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EAAT2 variants\data repository\"/>
    </mc:Choice>
  </mc:AlternateContent>
  <xr:revisionPtr revIDLastSave="0" documentId="13_ncr:1_{3D1CD2A0-0095-4859-8120-34D612D19ACE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WT" sheetId="1" r:id="rId1"/>
    <sheet name="G82R" sheetId="3" r:id="rId2"/>
    <sheet name="L85P" sheetId="4" r:id="rId3"/>
    <sheet name="Kladde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1" l="1"/>
  <c r="O23" i="1"/>
  <c r="Q23" i="1" s="1"/>
  <c r="N24" i="1"/>
  <c r="O24" i="1"/>
  <c r="P24" i="1" s="1"/>
  <c r="N25" i="1"/>
  <c r="O25" i="1"/>
  <c r="P25" i="1" s="1"/>
  <c r="N26" i="1"/>
  <c r="O26" i="1"/>
  <c r="P26" i="1" s="1"/>
  <c r="N27" i="1"/>
  <c r="O27" i="1"/>
  <c r="P27" i="1" s="1"/>
  <c r="N28" i="1"/>
  <c r="O28" i="1"/>
  <c r="P28" i="1" s="1"/>
  <c r="N29" i="1"/>
  <c r="O29" i="1"/>
  <c r="P29" i="1" s="1"/>
  <c r="N30" i="1"/>
  <c r="O30" i="1"/>
  <c r="P30" i="1" s="1"/>
  <c r="N31" i="1"/>
  <c r="O31" i="1"/>
  <c r="Q31" i="1" s="1"/>
  <c r="N32" i="1"/>
  <c r="O32" i="1"/>
  <c r="P32" i="1" s="1"/>
  <c r="N33" i="1"/>
  <c r="O33" i="1"/>
  <c r="Q33" i="1" s="1"/>
  <c r="N34" i="1"/>
  <c r="O34" i="1"/>
  <c r="P34" i="1" s="1"/>
  <c r="N35" i="1"/>
  <c r="O35" i="1"/>
  <c r="P35" i="1" s="1"/>
  <c r="N36" i="1"/>
  <c r="O36" i="1"/>
  <c r="P36" i="1" s="1"/>
  <c r="N37" i="1"/>
  <c r="O37" i="1"/>
  <c r="P37" i="1" s="1"/>
  <c r="O22" i="1"/>
  <c r="P22" i="1" s="1"/>
  <c r="N22" i="1"/>
  <c r="N4" i="1"/>
  <c r="O4" i="1"/>
  <c r="P4" i="1" s="1"/>
  <c r="N5" i="1"/>
  <c r="O5" i="1"/>
  <c r="Q5" i="1" s="1"/>
  <c r="N6" i="1"/>
  <c r="O6" i="1"/>
  <c r="P6" i="1" s="1"/>
  <c r="N7" i="1"/>
  <c r="O7" i="1"/>
  <c r="Q7" i="1" s="1"/>
  <c r="N8" i="1"/>
  <c r="O8" i="1"/>
  <c r="P8" i="1" s="1"/>
  <c r="N9" i="1"/>
  <c r="O9" i="1"/>
  <c r="Q9" i="1" s="1"/>
  <c r="N10" i="1"/>
  <c r="O10" i="1"/>
  <c r="P10" i="1" s="1"/>
  <c r="N11" i="1"/>
  <c r="O11" i="1"/>
  <c r="Q11" i="1" s="1"/>
  <c r="N12" i="1"/>
  <c r="O12" i="1"/>
  <c r="P12" i="1" s="1"/>
  <c r="N13" i="1"/>
  <c r="O13" i="1"/>
  <c r="Q13" i="1" s="1"/>
  <c r="N14" i="1"/>
  <c r="O14" i="1"/>
  <c r="P14" i="1" s="1"/>
  <c r="N15" i="1"/>
  <c r="O15" i="1"/>
  <c r="Q15" i="1" s="1"/>
  <c r="N16" i="1"/>
  <c r="O16" i="1"/>
  <c r="P16" i="1" s="1"/>
  <c r="N17" i="1"/>
  <c r="O17" i="1"/>
  <c r="Q17" i="1" s="1"/>
  <c r="N18" i="1"/>
  <c r="O18" i="1"/>
  <c r="P18" i="1" s="1"/>
  <c r="O3" i="1"/>
  <c r="Q3" i="1" s="1"/>
  <c r="N3" i="1"/>
  <c r="P19" i="3"/>
  <c r="R19" i="3" s="1"/>
  <c r="O19" i="3"/>
  <c r="S38" i="4"/>
  <c r="T38" i="4" s="1"/>
  <c r="R38" i="4"/>
  <c r="S19" i="4"/>
  <c r="U19" i="4" s="1"/>
  <c r="R19" i="4"/>
  <c r="T19" i="4" l="1"/>
  <c r="Q19" i="3"/>
  <c r="Q34" i="1"/>
  <c r="P31" i="1"/>
  <c r="Q25" i="1"/>
  <c r="P9" i="1"/>
  <c r="P33" i="1"/>
  <c r="Q26" i="1"/>
  <c r="Q32" i="1"/>
  <c r="Q27" i="1"/>
  <c r="P17" i="1"/>
  <c r="P11" i="1"/>
  <c r="Q35" i="1"/>
  <c r="Q24" i="1"/>
  <c r="P15" i="1"/>
  <c r="P7" i="1"/>
  <c r="Q37" i="1"/>
  <c r="Q36" i="1"/>
  <c r="Q29" i="1"/>
  <c r="Q28" i="1"/>
  <c r="P13" i="1"/>
  <c r="P5" i="1"/>
  <c r="Q30" i="1"/>
  <c r="P3" i="1"/>
  <c r="U38" i="4"/>
  <c r="Q18" i="1"/>
  <c r="Q16" i="1"/>
  <c r="Q14" i="1"/>
  <c r="Q12" i="1"/>
  <c r="Q10" i="1"/>
  <c r="Q8" i="1"/>
  <c r="Q6" i="1"/>
  <c r="Q4" i="1"/>
  <c r="P23" i="1"/>
  <c r="Q22" i="1"/>
  <c r="O38" i="3"/>
  <c r="P38" i="3"/>
  <c r="Q38" i="3" s="1"/>
  <c r="P37" i="3"/>
  <c r="R37" i="3" s="1"/>
  <c r="O37" i="3"/>
  <c r="P36" i="3"/>
  <c r="Q36" i="3" s="1"/>
  <c r="O36" i="3"/>
  <c r="P35" i="3"/>
  <c r="R35" i="3" s="1"/>
  <c r="O35" i="3"/>
  <c r="P34" i="3"/>
  <c r="Q34" i="3" s="1"/>
  <c r="O34" i="3"/>
  <c r="P33" i="3"/>
  <c r="Q33" i="3" s="1"/>
  <c r="O33" i="3"/>
  <c r="P32" i="3"/>
  <c r="Q32" i="3" s="1"/>
  <c r="O32" i="3"/>
  <c r="P31" i="3"/>
  <c r="R31" i="3" s="1"/>
  <c r="O31" i="3"/>
  <c r="P30" i="3"/>
  <c r="Q30" i="3" s="1"/>
  <c r="O30" i="3"/>
  <c r="P29" i="3"/>
  <c r="R29" i="3" s="1"/>
  <c r="O29" i="3"/>
  <c r="P28" i="3"/>
  <c r="Q28" i="3" s="1"/>
  <c r="O28" i="3"/>
  <c r="P27" i="3"/>
  <c r="Q27" i="3" s="1"/>
  <c r="O27" i="3"/>
  <c r="P26" i="3"/>
  <c r="Q26" i="3" s="1"/>
  <c r="O26" i="3"/>
  <c r="P25" i="3"/>
  <c r="R25" i="3" s="1"/>
  <c r="O25" i="3"/>
  <c r="P24" i="3"/>
  <c r="Q24" i="3" s="1"/>
  <c r="O24" i="3"/>
  <c r="P23" i="3"/>
  <c r="Q23" i="3" s="1"/>
  <c r="O23" i="3"/>
  <c r="P22" i="3"/>
  <c r="R22" i="3" s="1"/>
  <c r="O22" i="3"/>
  <c r="O4" i="3"/>
  <c r="P4" i="3"/>
  <c r="Q4" i="3" s="1"/>
  <c r="R4" i="3"/>
  <c r="O5" i="3"/>
  <c r="P5" i="3"/>
  <c r="R5" i="3" s="1"/>
  <c r="O6" i="3"/>
  <c r="P6" i="3"/>
  <c r="Q6" i="3" s="1"/>
  <c r="O7" i="3"/>
  <c r="P7" i="3"/>
  <c r="R7" i="3" s="1"/>
  <c r="O8" i="3"/>
  <c r="P8" i="3"/>
  <c r="Q8" i="3" s="1"/>
  <c r="O9" i="3"/>
  <c r="P9" i="3"/>
  <c r="R9" i="3" s="1"/>
  <c r="O10" i="3"/>
  <c r="P10" i="3"/>
  <c r="Q10" i="3" s="1"/>
  <c r="O11" i="3"/>
  <c r="P11" i="3"/>
  <c r="R11" i="3" s="1"/>
  <c r="O12" i="3"/>
  <c r="P12" i="3"/>
  <c r="Q12" i="3" s="1"/>
  <c r="O13" i="3"/>
  <c r="P13" i="3"/>
  <c r="R13" i="3" s="1"/>
  <c r="O14" i="3"/>
  <c r="P14" i="3"/>
  <c r="Q14" i="3" s="1"/>
  <c r="O15" i="3"/>
  <c r="P15" i="3"/>
  <c r="R15" i="3" s="1"/>
  <c r="O16" i="3"/>
  <c r="P16" i="3"/>
  <c r="Q16" i="3" s="1"/>
  <c r="O17" i="3"/>
  <c r="P17" i="3"/>
  <c r="R17" i="3" s="1"/>
  <c r="O18" i="3"/>
  <c r="P18" i="3"/>
  <c r="Q18" i="3" s="1"/>
  <c r="P3" i="3"/>
  <c r="R3" i="3" s="1"/>
  <c r="O3" i="3"/>
  <c r="R23" i="4"/>
  <c r="S23" i="4"/>
  <c r="T23" i="4" s="1"/>
  <c r="R24" i="4"/>
  <c r="S24" i="4"/>
  <c r="T24" i="4" s="1"/>
  <c r="R25" i="4"/>
  <c r="S25" i="4"/>
  <c r="T25" i="4" s="1"/>
  <c r="R26" i="4"/>
  <c r="S26" i="4"/>
  <c r="T26" i="4" s="1"/>
  <c r="R27" i="4"/>
  <c r="S27" i="4"/>
  <c r="T27" i="4" s="1"/>
  <c r="R28" i="4"/>
  <c r="S28" i="4"/>
  <c r="T28" i="4" s="1"/>
  <c r="R29" i="4"/>
  <c r="S29" i="4"/>
  <c r="T29" i="4" s="1"/>
  <c r="R30" i="4"/>
  <c r="S30" i="4"/>
  <c r="T30" i="4" s="1"/>
  <c r="R31" i="4"/>
  <c r="S31" i="4"/>
  <c r="T31" i="4" s="1"/>
  <c r="R32" i="4"/>
  <c r="S32" i="4"/>
  <c r="T32" i="4" s="1"/>
  <c r="R33" i="4"/>
  <c r="S33" i="4"/>
  <c r="T33" i="4" s="1"/>
  <c r="R34" i="4"/>
  <c r="S34" i="4"/>
  <c r="T34" i="4" s="1"/>
  <c r="R35" i="4"/>
  <c r="S35" i="4"/>
  <c r="T35" i="4" s="1"/>
  <c r="R36" i="4"/>
  <c r="S36" i="4"/>
  <c r="T36" i="4" s="1"/>
  <c r="R37" i="4"/>
  <c r="S37" i="4"/>
  <c r="T37" i="4" s="1"/>
  <c r="S22" i="4"/>
  <c r="U22" i="4" s="1"/>
  <c r="R22" i="4"/>
  <c r="R4" i="4"/>
  <c r="S4" i="4"/>
  <c r="T4" i="4" s="1"/>
  <c r="R5" i="4"/>
  <c r="S5" i="4"/>
  <c r="T5" i="4" s="1"/>
  <c r="R6" i="4"/>
  <c r="S6" i="4"/>
  <c r="T6" i="4" s="1"/>
  <c r="R7" i="4"/>
  <c r="S7" i="4"/>
  <c r="T7" i="4" s="1"/>
  <c r="R8" i="4"/>
  <c r="S8" i="4"/>
  <c r="U8" i="4" s="1"/>
  <c r="R9" i="4"/>
  <c r="S9" i="4"/>
  <c r="T9" i="4" s="1"/>
  <c r="R10" i="4"/>
  <c r="S10" i="4"/>
  <c r="U10" i="4" s="1"/>
  <c r="R11" i="4"/>
  <c r="S11" i="4"/>
  <c r="T11" i="4" s="1"/>
  <c r="R12" i="4"/>
  <c r="S12" i="4"/>
  <c r="U12" i="4" s="1"/>
  <c r="R13" i="4"/>
  <c r="S13" i="4"/>
  <c r="T13" i="4" s="1"/>
  <c r="R14" i="4"/>
  <c r="S14" i="4"/>
  <c r="U14" i="4" s="1"/>
  <c r="R15" i="4"/>
  <c r="S15" i="4"/>
  <c r="T15" i="4" s="1"/>
  <c r="R16" i="4"/>
  <c r="S16" i="4"/>
  <c r="U16" i="4" s="1"/>
  <c r="R17" i="4"/>
  <c r="S17" i="4"/>
  <c r="T17" i="4" s="1"/>
  <c r="R18" i="4"/>
  <c r="S18" i="4"/>
  <c r="U18" i="4" s="1"/>
  <c r="S3" i="4"/>
  <c r="U3" i="4" s="1"/>
  <c r="R3" i="4"/>
  <c r="T18" i="4" l="1"/>
  <c r="T3" i="4"/>
  <c r="T10" i="4"/>
  <c r="T22" i="4"/>
  <c r="R16" i="3"/>
  <c r="R12" i="3"/>
  <c r="Q7" i="3"/>
  <c r="Q13" i="3"/>
  <c r="R8" i="3"/>
  <c r="Q3" i="3"/>
  <c r="R14" i="3"/>
  <c r="Q5" i="3"/>
  <c r="Q15" i="3"/>
  <c r="R6" i="3"/>
  <c r="R26" i="3"/>
  <c r="T8" i="4"/>
  <c r="Q22" i="3"/>
  <c r="R28" i="3"/>
  <c r="R34" i="3"/>
  <c r="R38" i="3"/>
  <c r="T14" i="4"/>
  <c r="R18" i="3"/>
  <c r="R10" i="3"/>
  <c r="Q29" i="3"/>
  <c r="T16" i="4"/>
  <c r="Q17" i="3"/>
  <c r="Q9" i="3"/>
  <c r="R36" i="3"/>
  <c r="R32" i="3"/>
  <c r="T12" i="4"/>
  <c r="Q11" i="3"/>
  <c r="R24" i="3"/>
  <c r="R30" i="3"/>
  <c r="Q25" i="3"/>
  <c r="Q31" i="3"/>
  <c r="Q35" i="3"/>
  <c r="R23" i="3"/>
  <c r="R27" i="3"/>
  <c r="R33" i="3"/>
  <c r="Q37" i="3"/>
  <c r="U36" i="4"/>
  <c r="U34" i="4"/>
  <c r="U32" i="4"/>
  <c r="U30" i="4"/>
  <c r="U28" i="4"/>
  <c r="U26" i="4"/>
  <c r="U24" i="4"/>
  <c r="U37" i="4"/>
  <c r="U35" i="4"/>
  <c r="U33" i="4"/>
  <c r="U31" i="4"/>
  <c r="U29" i="4"/>
  <c r="U27" i="4"/>
  <c r="U25" i="4"/>
  <c r="U23" i="4"/>
  <c r="U17" i="4"/>
  <c r="U15" i="4"/>
  <c r="U13" i="4"/>
  <c r="U11" i="4"/>
  <c r="U9" i="4"/>
  <c r="U7" i="4"/>
  <c r="U5" i="4"/>
  <c r="U6" i="4"/>
  <c r="U4" i="4"/>
  <c r="C27" i="5" l="1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A5" i="5" l="1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5" i="5"/>
  <c r="B23" i="4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C26" i="5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C5" i="5"/>
  <c r="B23" i="3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D5" i="5"/>
  <c r="B26" i="5"/>
  <c r="A20" i="5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A15" i="5" l="1"/>
  <c r="A7" i="5"/>
  <c r="A6" i="5"/>
  <c r="A14" i="5"/>
  <c r="A17" i="5"/>
  <c r="A9" i="5"/>
  <c r="A16" i="5"/>
  <c r="A8" i="5"/>
  <c r="A13" i="5"/>
  <c r="A12" i="5"/>
  <c r="A19" i="5"/>
  <c r="A11" i="5"/>
  <c r="A18" i="5"/>
  <c r="A10" i="5"/>
  <c r="D26" i="5" l="1"/>
</calcChain>
</file>

<file path=xl/sharedStrings.xml><?xml version="1.0" encoding="utf-8"?>
<sst xmlns="http://schemas.openxmlformats.org/spreadsheetml/2006/main" count="110" uniqueCount="40">
  <si>
    <t>Voltage</t>
  </si>
  <si>
    <t>no Glu</t>
  </si>
  <si>
    <t>Capacitance</t>
  </si>
  <si>
    <t>Mittelwert</t>
  </si>
  <si>
    <t>n</t>
  </si>
  <si>
    <t>SE</t>
  </si>
  <si>
    <t>95% conf</t>
  </si>
  <si>
    <t>Capacit. (pF)</t>
  </si>
  <si>
    <t>WT</t>
  </si>
  <si>
    <t>L85P</t>
  </si>
  <si>
    <t>G82R</t>
  </si>
  <si>
    <t>NN</t>
  </si>
  <si>
    <t>21_10_20_Z2</t>
  </si>
  <si>
    <t>030.abf</t>
  </si>
  <si>
    <t>22_10_20_Z2</t>
  </si>
  <si>
    <t>22_10_20_Z4</t>
  </si>
  <si>
    <t>22_10_20_Z5</t>
  </si>
  <si>
    <t>23_10_20_Z2</t>
  </si>
  <si>
    <t>23_10_20_Z4</t>
  </si>
  <si>
    <t>23_10_20_Z5</t>
  </si>
  <si>
    <t>27_10_20_Z3</t>
  </si>
  <si>
    <t>28_10_20_Z1</t>
  </si>
  <si>
    <t>28_10_20_Z2</t>
  </si>
  <si>
    <t>30_10_20_Z2</t>
  </si>
  <si>
    <t>30_10_20_Z1</t>
  </si>
  <si>
    <t>22_10_20_Z7</t>
  </si>
  <si>
    <t>22_10_20_Z8</t>
  </si>
  <si>
    <t>22_10_20_Z6</t>
  </si>
  <si>
    <t>10_12_20_Z1</t>
  </si>
  <si>
    <t>10_12_20_Z6</t>
  </si>
  <si>
    <t>29_03_21_Z2</t>
  </si>
  <si>
    <t>29_03_21_Z3</t>
  </si>
  <si>
    <t>29_03_21_Z5</t>
  </si>
  <si>
    <t>Urev</t>
  </si>
  <si>
    <t>30_03_21_Z2</t>
  </si>
  <si>
    <t>30_03_21_Z3</t>
  </si>
  <si>
    <t>30_03_21_Z4</t>
  </si>
  <si>
    <r>
      <t>E</t>
    </r>
    <r>
      <rPr>
        <vertAlign val="subscript"/>
        <sz val="11"/>
        <color theme="1"/>
        <rFont val="Calibri"/>
        <family val="2"/>
        <scheme val="minor"/>
      </rPr>
      <t xml:space="preserve">rev </t>
    </r>
    <r>
      <rPr>
        <sz val="11"/>
        <color theme="1"/>
        <rFont val="Calibri"/>
        <family val="2"/>
        <scheme val="minor"/>
      </rPr>
      <t>(mV)</t>
    </r>
  </si>
  <si>
    <r>
      <t xml:space="preserve"> 0.5 mM Glu</t>
    </r>
    <r>
      <rPr>
        <vertAlign val="subscript"/>
        <sz val="11"/>
        <color theme="1"/>
        <rFont val="Calibri"/>
        <family val="2"/>
        <scheme val="minor"/>
      </rPr>
      <t>ext</t>
    </r>
  </si>
  <si>
    <t xml:space="preserve"> 0.5 mM Gluext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</si>
</sst>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9" fontId="0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Kladde!$A$5:$A$20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Kladde!$B$5:$B$20</c:f>
              <c:numCache>
                <c:formatCode>General</c:formatCode>
                <c:ptCount val="16"/>
                <c:pt idx="0">
                  <c:v>-26.2451171875</c:v>
                </c:pt>
                <c:pt idx="1">
                  <c:v>-20.802815755208332</c:v>
                </c:pt>
                <c:pt idx="2">
                  <c:v>-15.233357747395834</c:v>
                </c:pt>
                <c:pt idx="3">
                  <c:v>-11.90185546875</c:v>
                </c:pt>
                <c:pt idx="4">
                  <c:v>-7.222493489583333</c:v>
                </c:pt>
                <c:pt idx="5">
                  <c:v>-5.442301432291667</c:v>
                </c:pt>
                <c:pt idx="6">
                  <c:v>-3.4077962239583335</c:v>
                </c:pt>
                <c:pt idx="7">
                  <c:v>-1.9073486328125</c:v>
                </c:pt>
                <c:pt idx="8">
                  <c:v>0.8392333984375</c:v>
                </c:pt>
                <c:pt idx="9">
                  <c:v>6.128946940104167</c:v>
                </c:pt>
                <c:pt idx="10">
                  <c:v>10.503133138020834</c:v>
                </c:pt>
                <c:pt idx="11">
                  <c:v>15.055338541666666</c:v>
                </c:pt>
                <c:pt idx="12">
                  <c:v>21.1334228515625</c:v>
                </c:pt>
                <c:pt idx="13">
                  <c:v>28.483072916666668</c:v>
                </c:pt>
                <c:pt idx="14">
                  <c:v>38.706461588541664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E-497A-A89B-E291D504A958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Kladde!$A$5:$A$20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Kladde!$C$5:$C$20</c:f>
              <c:numCache>
                <c:formatCode>General</c:formatCode>
                <c:ptCount val="16"/>
                <c:pt idx="0">
                  <c:v>-316.41457020152689</c:v>
                </c:pt>
                <c:pt idx="1">
                  <c:v>-238.3866715864701</c:v>
                </c:pt>
                <c:pt idx="2">
                  <c:v>-175.72853643243954</c:v>
                </c:pt>
                <c:pt idx="3">
                  <c:v>-122.92202897505318</c:v>
                </c:pt>
                <c:pt idx="4">
                  <c:v>-74.385208823464097</c:v>
                </c:pt>
                <c:pt idx="5">
                  <c:v>-26.788884249600493</c:v>
                </c:pt>
                <c:pt idx="6">
                  <c:v>19.337047273462471</c:v>
                </c:pt>
                <c:pt idx="7">
                  <c:v>66.716974085027516</c:v>
                </c:pt>
                <c:pt idx="8">
                  <c:v>117.77288194136182</c:v>
                </c:pt>
                <c:pt idx="9">
                  <c:v>172.83768948641682</c:v>
                </c:pt>
                <c:pt idx="10">
                  <c:v>236.97454140403045</c:v>
                </c:pt>
                <c:pt idx="11">
                  <c:v>307.38414140181101</c:v>
                </c:pt>
                <c:pt idx="12">
                  <c:v>393.5269414728337</c:v>
                </c:pt>
                <c:pt idx="13">
                  <c:v>490.8169805353337</c:v>
                </c:pt>
                <c:pt idx="14">
                  <c:v>606.03748113458801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79-4B52-8C4F-13EB87A3EA7E}"/>
            </c:ext>
          </c:extLst>
        </c:ser>
        <c:ser>
          <c:idx val="3"/>
          <c:order val="2"/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Kladde!$A$5:$A$20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xVal>
          <c:yVal>
            <c:numRef>
              <c:f>Kladde!$D$5:$D$20</c:f>
              <c:numCache>
                <c:formatCode>General</c:formatCode>
                <c:ptCount val="16"/>
                <c:pt idx="0">
                  <c:v>-133.62339564732142</c:v>
                </c:pt>
                <c:pt idx="1">
                  <c:v>-104.23932756696429</c:v>
                </c:pt>
                <c:pt idx="2">
                  <c:v>-85.056849888392861</c:v>
                </c:pt>
                <c:pt idx="3">
                  <c:v>-56.871686662946431</c:v>
                </c:pt>
                <c:pt idx="4">
                  <c:v>-38.037981305803569</c:v>
                </c:pt>
                <c:pt idx="5">
                  <c:v>-20.032610212053573</c:v>
                </c:pt>
                <c:pt idx="6">
                  <c:v>-1.3296944754464286</c:v>
                </c:pt>
                <c:pt idx="7">
                  <c:v>16.959054129464285</c:v>
                </c:pt>
                <c:pt idx="8">
                  <c:v>39.716448102678569</c:v>
                </c:pt>
                <c:pt idx="9">
                  <c:v>66.22314453125</c:v>
                </c:pt>
                <c:pt idx="10">
                  <c:v>98.811558314732139</c:v>
                </c:pt>
                <c:pt idx="11">
                  <c:v>141.42717633928572</c:v>
                </c:pt>
                <c:pt idx="12">
                  <c:v>194.06999860491072</c:v>
                </c:pt>
                <c:pt idx="13">
                  <c:v>251.48664202008928</c:v>
                </c:pt>
                <c:pt idx="14">
                  <c:v>318.603515625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79-4B52-8C4F-13EB87A3E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398656"/>
        <c:axId val="235400192"/>
      </c:scatterChart>
      <c:valAx>
        <c:axId val="235398656"/>
        <c:scaling>
          <c:orientation val="minMax"/>
          <c:max val="65"/>
          <c:min val="-1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5400192"/>
        <c:crosses val="autoZero"/>
        <c:crossBetween val="midCat"/>
      </c:valAx>
      <c:valAx>
        <c:axId val="2354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539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Kladde!$A$26:$A$41</c:f>
              <c:numCache>
                <c:formatCode>General</c:formatCode>
                <c:ptCount val="16"/>
                <c:pt idx="0">
                  <c:v>-150</c:v>
                </c:pt>
                <c:pt idx="1">
                  <c:v>-135</c:v>
                </c:pt>
                <c:pt idx="2">
                  <c:v>-120</c:v>
                </c:pt>
                <c:pt idx="3">
                  <c:v>-105</c:v>
                </c:pt>
                <c:pt idx="4">
                  <c:v>-90</c:v>
                </c:pt>
                <c:pt idx="5">
                  <c:v>-75</c:v>
                </c:pt>
                <c:pt idx="6">
                  <c:v>-60</c:v>
                </c:pt>
                <c:pt idx="7">
                  <c:v>-45</c:v>
                </c:pt>
                <c:pt idx="8">
                  <c:v>-30</c:v>
                </c:pt>
                <c:pt idx="9">
                  <c:v>-15</c:v>
                </c:pt>
                <c:pt idx="10">
                  <c:v>0</c:v>
                </c:pt>
                <c:pt idx="11">
                  <c:v>15</c:v>
                </c:pt>
                <c:pt idx="12">
                  <c:v>30</c:v>
                </c:pt>
                <c:pt idx="13">
                  <c:v>45</c:v>
                </c:pt>
                <c:pt idx="14">
                  <c:v>60</c:v>
                </c:pt>
                <c:pt idx="15">
                  <c:v>75</c:v>
                </c:pt>
              </c:numCache>
            </c:numRef>
          </c:xVal>
          <c:yVal>
            <c:numRef>
              <c:f>Kladde!$B$26:$B$41</c:f>
              <c:numCache>
                <c:formatCode>General</c:formatCode>
                <c:ptCount val="16"/>
                <c:pt idx="0">
                  <c:v>-27.618408203125</c:v>
                </c:pt>
                <c:pt idx="1">
                  <c:v>-20.599365234375</c:v>
                </c:pt>
                <c:pt idx="2">
                  <c:v>-12.32147216796875</c:v>
                </c:pt>
                <c:pt idx="3">
                  <c:v>-8.392333984375</c:v>
                </c:pt>
                <c:pt idx="4">
                  <c:v>-6.37054443359375</c:v>
                </c:pt>
                <c:pt idx="5">
                  <c:v>-2.13623046875</c:v>
                </c:pt>
                <c:pt idx="6">
                  <c:v>3.8909912109375</c:v>
                </c:pt>
                <c:pt idx="7">
                  <c:v>5.07354736328125</c:v>
                </c:pt>
                <c:pt idx="8">
                  <c:v>8.58306884765625</c:v>
                </c:pt>
                <c:pt idx="9">
                  <c:v>14.190673828125</c:v>
                </c:pt>
                <c:pt idx="10">
                  <c:v>19.49310302734375</c:v>
                </c:pt>
                <c:pt idx="11">
                  <c:v>23.00262451171875</c:v>
                </c:pt>
                <c:pt idx="12">
                  <c:v>31.47125244140625</c:v>
                </c:pt>
                <c:pt idx="13">
                  <c:v>38.6810302734375</c:v>
                </c:pt>
                <c:pt idx="14">
                  <c:v>45.928955078125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58-4B60-A201-619D15B46802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Kladde!$A$26:$A$41</c:f>
              <c:numCache>
                <c:formatCode>General</c:formatCode>
                <c:ptCount val="16"/>
                <c:pt idx="0">
                  <c:v>-150</c:v>
                </c:pt>
                <c:pt idx="1">
                  <c:v>-135</c:v>
                </c:pt>
                <c:pt idx="2">
                  <c:v>-120</c:v>
                </c:pt>
                <c:pt idx="3">
                  <c:v>-105</c:v>
                </c:pt>
                <c:pt idx="4">
                  <c:v>-90</c:v>
                </c:pt>
                <c:pt idx="5">
                  <c:v>-75</c:v>
                </c:pt>
                <c:pt idx="6">
                  <c:v>-60</c:v>
                </c:pt>
                <c:pt idx="7">
                  <c:v>-45</c:v>
                </c:pt>
                <c:pt idx="8">
                  <c:v>-30</c:v>
                </c:pt>
                <c:pt idx="9">
                  <c:v>-15</c:v>
                </c:pt>
                <c:pt idx="10">
                  <c:v>0</c:v>
                </c:pt>
                <c:pt idx="11">
                  <c:v>15</c:v>
                </c:pt>
                <c:pt idx="12">
                  <c:v>30</c:v>
                </c:pt>
                <c:pt idx="13">
                  <c:v>45</c:v>
                </c:pt>
                <c:pt idx="14">
                  <c:v>60</c:v>
                </c:pt>
                <c:pt idx="15">
                  <c:v>75</c:v>
                </c:pt>
              </c:numCache>
            </c:numRef>
          </c:xVal>
          <c:yVal>
            <c:numRef>
              <c:f>Kladde!$C$26:$C$41</c:f>
              <c:numCache>
                <c:formatCode>General</c:formatCode>
                <c:ptCount val="16"/>
                <c:pt idx="0">
                  <c:v>-411.63218827681101</c:v>
                </c:pt>
                <c:pt idx="1">
                  <c:v>-316.60877297141326</c:v>
                </c:pt>
                <c:pt idx="2">
                  <c:v>-240.48128717595873</c:v>
                </c:pt>
                <c:pt idx="3">
                  <c:v>-167.64970120516682</c:v>
                </c:pt>
                <c:pt idx="4">
                  <c:v>-95.458983681418644</c:v>
                </c:pt>
                <c:pt idx="5">
                  <c:v>-25.14370970292525</c:v>
                </c:pt>
                <c:pt idx="6">
                  <c:v>48.503528594970703</c:v>
                </c:pt>
                <c:pt idx="7">
                  <c:v>124.04285708340727</c:v>
                </c:pt>
                <c:pt idx="8">
                  <c:v>203.52172712846229</c:v>
                </c:pt>
                <c:pt idx="9">
                  <c:v>289.75330422141326</c:v>
                </c:pt>
                <c:pt idx="10">
                  <c:v>382.58777687766326</c:v>
                </c:pt>
                <c:pt idx="11">
                  <c:v>484.85218117453826</c:v>
                </c:pt>
                <c:pt idx="12">
                  <c:v>597.34829434481526</c:v>
                </c:pt>
                <c:pt idx="13">
                  <c:v>721.27740478515614</c:v>
                </c:pt>
                <c:pt idx="14">
                  <c:v>861.21714643998575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58-4B60-A201-619D15B46802}"/>
            </c:ext>
          </c:extLst>
        </c:ser>
        <c:ser>
          <c:idx val="3"/>
          <c:order val="2"/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Kladde!$A$26:$A$41</c:f>
              <c:numCache>
                <c:formatCode>General</c:formatCode>
                <c:ptCount val="16"/>
                <c:pt idx="0">
                  <c:v>-150</c:v>
                </c:pt>
                <c:pt idx="1">
                  <c:v>-135</c:v>
                </c:pt>
                <c:pt idx="2">
                  <c:v>-120</c:v>
                </c:pt>
                <c:pt idx="3">
                  <c:v>-105</c:v>
                </c:pt>
                <c:pt idx="4">
                  <c:v>-90</c:v>
                </c:pt>
                <c:pt idx="5">
                  <c:v>-75</c:v>
                </c:pt>
                <c:pt idx="6">
                  <c:v>-60</c:v>
                </c:pt>
                <c:pt idx="7">
                  <c:v>-45</c:v>
                </c:pt>
                <c:pt idx="8">
                  <c:v>-30</c:v>
                </c:pt>
                <c:pt idx="9">
                  <c:v>-15</c:v>
                </c:pt>
                <c:pt idx="10">
                  <c:v>0</c:v>
                </c:pt>
                <c:pt idx="11">
                  <c:v>15</c:v>
                </c:pt>
                <c:pt idx="12">
                  <c:v>30</c:v>
                </c:pt>
                <c:pt idx="13">
                  <c:v>45</c:v>
                </c:pt>
                <c:pt idx="14">
                  <c:v>60</c:v>
                </c:pt>
                <c:pt idx="15">
                  <c:v>75</c:v>
                </c:pt>
              </c:numCache>
            </c:numRef>
          </c:xVal>
          <c:yVal>
            <c:numRef>
              <c:f>Kladde!$D$26:$D$41</c:f>
              <c:numCache>
                <c:formatCode>General</c:formatCode>
                <c:ptCount val="16"/>
                <c:pt idx="0">
                  <c:v>-97.067696707589292</c:v>
                </c:pt>
                <c:pt idx="1">
                  <c:v>-79.084123883928569</c:v>
                </c:pt>
                <c:pt idx="2">
                  <c:v>-59.400285993303569</c:v>
                </c:pt>
                <c:pt idx="3">
                  <c:v>-41.220528738839285</c:v>
                </c:pt>
                <c:pt idx="4">
                  <c:v>-26.375906808035715</c:v>
                </c:pt>
                <c:pt idx="5">
                  <c:v>-11.335100446428571</c:v>
                </c:pt>
                <c:pt idx="6">
                  <c:v>0.26157924107142855</c:v>
                </c:pt>
                <c:pt idx="7">
                  <c:v>13.100760323660714</c:v>
                </c:pt>
                <c:pt idx="8">
                  <c:v>32.479422433035715</c:v>
                </c:pt>
                <c:pt idx="9">
                  <c:v>52.512032645089285</c:v>
                </c:pt>
                <c:pt idx="10">
                  <c:v>77.580043247767861</c:v>
                </c:pt>
                <c:pt idx="11">
                  <c:v>109.29652622767857</c:v>
                </c:pt>
                <c:pt idx="12">
                  <c:v>149.81951032366072</c:v>
                </c:pt>
                <c:pt idx="13">
                  <c:v>200.54408482142858</c:v>
                </c:pt>
                <c:pt idx="14">
                  <c:v>258.00432477678572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58-4B60-A201-619D15B46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53056"/>
        <c:axId val="235467136"/>
      </c:scatterChart>
      <c:valAx>
        <c:axId val="235453056"/>
        <c:scaling>
          <c:orientation val="minMax"/>
          <c:max val="65"/>
          <c:min val="-1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5467136"/>
        <c:crosses val="autoZero"/>
        <c:crossBetween val="midCat"/>
      </c:valAx>
      <c:valAx>
        <c:axId val="23546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545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4</xdr:row>
      <xdr:rowOff>24765</xdr:rowOff>
    </xdr:from>
    <xdr:to>
      <xdr:col>12</xdr:col>
      <xdr:colOff>198120</xdr:colOff>
      <xdr:row>19</xdr:row>
      <xdr:rowOff>24765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F190069-FEC5-4D68-9ED9-287DCF3BA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24</xdr:row>
      <xdr:rowOff>71437</xdr:rowOff>
    </xdr:from>
    <xdr:to>
      <xdr:col>12</xdr:col>
      <xdr:colOff>361950</xdr:colOff>
      <xdr:row>38</xdr:row>
      <xdr:rowOff>147637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F03534F-FE37-45F1-8869-00AED48AF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activeCell="E21" sqref="E21"/>
    </sheetView>
  </sheetViews>
  <sheetFormatPr baseColWidth="10" defaultColWidth="11.42578125" defaultRowHeight="15" x14ac:dyDescent="0.25"/>
  <cols>
    <col min="1" max="7" width="11.42578125" style="4"/>
    <col min="8" max="8" width="12.42578125" style="4" customWidth="1"/>
    <col min="9" max="9" width="2.85546875" style="4" customWidth="1"/>
    <col min="10" max="10" width="2" style="5" customWidth="1"/>
    <col min="11" max="13" width="2" style="4" customWidth="1"/>
    <col min="14" max="14" width="11.42578125" style="4"/>
    <col min="15" max="15" width="5.7109375" style="4" customWidth="1"/>
    <col min="16" max="16384" width="11.42578125" style="4"/>
  </cols>
  <sheetData>
    <row r="1" spans="1:17" x14ac:dyDescent="0.25">
      <c r="A1" s="4" t="s">
        <v>1</v>
      </c>
      <c r="C1" s="4" t="s">
        <v>12</v>
      </c>
      <c r="D1" s="4" t="s">
        <v>14</v>
      </c>
      <c r="E1" s="4" t="s">
        <v>15</v>
      </c>
      <c r="F1" s="4" t="s">
        <v>16</v>
      </c>
      <c r="G1" s="4" t="s">
        <v>28</v>
      </c>
      <c r="H1" s="4" t="s">
        <v>29</v>
      </c>
    </row>
    <row r="2" spans="1:17" x14ac:dyDescent="0.25">
      <c r="B2" s="4" t="s">
        <v>7</v>
      </c>
      <c r="C2" s="4">
        <v>27.4</v>
      </c>
      <c r="D2" s="4">
        <v>14</v>
      </c>
      <c r="E2" s="4">
        <v>40.200000000000003</v>
      </c>
      <c r="F2" s="4">
        <v>38.1</v>
      </c>
      <c r="G2" s="4">
        <v>24</v>
      </c>
      <c r="H2" s="4">
        <v>20.9</v>
      </c>
      <c r="N2" s="4" t="s">
        <v>3</v>
      </c>
      <c r="O2" s="4" t="s">
        <v>4</v>
      </c>
      <c r="P2" s="4" t="s">
        <v>5</v>
      </c>
      <c r="Q2" s="6" t="s">
        <v>6</v>
      </c>
    </row>
    <row r="3" spans="1:17" x14ac:dyDescent="0.25">
      <c r="A3" s="4" t="s">
        <v>0</v>
      </c>
      <c r="B3" s="4">
        <v>-150</v>
      </c>
      <c r="C3" s="4">
        <v>-18.463134765625</v>
      </c>
      <c r="D3" s="4">
        <v>-16.78466796875</v>
      </c>
      <c r="E3" s="4">
        <v>-22.5830078125</v>
      </c>
      <c r="F3" s="4">
        <v>-32.501220703125</v>
      </c>
      <c r="G3" s="4">
        <v>-25.93994140625</v>
      </c>
      <c r="H3" s="4">
        <v>-41.19873046875</v>
      </c>
      <c r="N3" s="4">
        <f>AVERAGE(H3,G3,F3,E3,D3,C3)</f>
        <v>-26.2451171875</v>
      </c>
      <c r="O3" s="4">
        <f>COUNT(H3,G3,F3,E3,D3,C3)</f>
        <v>6</v>
      </c>
      <c r="P3" s="4">
        <f>STDEV(H3,G3,F3,E3,D3,C3)/SQRT(O3)</f>
        <v>3.7696724372737185</v>
      </c>
      <c r="Q3" s="4">
        <f>CONFIDENCE(0.05,(STDEV(H3,G3,F3,E3,D3,C3)),O3)</f>
        <v>7.3884222105698125</v>
      </c>
    </row>
    <row r="4" spans="1:17" x14ac:dyDescent="0.25">
      <c r="B4" s="4">
        <f>B3+15</f>
        <v>-135</v>
      </c>
      <c r="C4" s="4">
        <v>-13.885498046875</v>
      </c>
      <c r="D4" s="4">
        <v>-12.664794921875</v>
      </c>
      <c r="E4" s="4">
        <v>-18.00537109375</v>
      </c>
      <c r="F4" s="4">
        <v>-26.55029296875</v>
      </c>
      <c r="G4" s="4">
        <v>-26.85546875</v>
      </c>
      <c r="H4" s="4">
        <v>-26.85546875</v>
      </c>
      <c r="N4" s="4">
        <f>AVERAGE(H4,G4,F4,E4,D4,C4)</f>
        <v>-20.802815755208332</v>
      </c>
      <c r="O4" s="4">
        <f>COUNT(H4,G4,F4,E4,D4,C4)</f>
        <v>6</v>
      </c>
      <c r="P4" s="4">
        <f>STDEV(H4,G4,F4,E4,D4,C4)/SQRT(O4)</f>
        <v>2.7580492796335419</v>
      </c>
      <c r="Q4" s="4">
        <f>CONFIDENCE(0.05,(STDEV(H4,G4,F4,E4,D4,C4)),O4)</f>
        <v>5.4056772556683814</v>
      </c>
    </row>
    <row r="5" spans="1:17" x14ac:dyDescent="0.25">
      <c r="B5" s="4">
        <f t="shared" ref="B5:B18" si="0">B4+15</f>
        <v>-120</v>
      </c>
      <c r="C5" s="4">
        <v>-12.359619140625</v>
      </c>
      <c r="D5" s="4">
        <v>-10.986328125</v>
      </c>
      <c r="E5" s="4">
        <v>-12.51220703125</v>
      </c>
      <c r="F5" s="4">
        <v>-23.49853515625</v>
      </c>
      <c r="G5" s="4">
        <v>-17.7001953125</v>
      </c>
      <c r="H5" s="4">
        <v>-14.34326171875</v>
      </c>
      <c r="N5" s="4">
        <f>AVERAGE(H5,G5,F5,E5,D5,C5)</f>
        <v>-15.233357747395834</v>
      </c>
      <c r="O5" s="4">
        <f>COUNT(H5,G5,F5,E5,D5,C5)</f>
        <v>6</v>
      </c>
      <c r="P5" s="4">
        <f>STDEV(H5,G5,F5,E5,D5,C5)/SQRT(O5)</f>
        <v>1.9051772579490445</v>
      </c>
      <c r="Q5" s="4">
        <f>CONFIDENCE(0.05,(STDEV(H5,G5,F5,E5,D5,C5)),O5)</f>
        <v>3.7340788097449029</v>
      </c>
    </row>
    <row r="6" spans="1:17" x14ac:dyDescent="0.25">
      <c r="B6" s="4">
        <f t="shared" si="0"/>
        <v>-105</v>
      </c>
      <c r="C6" s="4">
        <v>-5.950927734375</v>
      </c>
      <c r="D6" s="4">
        <v>-11.5966796875</v>
      </c>
      <c r="E6" s="4">
        <v>-10.223388671875</v>
      </c>
      <c r="F6" s="4">
        <v>-15.56396484375</v>
      </c>
      <c r="G6" s="4">
        <v>-15.56396484375</v>
      </c>
      <c r="H6" s="4">
        <v>-12.51220703125</v>
      </c>
      <c r="N6" s="4">
        <f>AVERAGE(H6,G6,F6,E6,D6,C6)</f>
        <v>-11.90185546875</v>
      </c>
      <c r="O6" s="4">
        <f>COUNT(H6,G6,F6,E6,D6,C6)</f>
        <v>6</v>
      </c>
      <c r="P6" s="4">
        <f>STDEV(H6,G6,F6,E6,D6,C6)/SQRT(O6)</f>
        <v>1.4778198257816471</v>
      </c>
      <c r="Q6" s="4">
        <f>CONFIDENCE(0.05,(STDEV(H6,G6,F6,E6,D6,C6)),O6)</f>
        <v>2.8964736341712847</v>
      </c>
    </row>
    <row r="7" spans="1:17" x14ac:dyDescent="0.25">
      <c r="B7" s="4">
        <f t="shared" si="0"/>
        <v>-90</v>
      </c>
      <c r="C7" s="4">
        <v>-6.103515625</v>
      </c>
      <c r="D7" s="4">
        <v>-7.781982421875</v>
      </c>
      <c r="E7" s="4">
        <v>-6.866455078125</v>
      </c>
      <c r="F7" s="4">
        <v>-9.1552734375</v>
      </c>
      <c r="G7" s="4">
        <v>-7.01904296875</v>
      </c>
      <c r="H7" s="4">
        <v>-6.40869140625</v>
      </c>
      <c r="N7" s="4">
        <f>AVERAGE(H7,G7,F7,E7,D7,C7)</f>
        <v>-7.222493489583333</v>
      </c>
      <c r="O7" s="4">
        <f>COUNT(H7,G7,F7,E7,D7,C7)</f>
        <v>6</v>
      </c>
      <c r="P7" s="4">
        <f>STDEV(H7,G7,F7,E7,D7,C7)/SQRT(O7)</f>
        <v>0.45207694586769498</v>
      </c>
      <c r="Q7" s="4">
        <f>CONFIDENCE(0.05,(STDEV(H7,G7,F7,E7,D7,C7)),O7)</f>
        <v>0.88605453214154561</v>
      </c>
    </row>
    <row r="8" spans="1:17" x14ac:dyDescent="0.25">
      <c r="B8" s="4">
        <f t="shared" si="0"/>
        <v>-75</v>
      </c>
      <c r="C8" s="4">
        <v>-1.373291015625</v>
      </c>
      <c r="D8" s="4">
        <v>-3.814697265625</v>
      </c>
      <c r="E8" s="4">
        <v>-4.425048828125</v>
      </c>
      <c r="F8" s="4">
        <v>-10.223388671875</v>
      </c>
      <c r="G8" s="4">
        <v>-6.40869140625</v>
      </c>
      <c r="H8" s="4">
        <v>-6.40869140625</v>
      </c>
      <c r="N8" s="4">
        <f>AVERAGE(H8,G8,F8,E8,D8,C8)</f>
        <v>-5.442301432291667</v>
      </c>
      <c r="O8" s="4">
        <f>COUNT(H8,G8,F8,E8,D8,C8)</f>
        <v>6</v>
      </c>
      <c r="P8" s="4">
        <f>STDEV(H8,G8,F8,E8,D8,C8)/SQRT(O8)</f>
        <v>1.2243005936862805</v>
      </c>
      <c r="Q8" s="4">
        <f>CONFIDENCE(0.05,(STDEV(H8,G8,F8,E8,D8,C8)),O8)</f>
        <v>2.3995850698761156</v>
      </c>
    </row>
    <row r="9" spans="1:17" x14ac:dyDescent="0.25">
      <c r="B9" s="4">
        <f t="shared" si="0"/>
        <v>-60</v>
      </c>
      <c r="C9" s="4">
        <v>-1.373291015625</v>
      </c>
      <c r="D9" s="4">
        <v>-4.119873046875</v>
      </c>
      <c r="E9" s="4">
        <v>-3.35693359375</v>
      </c>
      <c r="F9" s="4">
        <v>-4.2724609375</v>
      </c>
      <c r="G9" s="4">
        <v>-2.13623046875</v>
      </c>
      <c r="H9" s="4">
        <v>-5.18798828125</v>
      </c>
      <c r="N9" s="4">
        <f>AVERAGE(H9,G9,F9,E9,D9,C9)</f>
        <v>-3.4077962239583335</v>
      </c>
      <c r="O9" s="4">
        <f>COUNT(H9,G9,F9,E9,D9,C9)</f>
        <v>6</v>
      </c>
      <c r="P9" s="4">
        <f>STDEV(H9,G9,F9,E9,D9,C9)/SQRT(O9)</f>
        <v>0.58259363050440882</v>
      </c>
      <c r="Q9" s="4">
        <f>CONFIDENCE(0.05,(STDEV(H9,G9,F9,E9,D9,C9)),O9)</f>
        <v>1.1418625334110768</v>
      </c>
    </row>
    <row r="10" spans="1:17" x14ac:dyDescent="0.25">
      <c r="B10" s="4">
        <f t="shared" si="0"/>
        <v>-45</v>
      </c>
      <c r="C10" s="4">
        <v>-1.068115234375</v>
      </c>
      <c r="D10" s="4">
        <v>-1.678466796875</v>
      </c>
      <c r="E10" s="4">
        <v>-2.44140625</v>
      </c>
      <c r="F10" s="4">
        <v>-1.678466796875</v>
      </c>
      <c r="G10" s="4">
        <v>0</v>
      </c>
      <c r="H10" s="4">
        <v>-4.57763671875</v>
      </c>
      <c r="N10" s="4">
        <f>AVERAGE(H10,G10,F10,E10,D10,C10)</f>
        <v>-1.9073486328125</v>
      </c>
      <c r="O10" s="4">
        <f>COUNT(H10,G10,F10,E10,D10,C10)</f>
        <v>6</v>
      </c>
      <c r="P10" s="4">
        <f>STDEV(H10,G10,F10,E10,D10,C10)/SQRT(O10)</f>
        <v>0.62882751461654562</v>
      </c>
      <c r="Q10" s="4">
        <f>CONFIDENCE(0.05,(STDEV(H10,G10,F10,E10,D10,C10)),O10)</f>
        <v>1.2324792811362635</v>
      </c>
    </row>
    <row r="11" spans="1:17" x14ac:dyDescent="0.25">
      <c r="B11" s="4">
        <f t="shared" si="0"/>
        <v>-30</v>
      </c>
      <c r="C11" s="4">
        <v>1.8310546875</v>
      </c>
      <c r="D11" s="4">
        <v>0</v>
      </c>
      <c r="E11" s="4">
        <v>-0.30517578125</v>
      </c>
      <c r="F11" s="4">
        <v>-4.730224609375</v>
      </c>
      <c r="G11" s="4">
        <v>11.29150390625</v>
      </c>
      <c r="H11" s="4">
        <v>-3.0517578125</v>
      </c>
      <c r="N11" s="4">
        <f>AVERAGE(H11,G11,F11,E11,D11,C11)</f>
        <v>0.8392333984375</v>
      </c>
      <c r="O11" s="4">
        <f>COUNT(H11,G11,F11,E11,D11,C11)</f>
        <v>6</v>
      </c>
      <c r="P11" s="4">
        <f>STDEV(H11,G11,F11,E11,D11,C11)/SQRT(O11)</f>
        <v>2.2978709596052185</v>
      </c>
      <c r="Q11" s="4">
        <f>CONFIDENCE(0.05,(STDEV(H11,G11,F11,E11,D11,C11)),O11)</f>
        <v>4.5037443219467201</v>
      </c>
    </row>
    <row r="12" spans="1:17" x14ac:dyDescent="0.25">
      <c r="B12" s="4">
        <f t="shared" si="0"/>
        <v>-15</v>
      </c>
      <c r="C12" s="4">
        <v>2.593994140625</v>
      </c>
      <c r="D12" s="4">
        <v>1.220703125</v>
      </c>
      <c r="E12" s="4">
        <v>3.0517578125</v>
      </c>
      <c r="F12" s="4">
        <v>6.7138671875</v>
      </c>
      <c r="G12" s="4">
        <v>15.2587890625</v>
      </c>
      <c r="H12" s="4">
        <v>7.9345703125</v>
      </c>
      <c r="N12" s="4">
        <f>AVERAGE(H12,G12,F12,E12,D12,C12)</f>
        <v>6.128946940104167</v>
      </c>
      <c r="O12" s="4">
        <f>COUNT(H12,G12,F12,E12,D12,C12)</f>
        <v>6</v>
      </c>
      <c r="P12" s="4">
        <f>STDEV(H12,G12,F12,E12,D12,C12)/SQRT(O12)</f>
        <v>2.1056453184137176</v>
      </c>
      <c r="Q12" s="4">
        <f>CONFIDENCE(0.05,(STDEV(H12,G12,F12,E12,D12,C12)),O12)</f>
        <v>4.1269889883062598</v>
      </c>
    </row>
    <row r="13" spans="1:17" x14ac:dyDescent="0.25">
      <c r="B13" s="4">
        <f t="shared" si="0"/>
        <v>0</v>
      </c>
      <c r="C13" s="4">
        <v>2.74658203125</v>
      </c>
      <c r="D13" s="4">
        <v>4.119873046875</v>
      </c>
      <c r="E13" s="4">
        <v>7.01904296875</v>
      </c>
      <c r="F13" s="4">
        <v>5.79833984375</v>
      </c>
      <c r="G13" s="4">
        <v>28.99169921875</v>
      </c>
      <c r="H13" s="4">
        <v>14.34326171875</v>
      </c>
      <c r="N13" s="4">
        <f>AVERAGE(H13,G13,F13,E13,D13,C13)</f>
        <v>10.503133138020834</v>
      </c>
      <c r="O13" s="4">
        <f>COUNT(H13,G13,F13,E13,D13,C13)</f>
        <v>6</v>
      </c>
      <c r="P13" s="4">
        <f>STDEV(H13,G13,F13,E13,D13,C13)/SQRT(O13)</f>
        <v>4.048694118480717</v>
      </c>
      <c r="Q13" s="4">
        <f>CONFIDENCE(0.05,(STDEV(H13,G13,F13,E13,D13,C13)),O13)</f>
        <v>7.9352946566413456</v>
      </c>
    </row>
    <row r="14" spans="1:17" x14ac:dyDescent="0.25">
      <c r="B14" s="4">
        <f t="shared" si="0"/>
        <v>15</v>
      </c>
      <c r="C14" s="4">
        <v>4.57763671875</v>
      </c>
      <c r="D14" s="4">
        <v>6.866455078125</v>
      </c>
      <c r="E14" s="4">
        <v>15.106201171875</v>
      </c>
      <c r="F14" s="4">
        <v>11.29150390625</v>
      </c>
      <c r="G14" s="4">
        <v>35.400390625</v>
      </c>
      <c r="H14" s="4">
        <v>17.08984375</v>
      </c>
      <c r="N14" s="4">
        <f>AVERAGE(H14,G14,F14,E14,D14,C14)</f>
        <v>15.055338541666666</v>
      </c>
      <c r="O14" s="4">
        <f>COUNT(H14,G14,F14,E14,D14,C14)</f>
        <v>6</v>
      </c>
      <c r="P14" s="4">
        <f>STDEV(H14,G14,F14,E14,D14,C14)/SQRT(O14)</f>
        <v>4.5058089978589964</v>
      </c>
      <c r="Q14" s="4">
        <f>CONFIDENCE(0.05,(STDEV(H14,G14,F14,E14,D14,C14)),O14)</f>
        <v>8.8312233570201446</v>
      </c>
    </row>
    <row r="15" spans="1:17" x14ac:dyDescent="0.25">
      <c r="B15" s="4">
        <f t="shared" si="0"/>
        <v>30</v>
      </c>
      <c r="C15" s="4">
        <v>8.392333984375</v>
      </c>
      <c r="D15" s="4">
        <v>7.9345703125</v>
      </c>
      <c r="E15" s="4">
        <v>22.735595703125</v>
      </c>
      <c r="F15" s="4">
        <v>15.411376953125</v>
      </c>
      <c r="G15" s="4">
        <v>53.1005859375</v>
      </c>
      <c r="H15" s="4">
        <v>19.22607421875</v>
      </c>
      <c r="N15" s="4">
        <f>AVERAGE(H15,G15,F15,E15,D15,C15)</f>
        <v>21.1334228515625</v>
      </c>
      <c r="O15" s="4">
        <f>COUNT(H15,G15,F15,E15,D15,C15)</f>
        <v>6</v>
      </c>
      <c r="P15" s="4">
        <f>STDEV(H15,G15,F15,E15,D15,C15)/SQRT(O15)</f>
        <v>6.824933004676339</v>
      </c>
      <c r="Q15" s="4">
        <f>CONFIDENCE(0.05,(STDEV(H15,G15,F15,E15,D15,C15)),O15)</f>
        <v>13.376622886064357</v>
      </c>
    </row>
    <row r="16" spans="1:17" x14ac:dyDescent="0.25">
      <c r="B16" s="4">
        <f t="shared" si="0"/>
        <v>45</v>
      </c>
      <c r="C16" s="4">
        <v>10.3759765625</v>
      </c>
      <c r="D16" s="4">
        <v>14.190673828125</v>
      </c>
      <c r="E16" s="4">
        <v>32.65380859375</v>
      </c>
      <c r="F16" s="4">
        <v>20.294189453125</v>
      </c>
      <c r="G16" s="4">
        <v>74.76806640625</v>
      </c>
      <c r="H16" s="4">
        <v>18.61572265625</v>
      </c>
      <c r="N16" s="4">
        <f>AVERAGE(H16,G16,F16,E16,D16,C16)</f>
        <v>28.483072916666668</v>
      </c>
      <c r="O16" s="4">
        <f>COUNT(H16,G16,F16,E16,D16,C16)</f>
        <v>6</v>
      </c>
      <c r="P16" s="4">
        <f>STDEV(H16,G16,F16,E16,D16,C16)/SQRT(O16)</f>
        <v>9.7574888881058968</v>
      </c>
      <c r="Q16" s="4">
        <f>CONFIDENCE(0.05,(STDEV(H16,G16,F16,E16,D16,C16)),O16)</f>
        <v>19.124326800237331</v>
      </c>
    </row>
    <row r="17" spans="1:17" x14ac:dyDescent="0.25">
      <c r="B17" s="4">
        <f t="shared" si="0"/>
        <v>60</v>
      </c>
      <c r="C17" s="4">
        <v>13.427734375</v>
      </c>
      <c r="D17" s="4">
        <v>19.22607421875</v>
      </c>
      <c r="E17" s="4">
        <v>46.539306640625</v>
      </c>
      <c r="F17" s="4">
        <v>32.196044921875</v>
      </c>
      <c r="G17" s="4">
        <v>98.2666015625</v>
      </c>
      <c r="H17" s="4">
        <v>22.5830078125</v>
      </c>
      <c r="N17" s="4">
        <f>AVERAGE(H17,G17,F17,E17,D17,C17)</f>
        <v>38.706461588541664</v>
      </c>
      <c r="O17" s="4">
        <f>COUNT(H17,G17,F17,E17,D17,C17)</f>
        <v>6</v>
      </c>
      <c r="P17" s="4">
        <f>STDEV(H17,G17,F17,E17,D17,C17)/SQRT(O17)</f>
        <v>12.818755222697471</v>
      </c>
      <c r="Q17" s="4">
        <f>CONFIDENCE(0.05,(STDEV(H17,G17,F17,E17,D17,C17)),O17)</f>
        <v>25.124298563121755</v>
      </c>
    </row>
    <row r="18" spans="1:17" x14ac:dyDescent="0.25">
      <c r="B18" s="4">
        <f t="shared" si="0"/>
        <v>75</v>
      </c>
      <c r="C18" s="4" t="s">
        <v>11</v>
      </c>
      <c r="D18" s="4" t="s">
        <v>11</v>
      </c>
      <c r="E18" s="4" t="s">
        <v>11</v>
      </c>
      <c r="F18" s="4" t="s">
        <v>11</v>
      </c>
      <c r="G18" s="4">
        <v>125.42724609375</v>
      </c>
      <c r="H18" s="4">
        <v>29.296875</v>
      </c>
      <c r="N18" s="4">
        <f>AVERAGE(H18,G18,F18,E18,D18,C18)</f>
        <v>77.362060546875</v>
      </c>
      <c r="O18" s="4">
        <f>COUNT(H18,G18,F18,E18,D18,C18)</f>
        <v>2</v>
      </c>
      <c r="P18" s="4">
        <f>STDEV(H18,G18,F18,E18,D18,C18)/SQRT(O18)</f>
        <v>48.065185546874993</v>
      </c>
      <c r="Q18" s="4">
        <f>CONFIDENCE(0.05,(STDEV(H18,G18,F18,E18,D18,C18)),O18)</f>
        <v>94.206032582110112</v>
      </c>
    </row>
    <row r="19" spans="1:17" ht="18" x14ac:dyDescent="0.35">
      <c r="B19" s="4" t="s">
        <v>37</v>
      </c>
      <c r="C19" s="4">
        <v>-50</v>
      </c>
      <c r="D19" s="4">
        <v>-45</v>
      </c>
      <c r="E19" s="4">
        <v>-41.3</v>
      </c>
      <c r="F19" s="4">
        <v>-44.4</v>
      </c>
      <c r="G19" s="4">
        <v>-56.9</v>
      </c>
      <c r="H19" s="4">
        <v>-42.7</v>
      </c>
    </row>
    <row r="21" spans="1:17" ht="18" x14ac:dyDescent="0.35">
      <c r="A21" s="4" t="s">
        <v>38</v>
      </c>
      <c r="C21" s="4" t="s">
        <v>13</v>
      </c>
      <c r="N21" s="4" t="s">
        <v>3</v>
      </c>
      <c r="O21" s="4" t="s">
        <v>4</v>
      </c>
      <c r="P21" s="4" t="s">
        <v>5</v>
      </c>
      <c r="Q21" s="6" t="s">
        <v>6</v>
      </c>
    </row>
    <row r="22" spans="1:17" x14ac:dyDescent="0.25">
      <c r="B22" s="4">
        <v>-150</v>
      </c>
      <c r="C22" s="4">
        <v>-20.904541015625</v>
      </c>
      <c r="D22" s="4">
        <v>-14.0380859375</v>
      </c>
      <c r="E22" s="4">
        <v>-36.31591796875</v>
      </c>
      <c r="F22" s="4">
        <v>-39.215087890625</v>
      </c>
      <c r="G22" s="4" t="s">
        <v>11</v>
      </c>
      <c r="H22" s="4" t="s">
        <v>11</v>
      </c>
      <c r="N22" s="4">
        <f>AVERAGE(H22,G22,F22,E22,D22,C22)</f>
        <v>-27.618408203125</v>
      </c>
      <c r="O22" s="4">
        <f>COUNT(H22,G22,F22,E22,D22,C22)</f>
        <v>4</v>
      </c>
      <c r="P22" s="4">
        <f>STDEV(H22,G22,F22,E22,D22,C22)/SQRT(O22)</f>
        <v>6.0527598481136176</v>
      </c>
      <c r="Q22" s="4">
        <f>CONFIDENCE(0.05,(STDEV(H22,G22,F22,E22,D22,C22)),O22)</f>
        <v>11.863191309372816</v>
      </c>
    </row>
    <row r="23" spans="1:17" x14ac:dyDescent="0.25">
      <c r="B23" s="4">
        <f>B22+15</f>
        <v>-135</v>
      </c>
      <c r="C23" s="4">
        <v>-18.9208984375</v>
      </c>
      <c r="D23" s="4">
        <v>-11.749267578125</v>
      </c>
      <c r="E23" s="4">
        <v>-22.88818359375</v>
      </c>
      <c r="F23" s="4">
        <v>-28.839111328125</v>
      </c>
      <c r="G23" s="4" t="s">
        <v>11</v>
      </c>
      <c r="H23" s="4" t="s">
        <v>11</v>
      </c>
      <c r="N23" s="4">
        <f>AVERAGE(H23,G23,F23,E23,D23,C23)</f>
        <v>-20.599365234375</v>
      </c>
      <c r="O23" s="4">
        <f>COUNT(H23,G23,F23,E23,D23,C23)</f>
        <v>4</v>
      </c>
      <c r="P23" s="4">
        <f>STDEV(H23,G23,F23,E23,D23,C23)/SQRT(O23)</f>
        <v>3.5855448735751678</v>
      </c>
      <c r="Q23" s="4">
        <f>CONFIDENCE(0.05,(STDEV(H23,G23,F23,E23,D23,C23)),O23)</f>
        <v>7.0275388171595488</v>
      </c>
    </row>
    <row r="24" spans="1:17" x14ac:dyDescent="0.25">
      <c r="B24" s="4">
        <f t="shared" ref="B24:B37" si="1">B23+15</f>
        <v>-120</v>
      </c>
      <c r="C24" s="4">
        <v>-5.18798828125</v>
      </c>
      <c r="D24" s="4">
        <v>-8.85009765625</v>
      </c>
      <c r="E24" s="4">
        <v>-19.22607421875</v>
      </c>
      <c r="F24" s="4">
        <v>-16.021728515625</v>
      </c>
      <c r="G24" s="4" t="s">
        <v>11</v>
      </c>
      <c r="H24" s="4" t="s">
        <v>11</v>
      </c>
      <c r="N24" s="4">
        <f>AVERAGE(H24,G24,F24,E24,D24,C24)</f>
        <v>-12.32147216796875</v>
      </c>
      <c r="O24" s="4">
        <f>COUNT(H24,G24,F24,E24,D24,C24)</f>
        <v>4</v>
      </c>
      <c r="P24" s="4">
        <f>STDEV(H24,G24,F24,E24,D24,C24)/SQRT(O24)</f>
        <v>3.2184683194638519</v>
      </c>
      <c r="Q24" s="4">
        <f>CONFIDENCE(0.05,(STDEV(H24,G24,F24,E24,D24,C24)),O24)</f>
        <v>6.3080819915323012</v>
      </c>
    </row>
    <row r="25" spans="1:17" x14ac:dyDescent="0.25">
      <c r="B25" s="4">
        <f t="shared" si="1"/>
        <v>-105</v>
      </c>
      <c r="C25" s="4">
        <v>-8.23974609375</v>
      </c>
      <c r="D25" s="4">
        <v>-6.40869140625</v>
      </c>
      <c r="E25" s="4">
        <v>-11.749267578125</v>
      </c>
      <c r="F25" s="4">
        <v>-7.171630859375</v>
      </c>
      <c r="G25" s="4" t="s">
        <v>11</v>
      </c>
      <c r="H25" s="4" t="s">
        <v>11</v>
      </c>
      <c r="N25" s="4">
        <f>AVERAGE(H25,G25,F25,E25,D25,C25)</f>
        <v>-8.392333984375</v>
      </c>
      <c r="O25" s="4">
        <f>COUNT(H25,G25,F25,E25,D25,C25)</f>
        <v>4</v>
      </c>
      <c r="P25" s="4">
        <f>STDEV(H25,G25,F25,E25,D25,C25)/SQRT(O25)</f>
        <v>1.1802979925407198</v>
      </c>
      <c r="Q25" s="4">
        <f>CONFIDENCE(0.05,(STDEV(H25,G25,F25,E25,D25,C25)),O25)</f>
        <v>2.3133415564047355</v>
      </c>
    </row>
    <row r="26" spans="1:17" x14ac:dyDescent="0.25">
      <c r="B26" s="4">
        <f t="shared" si="1"/>
        <v>-90</v>
      </c>
      <c r="C26" s="4">
        <v>-7.476806640625</v>
      </c>
      <c r="D26" s="4">
        <v>-5.950927734375</v>
      </c>
      <c r="E26" s="4">
        <v>-5.645751953125</v>
      </c>
      <c r="F26" s="4">
        <v>-6.40869140625</v>
      </c>
      <c r="G26" s="4" t="s">
        <v>11</v>
      </c>
      <c r="H26" s="4" t="s">
        <v>11</v>
      </c>
      <c r="N26" s="4">
        <f>AVERAGE(H26,G26,F26,E26,D26,C26)</f>
        <v>-6.37054443359375</v>
      </c>
      <c r="O26" s="4">
        <f>COUNT(H26,G26,F26,E26,D26,C26)</f>
        <v>4</v>
      </c>
      <c r="P26" s="4">
        <f>STDEV(H26,G26,F26,E26,D26,C26)/SQRT(O26)</f>
        <v>0.40069456117219876</v>
      </c>
      <c r="Q26" s="4">
        <f>CONFIDENCE(0.05,(STDEV(H26,G26,F26,E26,D26,C26)),O26)</f>
        <v>0.78534690869859092</v>
      </c>
    </row>
    <row r="27" spans="1:17" x14ac:dyDescent="0.25">
      <c r="B27" s="4">
        <f t="shared" si="1"/>
        <v>-75</v>
      </c>
      <c r="C27" s="4">
        <v>-4.8828125</v>
      </c>
      <c r="D27" s="4">
        <v>-2.288818359375</v>
      </c>
      <c r="E27" s="4">
        <v>0.457763671875</v>
      </c>
      <c r="F27" s="4">
        <v>-1.8310546875</v>
      </c>
      <c r="G27" s="4" t="s">
        <v>11</v>
      </c>
      <c r="H27" s="4" t="s">
        <v>11</v>
      </c>
      <c r="N27" s="4">
        <f>AVERAGE(H27,G27,F27,E27,D27,C27)</f>
        <v>-2.13623046875</v>
      </c>
      <c r="O27" s="4">
        <f>COUNT(H27,G27,F27,E27,D27,C27)</f>
        <v>4</v>
      </c>
      <c r="P27" s="4">
        <f>STDEV(H27,G27,F27,E27,D27,C27)/SQRT(O27)</f>
        <v>1.0950241160894258</v>
      </c>
      <c r="Q27" s="4">
        <f>CONFIDENCE(0.05,(STDEV(H27,G27,F27,E27,D27,C27)),O27)</f>
        <v>2.1462078297380813</v>
      </c>
    </row>
    <row r="28" spans="1:17" x14ac:dyDescent="0.25">
      <c r="B28" s="4">
        <f t="shared" si="1"/>
        <v>-60</v>
      </c>
      <c r="C28" s="4">
        <v>0.6103515625</v>
      </c>
      <c r="D28" s="4">
        <v>0</v>
      </c>
      <c r="E28" s="4">
        <v>7.32421875</v>
      </c>
      <c r="F28" s="4">
        <v>7.62939453125</v>
      </c>
      <c r="G28" s="4" t="s">
        <v>11</v>
      </c>
      <c r="H28" s="4" t="s">
        <v>11</v>
      </c>
      <c r="N28" s="4">
        <f>AVERAGE(H28,G28,F28,E28,D28,C28)</f>
        <v>3.8909912109375</v>
      </c>
      <c r="O28" s="4">
        <f>COUNT(H28,G28,F28,E28,D28,C28)</f>
        <v>4</v>
      </c>
      <c r="P28" s="4">
        <f>STDEV(H28,G28,F28,E28,D28,C28)/SQRT(O28)</f>
        <v>2.0749522048068494</v>
      </c>
      <c r="Q28" s="4">
        <f>CONFIDENCE(0.05,(STDEV(H28,G28,F28,E28,D28,C28)),O28)</f>
        <v>4.0668315910634023</v>
      </c>
    </row>
    <row r="29" spans="1:17" x14ac:dyDescent="0.25">
      <c r="B29" s="4">
        <f t="shared" si="1"/>
        <v>-45</v>
      </c>
      <c r="C29" s="4">
        <v>0.152587890625</v>
      </c>
      <c r="D29" s="4">
        <v>1.983642578125</v>
      </c>
      <c r="E29" s="4">
        <v>10.528564453125</v>
      </c>
      <c r="F29" s="4">
        <v>7.62939453125</v>
      </c>
      <c r="G29" s="4" t="s">
        <v>11</v>
      </c>
      <c r="H29" s="4" t="s">
        <v>11</v>
      </c>
      <c r="N29" s="4">
        <f>AVERAGE(H29,G29,F29,E29,D29,C29)</f>
        <v>5.07354736328125</v>
      </c>
      <c r="O29" s="4">
        <f>COUNT(H29,G29,F29,E29,D29,C29)</f>
        <v>4</v>
      </c>
      <c r="P29" s="4">
        <f>STDEV(H29,G29,F29,E29,D29,C29)/SQRT(O29)</f>
        <v>2.4161422403864874</v>
      </c>
      <c r="Q29" s="4">
        <f>CONFIDENCE(0.05,(STDEV(H29,G29,F29,E29,D29,C29)),O29)</f>
        <v>4.735551772683432</v>
      </c>
    </row>
    <row r="30" spans="1:17" x14ac:dyDescent="0.25">
      <c r="B30" s="4">
        <f t="shared" si="1"/>
        <v>-30</v>
      </c>
      <c r="C30" s="4">
        <v>-0.91552734375</v>
      </c>
      <c r="D30" s="4">
        <v>5.035400390625</v>
      </c>
      <c r="E30" s="4">
        <v>18.768310546875</v>
      </c>
      <c r="F30" s="4">
        <v>11.444091796875</v>
      </c>
      <c r="G30" s="4" t="s">
        <v>11</v>
      </c>
      <c r="H30" s="4" t="s">
        <v>11</v>
      </c>
      <c r="N30" s="4">
        <f>AVERAGE(H30,G30,F30,E30,D30,C30)</f>
        <v>8.58306884765625</v>
      </c>
      <c r="O30" s="4">
        <f>COUNT(H30,G30,F30,E30,D30,C30)</f>
        <v>4</v>
      </c>
      <c r="P30" s="4">
        <f>STDEV(H30,G30,F30,E30,D30,C30)/SQRT(O30)</f>
        <v>4.2301879575643824</v>
      </c>
      <c r="Q30" s="4">
        <f>CONFIDENCE(0.05,(STDEV(H30,G30,F30,E30,D30,C30)),O30)</f>
        <v>8.2910160446612373</v>
      </c>
    </row>
    <row r="31" spans="1:17" x14ac:dyDescent="0.25">
      <c r="B31" s="4">
        <f t="shared" si="1"/>
        <v>-15</v>
      </c>
      <c r="C31" s="4">
        <v>5.950927734375</v>
      </c>
      <c r="D31" s="4">
        <v>9.307861328125</v>
      </c>
      <c r="E31" s="4">
        <v>23.193359375</v>
      </c>
      <c r="F31" s="4">
        <v>18.310546875</v>
      </c>
      <c r="G31" s="4" t="s">
        <v>11</v>
      </c>
      <c r="H31" s="4" t="s">
        <v>11</v>
      </c>
      <c r="N31" s="4">
        <f>AVERAGE(H31,G31,F31,E31,D31,C31)</f>
        <v>14.190673828125</v>
      </c>
      <c r="O31" s="4">
        <f>COUNT(H31,G31,F31,E31,D31,C31)</f>
        <v>4</v>
      </c>
      <c r="P31" s="4">
        <f>STDEV(H31,G31,F31,E31,D31,C31)/SQRT(O31)</f>
        <v>3.9765665108011601</v>
      </c>
      <c r="Q31" s="4">
        <f>CONFIDENCE(0.05,(STDEV(H31,G31,F31,E31,D31,C31)),O31)</f>
        <v>7.7939271432983794</v>
      </c>
    </row>
    <row r="32" spans="1:17" x14ac:dyDescent="0.25">
      <c r="B32" s="4">
        <f t="shared" si="1"/>
        <v>0</v>
      </c>
      <c r="C32" s="4">
        <v>5.4931640625</v>
      </c>
      <c r="D32" s="4">
        <v>15.716552734375</v>
      </c>
      <c r="E32" s="4">
        <v>29.754638671875</v>
      </c>
      <c r="F32" s="4">
        <v>27.008056640625</v>
      </c>
      <c r="G32" s="4" t="s">
        <v>11</v>
      </c>
      <c r="H32" s="4" t="s">
        <v>11</v>
      </c>
      <c r="N32" s="4">
        <f>AVERAGE(H32,G32,F32,E32,D32,C32)</f>
        <v>19.49310302734375</v>
      </c>
      <c r="O32" s="4">
        <f>COUNT(H32,G32,F32,E32,D32,C32)</f>
        <v>4</v>
      </c>
      <c r="P32" s="4">
        <f>STDEV(H32,G32,F32,E32,D32,C32)/SQRT(O32)</f>
        <v>5.568020778879653</v>
      </c>
      <c r="Q32" s="4">
        <f>CONFIDENCE(0.05,(STDEV(H32,G32,F32,E32,D32,C32)),O32)</f>
        <v>10.913120191774777</v>
      </c>
    </row>
    <row r="33" spans="2:17" x14ac:dyDescent="0.25">
      <c r="B33" s="4">
        <f t="shared" si="1"/>
        <v>15</v>
      </c>
      <c r="C33" s="4">
        <v>4.730224609375</v>
      </c>
      <c r="D33" s="4">
        <v>21.209716796875</v>
      </c>
      <c r="E33" s="4">
        <v>35.858154296875</v>
      </c>
      <c r="F33" s="4">
        <v>30.21240234375</v>
      </c>
      <c r="G33" s="4" t="s">
        <v>11</v>
      </c>
      <c r="H33" s="4" t="s">
        <v>11</v>
      </c>
      <c r="N33" s="4">
        <f>AVERAGE(H33,G33,F33,E33,D33,C33)</f>
        <v>23.00262451171875</v>
      </c>
      <c r="O33" s="4">
        <f>COUNT(H33,G33,F33,E33,D33,C33)</f>
        <v>4</v>
      </c>
      <c r="P33" s="4">
        <f>STDEV(H33,G33,F33,E33,D33,C33)/SQRT(O33)</f>
        <v>6.7966944092294286</v>
      </c>
      <c r="Q33" s="4">
        <f>CONFIDENCE(0.05,(STDEV(H33,G33,F33,E33,D33,C33)),O33)</f>
        <v>13.321276256014416</v>
      </c>
    </row>
    <row r="34" spans="2:17" x14ac:dyDescent="0.25">
      <c r="B34" s="4">
        <f t="shared" si="1"/>
        <v>30</v>
      </c>
      <c r="C34" s="4">
        <v>11.444091796875</v>
      </c>
      <c r="D34" s="4">
        <v>29.60205078125</v>
      </c>
      <c r="E34" s="4">
        <v>46.38671875</v>
      </c>
      <c r="F34" s="4">
        <v>38.4521484375</v>
      </c>
      <c r="G34" s="4" t="s">
        <v>11</v>
      </c>
      <c r="H34" s="4" t="s">
        <v>11</v>
      </c>
      <c r="N34" s="4">
        <f>AVERAGE(H34,G34,F34,E34,D34,C34)</f>
        <v>31.47125244140625</v>
      </c>
      <c r="O34" s="4">
        <f>COUNT(H34,G34,F34,E34,D34,C34)</f>
        <v>4</v>
      </c>
      <c r="P34" s="4">
        <f>STDEV(H34,G34,F34,E34,D34,C34)/SQRT(O34)</f>
        <v>7.5043605237181117</v>
      </c>
      <c r="Q34" s="4">
        <f>CONFIDENCE(0.05,(STDEV(H34,G34,F34,E34,D34,C34)),O34)</f>
        <v>14.708276353491634</v>
      </c>
    </row>
    <row r="35" spans="2:17" x14ac:dyDescent="0.25">
      <c r="B35" s="4">
        <f t="shared" si="1"/>
        <v>45</v>
      </c>
      <c r="C35" s="4">
        <v>12.969970703125</v>
      </c>
      <c r="D35" s="4">
        <v>37.2314453125</v>
      </c>
      <c r="E35" s="4">
        <v>53.1005859375</v>
      </c>
      <c r="F35" s="4">
        <v>51.422119140625</v>
      </c>
      <c r="G35" s="4" t="s">
        <v>11</v>
      </c>
      <c r="H35" s="4" t="s">
        <v>11</v>
      </c>
      <c r="N35" s="4">
        <f>AVERAGE(H35,G35,F35,E35,D35,C35)</f>
        <v>38.6810302734375</v>
      </c>
      <c r="O35" s="4">
        <f>COUNT(H35,G35,F35,E35,D35,C35)</f>
        <v>4</v>
      </c>
      <c r="P35" s="4">
        <f>STDEV(H35,G35,F35,E35,D35,C35)/SQRT(O35)</f>
        <v>9.2799910733510416</v>
      </c>
      <c r="Q35" s="4">
        <f>CONFIDENCE(0.05,(STDEV(H35,G35,F35,E35,D35,C35)),O35)</f>
        <v>18.188448280621238</v>
      </c>
    </row>
    <row r="36" spans="2:17" x14ac:dyDescent="0.25">
      <c r="B36" s="4">
        <f t="shared" si="1"/>
        <v>60</v>
      </c>
      <c r="C36" s="4">
        <v>16.17431640625</v>
      </c>
      <c r="D36" s="4">
        <v>49.74365234375</v>
      </c>
      <c r="E36" s="4">
        <v>64.239501953125</v>
      </c>
      <c r="F36" s="4">
        <v>53.558349609375</v>
      </c>
      <c r="G36" s="4" t="s">
        <v>11</v>
      </c>
      <c r="H36" s="4" t="s">
        <v>11</v>
      </c>
      <c r="N36" s="4">
        <f>AVERAGE(H36,G36,F36,E36,D36,C36)</f>
        <v>45.928955078125</v>
      </c>
      <c r="O36" s="4">
        <f>COUNT(H36,G36,F36,E36,D36,C36)</f>
        <v>4</v>
      </c>
      <c r="P36" s="4">
        <f>STDEV(H36,G36,F36,E36,D36,C36)/SQRT(O36)</f>
        <v>10.381771787999572</v>
      </c>
      <c r="Q36" s="4">
        <f>CONFIDENCE(0.05,(STDEV(H36,G36,F36,E36,D36,C36)),O36)</f>
        <v>20.347898800193157</v>
      </c>
    </row>
    <row r="37" spans="2:17" x14ac:dyDescent="0.25">
      <c r="B37" s="4">
        <f t="shared" si="1"/>
        <v>75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N37" s="4" t="e">
        <f>AVERAGE(H37,G37,F37,E37,D37,C37)</f>
        <v>#DIV/0!</v>
      </c>
      <c r="O37" s="4">
        <f>COUNT(H37,G37,F37,E37,D37,C37)</f>
        <v>0</v>
      </c>
      <c r="P37" s="4" t="e">
        <f>STDEV(H37,G37,F37,E37,D37,C37)/SQRT(O37)</f>
        <v>#DIV/0!</v>
      </c>
      <c r="Q37" s="4" t="e">
        <f>CONFIDENCE(0.05,(STDEV(H37,G37,F37,E37,D37,C37)),O37)</f>
        <v>#DIV/0!</v>
      </c>
    </row>
    <row r="38" spans="2:17" ht="18" x14ac:dyDescent="0.35">
      <c r="B38" s="4" t="s">
        <v>37</v>
      </c>
      <c r="C38" s="4">
        <v>-66.900000000000006</v>
      </c>
      <c r="D38" s="4">
        <v>-72.3</v>
      </c>
      <c r="E38" s="4">
        <v>-81.099999999999994</v>
      </c>
      <c r="F38" s="4">
        <v>-75.7</v>
      </c>
    </row>
    <row r="39" spans="2:17" x14ac:dyDescent="0.25">
      <c r="Q39" s="6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"/>
  <sheetViews>
    <sheetView workbookViewId="0">
      <selection activeCell="A21" sqref="A21"/>
    </sheetView>
  </sheetViews>
  <sheetFormatPr baseColWidth="10" defaultColWidth="11.42578125" defaultRowHeight="15" x14ac:dyDescent="0.25"/>
  <cols>
    <col min="1" max="2" width="11.42578125" style="2"/>
    <col min="3" max="7" width="11.42578125" style="4"/>
    <col min="8" max="8" width="12.7109375" style="4" customWidth="1"/>
    <col min="9" max="9" width="11.42578125" style="4"/>
    <col min="10" max="13" width="1.7109375" style="2" customWidth="1"/>
    <col min="14" max="14" width="2.28515625" style="2" customWidth="1"/>
    <col min="15" max="16384" width="11.42578125" style="2"/>
  </cols>
  <sheetData>
    <row r="1" spans="1:18" x14ac:dyDescent="0.25">
      <c r="A1" s="2" t="s">
        <v>1</v>
      </c>
      <c r="C1" s="4" t="s">
        <v>25</v>
      </c>
      <c r="D1" s="4" t="s">
        <v>26</v>
      </c>
      <c r="E1" s="4" t="s">
        <v>21</v>
      </c>
      <c r="F1" s="4" t="s">
        <v>22</v>
      </c>
      <c r="G1" s="4" t="s">
        <v>27</v>
      </c>
      <c r="H1" s="4" t="s">
        <v>32</v>
      </c>
      <c r="I1" s="4" t="s">
        <v>24</v>
      </c>
    </row>
    <row r="2" spans="1:18" x14ac:dyDescent="0.25">
      <c r="B2" s="2" t="s">
        <v>2</v>
      </c>
      <c r="G2" s="4">
        <v>16.2</v>
      </c>
      <c r="H2" s="4">
        <v>21.3</v>
      </c>
      <c r="I2" s="4">
        <v>31.8</v>
      </c>
      <c r="O2" s="2" t="s">
        <v>3</v>
      </c>
      <c r="P2" s="2" t="s">
        <v>4</v>
      </c>
      <c r="Q2" s="2" t="s">
        <v>5</v>
      </c>
      <c r="R2" s="3" t="s">
        <v>6</v>
      </c>
    </row>
    <row r="3" spans="1:18" x14ac:dyDescent="0.25">
      <c r="A3" s="2" t="s">
        <v>0</v>
      </c>
      <c r="B3" s="2">
        <v>-150</v>
      </c>
      <c r="C3" s="4">
        <v>-193.78662109375</v>
      </c>
      <c r="D3" s="4">
        <v>-90.9423828125</v>
      </c>
      <c r="E3" s="4">
        <v>-76.446533203125</v>
      </c>
      <c r="F3" s="4">
        <v>-200.958251953125</v>
      </c>
      <c r="G3" s="4">
        <v>-149.5361328125</v>
      </c>
      <c r="H3" s="4">
        <v>-97.0458984375</v>
      </c>
      <c r="I3" s="4">
        <v>-126.64794921875</v>
      </c>
      <c r="O3" s="2">
        <f>AVERAGE(C3,D3,E3,F3,G3,H3,I3)</f>
        <v>-133.62339564732142</v>
      </c>
      <c r="P3" s="2">
        <f>COUNT(C3,D3,E3,F3,G3,H3,I3)</f>
        <v>7</v>
      </c>
      <c r="Q3" s="2">
        <f>(STDEV(C3,D3,E3,F3,G3,H3,I3))/SQRT(P3)</f>
        <v>18.825163241251488</v>
      </c>
      <c r="R3" s="2">
        <f>CONFIDENCE(0.05,(STDEV(C3,D3,E3,F3,G3,H3,I3)),P3)</f>
        <v>36.896641955940218</v>
      </c>
    </row>
    <row r="4" spans="1:18" x14ac:dyDescent="0.25">
      <c r="B4" s="2">
        <f>B3+15</f>
        <v>-135</v>
      </c>
      <c r="C4" s="4">
        <v>-150.7568359375</v>
      </c>
      <c r="D4" s="4">
        <v>-72.32666015625</v>
      </c>
      <c r="E4" s="4">
        <v>-66.22314453125</v>
      </c>
      <c r="F4" s="4">
        <v>-162.200927734375</v>
      </c>
      <c r="G4" s="4">
        <v>-115.3564453125</v>
      </c>
      <c r="H4" s="4">
        <v>-65.61279296875</v>
      </c>
      <c r="I4" s="4">
        <v>-97.198486328125</v>
      </c>
      <c r="O4" s="2">
        <f>AVERAGE(C4,D4,E4,F4,G4,H4,I4)</f>
        <v>-104.23932756696429</v>
      </c>
      <c r="P4" s="2">
        <f>COUNT(C4,D4,E4,F4,G4,H4,I4)</f>
        <v>7</v>
      </c>
      <c r="Q4" s="2">
        <f>(STDEV(C4,D4,E4,F4,G4,H4,I4))/SQRT(P4)</f>
        <v>15.159663836129592</v>
      </c>
      <c r="R4" s="2">
        <f>CONFIDENCE(0.05,(STDEV(C4,D4,E4,F4,G4,H4,I4)),P4)</f>
        <v>29.712395136548309</v>
      </c>
    </row>
    <row r="5" spans="1:18" x14ac:dyDescent="0.25">
      <c r="B5" s="2">
        <f t="shared" ref="B5:B18" si="0">B4+15</f>
        <v>-120</v>
      </c>
      <c r="C5" s="4">
        <v>-119.93408203125</v>
      </c>
      <c r="D5" s="4">
        <v>-57.373046875</v>
      </c>
      <c r="E5" s="4">
        <v>-49.4384765625</v>
      </c>
      <c r="F5" s="4">
        <v>-162.506103515625</v>
      </c>
      <c r="G5" s="4">
        <v>-82.09228515625</v>
      </c>
      <c r="H5" s="4">
        <v>-48.828125</v>
      </c>
      <c r="I5" s="4">
        <v>-75.225830078125</v>
      </c>
      <c r="O5" s="2">
        <f>AVERAGE(C5,D5,E5,F5,G5,H5,I5)</f>
        <v>-85.056849888392861</v>
      </c>
      <c r="P5" s="2">
        <f>COUNT(C5,D5,E5,F5,G5,H5,I5)</f>
        <v>7</v>
      </c>
      <c r="Q5" s="2">
        <f>(STDEV(C5,D5,E5,F5,G5,H5,I5))/SQRT(P5)</f>
        <v>15.937248805586371</v>
      </c>
      <c r="R5" s="2">
        <f>CONFIDENCE(0.05,(STDEV(C5,D5,E5,F5,G5,H5,I5)),P5)</f>
        <v>31.236433671603276</v>
      </c>
    </row>
    <row r="6" spans="1:18" x14ac:dyDescent="0.25">
      <c r="B6" s="2">
        <f t="shared" si="0"/>
        <v>-105</v>
      </c>
      <c r="C6" s="4">
        <v>-85.14404296875</v>
      </c>
      <c r="D6" s="4">
        <v>-44.5556640625</v>
      </c>
      <c r="E6" s="4">
        <v>-36.92626953125</v>
      </c>
      <c r="F6" s="4">
        <v>-102.996826171875</v>
      </c>
      <c r="G6" s="4">
        <v>-53.40576171875</v>
      </c>
      <c r="H6" s="4">
        <v>-31.1279296875</v>
      </c>
      <c r="I6" s="4">
        <v>-43.9453125</v>
      </c>
      <c r="O6" s="2">
        <f>AVERAGE(C6,D6,E6,F6,G6,H6,I6)</f>
        <v>-56.871686662946431</v>
      </c>
      <c r="P6" s="2">
        <f>COUNT(C6,D6,E6,F6,G6,H6,I6)</f>
        <v>7</v>
      </c>
      <c r="Q6" s="2">
        <f>(STDEV(C6,D6,E6,F6,G6,H6,I6))/SQRT(P6)</f>
        <v>10.13974207310574</v>
      </c>
      <c r="R6" s="2">
        <f>CONFIDENCE(0.05,(STDEV(C6,D6,E6,F6,G6,H6,I6)),P6)</f>
        <v>19.87352927581275</v>
      </c>
    </row>
    <row r="7" spans="1:18" x14ac:dyDescent="0.25">
      <c r="B7" s="2">
        <f t="shared" si="0"/>
        <v>-90</v>
      </c>
      <c r="C7" s="4">
        <v>-55.23681640625</v>
      </c>
      <c r="D7" s="4">
        <v>-33.26416015625</v>
      </c>
      <c r="E7" s="4">
        <v>-32.04345703125</v>
      </c>
      <c r="F7" s="4">
        <v>-77.5146484375</v>
      </c>
      <c r="G7" s="4">
        <v>-30.517578125</v>
      </c>
      <c r="H7" s="4">
        <v>-14.34326171875</v>
      </c>
      <c r="I7" s="4">
        <v>-23.345947265625</v>
      </c>
      <c r="O7" s="2">
        <f>AVERAGE(C7,D7,E7,F7,G7,H7,I7)</f>
        <v>-38.037981305803569</v>
      </c>
      <c r="P7" s="2">
        <f>COUNT(C7,D7,E7,F7,G7,H7,I7)</f>
        <v>7</v>
      </c>
      <c r="Q7" s="2">
        <f>(STDEV(C7,D7,E7,F7,G7,H7,I7))/SQRT(P7)</f>
        <v>8.0870015204205696</v>
      </c>
      <c r="R7" s="2">
        <f>CONFIDENCE(0.05,(STDEV(C7,D7,E7,F7,G7,H7,I7)),P7)</f>
        <v>15.850231722944971</v>
      </c>
    </row>
    <row r="8" spans="1:18" x14ac:dyDescent="0.25">
      <c r="B8" s="2">
        <f t="shared" si="0"/>
        <v>-75</v>
      </c>
      <c r="C8" s="4">
        <v>-29.60205078125</v>
      </c>
      <c r="D8" s="4">
        <v>-23.8037109375</v>
      </c>
      <c r="E8" s="4">
        <v>-18.310546875</v>
      </c>
      <c r="F8" s="4">
        <v>-46.38671875</v>
      </c>
      <c r="G8" s="4">
        <v>-14.34326171875</v>
      </c>
      <c r="H8" s="4">
        <v>-2.13623046875</v>
      </c>
      <c r="I8" s="4">
        <v>-5.645751953125</v>
      </c>
      <c r="O8" s="2">
        <f>AVERAGE(C8,D8,E8,F8,G8,H8,I8)</f>
        <v>-20.032610212053573</v>
      </c>
      <c r="P8" s="2">
        <f>COUNT(C8,D8,E8,F8,G8,H8,I8)</f>
        <v>7</v>
      </c>
      <c r="Q8" s="2">
        <f>(STDEV(C8,D8,E8,F8,G8,H8,I8))/SQRT(P8)</f>
        <v>5.6965543411969515</v>
      </c>
      <c r="R8" s="2">
        <f>CONFIDENCE(0.05,(STDEV(C8,D8,E8,F8,G8,H8,I8)),P8)</f>
        <v>11.165041344721317</v>
      </c>
    </row>
    <row r="9" spans="1:18" x14ac:dyDescent="0.25">
      <c r="B9" s="2">
        <f t="shared" si="0"/>
        <v>-60</v>
      </c>
      <c r="C9" s="4">
        <v>-3.96728515625</v>
      </c>
      <c r="D9" s="4">
        <v>-9.46044921875</v>
      </c>
      <c r="E9" s="4">
        <v>-7.781982421875</v>
      </c>
      <c r="F9" s="4">
        <v>-22.125244140625</v>
      </c>
      <c r="G9" s="4">
        <v>5.4931640625</v>
      </c>
      <c r="H9" s="4">
        <v>14.0380859375</v>
      </c>
      <c r="I9" s="4">
        <v>14.495849609375</v>
      </c>
      <c r="O9" s="2">
        <f>AVERAGE(C9,D9,E9,F9,G9,H9,I9)</f>
        <v>-1.3296944754464286</v>
      </c>
      <c r="P9" s="2">
        <f>COUNT(C9,D9,E9,F9,G9,H9,I9)</f>
        <v>7</v>
      </c>
      <c r="Q9" s="2">
        <f>(STDEV(C9,D9,E9,F9,G9,H9,I9))/SQRT(P9)</f>
        <v>5.0716787911512107</v>
      </c>
      <c r="R9" s="2">
        <f>CONFIDENCE(0.05,(STDEV(C9,D9,E9,F9,G9,H9,I9)),P9)</f>
        <v>9.9403077718120088</v>
      </c>
    </row>
    <row r="10" spans="1:18" x14ac:dyDescent="0.25">
      <c r="B10" s="2">
        <f t="shared" si="0"/>
        <v>-45</v>
      </c>
      <c r="C10" s="4">
        <v>18.00537109375</v>
      </c>
      <c r="D10" s="4">
        <v>0</v>
      </c>
      <c r="E10" s="4">
        <v>0</v>
      </c>
      <c r="F10" s="4">
        <v>5.645751953125</v>
      </c>
      <c r="G10" s="4">
        <v>25.32958984375</v>
      </c>
      <c r="H10" s="4">
        <v>28.38134765625</v>
      </c>
      <c r="I10" s="4">
        <v>41.351318359375</v>
      </c>
      <c r="O10" s="2">
        <f>AVERAGE(C10,D10,E10,F10,G10,H10,I10)</f>
        <v>16.959054129464285</v>
      </c>
      <c r="P10" s="2">
        <f>COUNT(C10,D10,E10,F10,G10,H10,I10)</f>
        <v>7</v>
      </c>
      <c r="Q10" s="2">
        <f>(STDEV(C10,D10,E10,F10,G10,H10,I10))/SQRT(P10)</f>
        <v>5.9757881151341108</v>
      </c>
      <c r="R10" s="2">
        <f>CONFIDENCE(0.05,(STDEV(C10,D10,E10,F10,G10,H10,I10)),P10)</f>
        <v>11.712329484905348</v>
      </c>
    </row>
    <row r="11" spans="1:18" x14ac:dyDescent="0.25">
      <c r="B11" s="2">
        <f t="shared" si="0"/>
        <v>-30</v>
      </c>
      <c r="C11" s="4">
        <v>45.166015625</v>
      </c>
      <c r="D11" s="4">
        <v>14.34326171875</v>
      </c>
      <c r="E11" s="4">
        <v>11.749267578125</v>
      </c>
      <c r="F11" s="4">
        <v>34.1796875</v>
      </c>
      <c r="G11" s="4">
        <v>50.96435546875</v>
      </c>
      <c r="H11" s="4">
        <v>48.52294921875</v>
      </c>
      <c r="I11" s="4">
        <v>73.089599609375</v>
      </c>
      <c r="O11" s="2">
        <f>AVERAGE(C11,D11,E11,F11,G11,H11,I11)</f>
        <v>39.716448102678569</v>
      </c>
      <c r="P11" s="2">
        <f>COUNT(C11,D11,E11,F11,G11,H11,I11)</f>
        <v>7</v>
      </c>
      <c r="Q11" s="2">
        <f>(STDEV(C11,D11,E11,F11,G11,H11,I11))/SQRT(P11)</f>
        <v>8.1710178905315889</v>
      </c>
      <c r="R11" s="2">
        <f>CONFIDENCE(0.05,(STDEV(C11,D11,E11,F11,G11,H11,I11)),P11)</f>
        <v>16.014900782474356</v>
      </c>
    </row>
    <row r="12" spans="1:18" x14ac:dyDescent="0.25">
      <c r="B12" s="2">
        <f t="shared" si="0"/>
        <v>-15</v>
      </c>
      <c r="C12" s="4">
        <v>73.54736328125</v>
      </c>
      <c r="D12" s="4">
        <v>30.82275390625</v>
      </c>
      <c r="E12" s="4">
        <v>23.651123046875</v>
      </c>
      <c r="F12" s="4">
        <v>73.699951171875</v>
      </c>
      <c r="G12" s="4">
        <v>81.787109375</v>
      </c>
      <c r="H12" s="4">
        <v>74.15771484375</v>
      </c>
      <c r="I12" s="4">
        <v>105.89599609375</v>
      </c>
      <c r="O12" s="2">
        <f>AVERAGE(C12,D12,E12,F12,G12,H12,I12)</f>
        <v>66.22314453125</v>
      </c>
      <c r="P12" s="2">
        <f>COUNT(C12,D12,E12,F12,G12,H12,I12)</f>
        <v>7</v>
      </c>
      <c r="Q12" s="2">
        <f>(STDEV(C12,D12,E12,F12,G12,H12,I12))/SQRT(P12)</f>
        <v>10.969916705753871</v>
      </c>
      <c r="R12" s="2">
        <f>CONFIDENCE(0.05,(STDEV(C12,D12,E12,F12,G12,H12,I12)),P12)</f>
        <v>21.500641656681857</v>
      </c>
    </row>
    <row r="13" spans="1:18" x14ac:dyDescent="0.25">
      <c r="B13" s="2">
        <f t="shared" si="0"/>
        <v>0</v>
      </c>
      <c r="C13" s="4">
        <v>107.421875</v>
      </c>
      <c r="D13" s="4">
        <v>46.08154296875</v>
      </c>
      <c r="E13" s="4">
        <v>37.384033203125</v>
      </c>
      <c r="F13" s="4">
        <v>117.49267578125</v>
      </c>
      <c r="G13" s="4">
        <v>123.9013671875</v>
      </c>
      <c r="H13" s="4">
        <v>105.5908203125</v>
      </c>
      <c r="I13" s="4">
        <v>153.80859375</v>
      </c>
      <c r="O13" s="2">
        <f>AVERAGE(C13,D13,E13,F13,G13,H13,I13)</f>
        <v>98.811558314732139</v>
      </c>
      <c r="P13" s="2">
        <f>COUNT(C13,D13,E13,F13,G13,H13,I13)</f>
        <v>7</v>
      </c>
      <c r="Q13" s="2">
        <f>(STDEV(C13,D13,E13,F13,G13,H13,I13))/SQRT(P13)</f>
        <v>15.944134517953907</v>
      </c>
      <c r="R13" s="2">
        <f>CONFIDENCE(0.05,(STDEV(C13,D13,E13,F13,G13,H13,I13)),P13)</f>
        <v>31.249929419851547</v>
      </c>
    </row>
    <row r="14" spans="1:18" x14ac:dyDescent="0.25">
      <c r="B14" s="2">
        <f t="shared" si="0"/>
        <v>15</v>
      </c>
      <c r="C14" s="4">
        <v>148.62060546875</v>
      </c>
      <c r="D14" s="4">
        <v>71.10595703125</v>
      </c>
      <c r="E14" s="4">
        <v>61.187744140625</v>
      </c>
      <c r="F14" s="4">
        <v>166.93115234375</v>
      </c>
      <c r="G14" s="4">
        <v>190.73486328125</v>
      </c>
      <c r="H14" s="4">
        <v>138.5498046875</v>
      </c>
      <c r="I14" s="4">
        <v>212.860107421875</v>
      </c>
      <c r="O14" s="2">
        <f>AVERAGE(C14,D14,E14,F14,G14,H14,I14)</f>
        <v>141.42717633928572</v>
      </c>
      <c r="P14" s="2">
        <f>COUNT(C14,D14,E14,F14,G14,H14,I14)</f>
        <v>7</v>
      </c>
      <c r="Q14" s="2">
        <f>(STDEV(C14,D14,E14,F14,G14,H14,I14))/SQRT(P14)</f>
        <v>21.617799919691649</v>
      </c>
      <c r="R14" s="2">
        <f>CONFIDENCE(0.05,(STDEV(C14,D14,E14,F14,G14,H14,I14)),P14)</f>
        <v>42.370109267588496</v>
      </c>
    </row>
    <row r="15" spans="1:18" x14ac:dyDescent="0.25">
      <c r="B15" s="2">
        <f t="shared" si="0"/>
        <v>30</v>
      </c>
      <c r="C15" s="4">
        <v>195.3125</v>
      </c>
      <c r="D15" s="4">
        <v>102.84423828125</v>
      </c>
      <c r="E15" s="4">
        <v>95.52001953125</v>
      </c>
      <c r="F15" s="4">
        <v>233.001708984375</v>
      </c>
      <c r="G15" s="4">
        <v>270.69091796875</v>
      </c>
      <c r="H15" s="4">
        <v>179.13818359375</v>
      </c>
      <c r="I15" s="4">
        <v>281.982421875</v>
      </c>
      <c r="O15" s="2">
        <f>AVERAGE(C15,D15,E15,F15,G15,H15,I15)</f>
        <v>194.06999860491072</v>
      </c>
      <c r="P15" s="2">
        <f>COUNT(C15,D15,E15,F15,G15,H15,I15)</f>
        <v>7</v>
      </c>
      <c r="Q15" s="2">
        <f>(STDEV(C15,D15,E15,F15,G15,H15,I15))/SQRT(P15)</f>
        <v>28.188894365783682</v>
      </c>
      <c r="R15" s="2">
        <f>CONFIDENCE(0.05,(STDEV(C15,D15,E15,F15,G15,H15,I15)),P15)</f>
        <v>55.249217720940052</v>
      </c>
    </row>
    <row r="16" spans="1:18" x14ac:dyDescent="0.25">
      <c r="B16" s="2">
        <f t="shared" si="0"/>
        <v>45</v>
      </c>
      <c r="C16" s="4">
        <v>249.6337890625</v>
      </c>
      <c r="D16" s="4">
        <v>138.5498046875</v>
      </c>
      <c r="E16" s="4">
        <v>134.58251953125</v>
      </c>
      <c r="F16" s="4">
        <v>307.92236328125</v>
      </c>
      <c r="G16" s="4">
        <v>337.5244140625</v>
      </c>
      <c r="H16" s="4">
        <v>229.18701171875</v>
      </c>
      <c r="I16" s="4">
        <v>363.006591796875</v>
      </c>
      <c r="O16" s="2">
        <f>AVERAGE(C16,D16,E16,F16,G16,H16,I16)</f>
        <v>251.48664202008928</v>
      </c>
      <c r="P16" s="2">
        <f>COUNT(C16,D16,E16,F16,G16,H16,I16)</f>
        <v>7</v>
      </c>
      <c r="Q16" s="2">
        <f>(STDEV(C16,D16,E16,F16,G16,H16,I16))/SQRT(P16)</f>
        <v>34.484709416168435</v>
      </c>
      <c r="R16" s="2">
        <f>CONFIDENCE(0.05,(STDEV(C16,D16,E16,F16,G16,H16,I16)),P16)</f>
        <v>67.588788473019392</v>
      </c>
    </row>
    <row r="17" spans="1:18" x14ac:dyDescent="0.25">
      <c r="B17" s="2">
        <f t="shared" si="0"/>
        <v>60</v>
      </c>
      <c r="C17" s="4">
        <v>313.41552734375</v>
      </c>
      <c r="D17" s="4">
        <v>185.24169921875</v>
      </c>
      <c r="E17" s="4">
        <v>178.8330078125</v>
      </c>
      <c r="F17" s="4">
        <v>398.25439453125</v>
      </c>
      <c r="G17" s="4">
        <v>407.71484375</v>
      </c>
      <c r="H17" s="4">
        <v>292.05322265625</v>
      </c>
      <c r="I17" s="4">
        <v>454.7119140625</v>
      </c>
      <c r="O17" s="2">
        <f>AVERAGE(C17,D17,E17,F17,G17,H17,I17)</f>
        <v>318.603515625</v>
      </c>
      <c r="P17" s="2">
        <f>COUNT(C17,D17,E17,F17,G17,H17,I17)</f>
        <v>7</v>
      </c>
      <c r="Q17" s="2">
        <f>(STDEV(C17,D17,E17,F17,G17,H17,I17))/SQRT(P17)</f>
        <v>41.075884955377774</v>
      </c>
      <c r="R17" s="2">
        <f>CONFIDENCE(0.05,(STDEV(C17,D17,E17,F17,G17,H17,I17)),P17)</f>
        <v>80.507255145651058</v>
      </c>
    </row>
    <row r="18" spans="1:18" x14ac:dyDescent="0.25">
      <c r="B18" s="2">
        <f t="shared" si="0"/>
        <v>75</v>
      </c>
      <c r="C18" s="4">
        <v>391.845703125</v>
      </c>
      <c r="D18" s="4">
        <v>245.361328125</v>
      </c>
      <c r="E18" s="4">
        <v>232.391357421875</v>
      </c>
      <c r="F18" s="4">
        <v>496.978759765625</v>
      </c>
      <c r="G18" s="4">
        <v>491.943359375</v>
      </c>
      <c r="H18" s="4">
        <v>365.29541015625</v>
      </c>
      <c r="I18" s="4">
        <v>561.82861328125</v>
      </c>
      <c r="O18" s="2">
        <f>AVERAGE(C18,D18,E18,F18,G18,H18,I18)</f>
        <v>397.94921875</v>
      </c>
      <c r="P18" s="2">
        <f>COUNT(C18,D18,E18,F18,G18,H18,I18)</f>
        <v>7</v>
      </c>
      <c r="Q18" s="2">
        <f>(STDEV(C18,D18,E18,F18,G18,H18,I18))/SQRT(P18)</f>
        <v>48.130328610158713</v>
      </c>
      <c r="R18" s="2">
        <f>CONFIDENCE(0.05,(STDEV(C18,D18,E18,F18,G18,H18,I18)),P18)</f>
        <v>94.333710639988809</v>
      </c>
    </row>
    <row r="19" spans="1:18" x14ac:dyDescent="0.25">
      <c r="B19" s="2" t="s">
        <v>33</v>
      </c>
      <c r="C19" s="4">
        <v>-58</v>
      </c>
      <c r="D19" s="4">
        <v>-47.2</v>
      </c>
      <c r="E19" s="4">
        <v>-47.6</v>
      </c>
      <c r="F19" s="4">
        <v>-48.5</v>
      </c>
      <c r="G19" s="4">
        <v>-64.5</v>
      </c>
      <c r="H19" s="4">
        <v>-74.099999999999994</v>
      </c>
      <c r="I19" s="4">
        <v>-71</v>
      </c>
      <c r="O19" s="2" t="e">
        <f>AVERAGE(C19,D19,E19,F19,#REF!,G19,H19,I19,#REF!)</f>
        <v>#REF!</v>
      </c>
      <c r="P19" s="2">
        <f>COUNT(C19,D19,E19,F19,G19,H19,I19,#REF!,#REF!)</f>
        <v>7</v>
      </c>
      <c r="Q19" s="2" t="e">
        <f>(STDEV(C19,D19,E19,F19,G19,H19,I19,#REF!,#REF!))/SQRT(P19)</f>
        <v>#REF!</v>
      </c>
      <c r="R19" s="2" t="e">
        <f>CONFIDENCE(0.05,(STDEV(C19,D19,E19,F19,G19,H19,I19,#REF!,#REF!)),P19)</f>
        <v>#REF!</v>
      </c>
    </row>
    <row r="21" spans="1:18" x14ac:dyDescent="0.25">
      <c r="A21" s="2" t="s">
        <v>39</v>
      </c>
      <c r="O21" s="2" t="s">
        <v>3</v>
      </c>
      <c r="P21" s="2" t="s">
        <v>4</v>
      </c>
      <c r="Q21" s="2" t="s">
        <v>5</v>
      </c>
      <c r="R21" s="3" t="s">
        <v>6</v>
      </c>
    </row>
    <row r="22" spans="1:18" x14ac:dyDescent="0.25">
      <c r="B22" s="2">
        <v>-150</v>
      </c>
      <c r="C22" s="4">
        <v>-114.44091796875</v>
      </c>
      <c r="D22" s="4">
        <v>-68.359375</v>
      </c>
      <c r="E22" s="4">
        <v>-76.59912109375</v>
      </c>
      <c r="F22" s="4">
        <v>-137.939453125</v>
      </c>
      <c r="G22" s="4">
        <v>-111.083984375</v>
      </c>
      <c r="H22" s="4">
        <v>-71.10595703125</v>
      </c>
      <c r="I22" s="4">
        <v>-99.945068359375</v>
      </c>
      <c r="O22" s="2">
        <f>AVERAGE(C22,D22,E22,F22,G22,H22,I22)</f>
        <v>-97.067696707589292</v>
      </c>
      <c r="P22" s="2">
        <f>COUNT(C22,D22,E22,F22,G22,H22,I22)</f>
        <v>7</v>
      </c>
      <c r="Q22" s="2">
        <f>(STDEV(C22,D22,E22,F22,G22,H22,I22))/SQRT(P22)</f>
        <v>9.8732528619346258</v>
      </c>
      <c r="R22" s="2">
        <f>CONFIDENCE(0.05,(STDEV(C22,D22,E22,F22,G22,H22,I22)),P22)</f>
        <v>19.351220019648878</v>
      </c>
    </row>
    <row r="23" spans="1:18" x14ac:dyDescent="0.25">
      <c r="B23" s="2">
        <f>B22+15</f>
        <v>-135</v>
      </c>
      <c r="C23" s="4">
        <v>-111.083984375</v>
      </c>
      <c r="D23" s="4">
        <v>-45.7763671875</v>
      </c>
      <c r="E23" s="4">
        <v>-39.36767578125</v>
      </c>
      <c r="F23" s="4">
        <v>-117.7978515625</v>
      </c>
      <c r="G23" s="4">
        <v>-109.55810546875</v>
      </c>
      <c r="H23" s="4">
        <v>-50.6591796875</v>
      </c>
      <c r="I23" s="4">
        <v>-79.345703125</v>
      </c>
      <c r="O23" s="2">
        <f>AVERAGE(C23,D23,E23,F23,G23,H23,I23)</f>
        <v>-79.084123883928569</v>
      </c>
      <c r="P23" s="2">
        <f>COUNT(C23,D23,E23,F23,G23,H23,I23)</f>
        <v>7</v>
      </c>
      <c r="Q23" s="2">
        <f>(STDEV(C23,D23,E23,F23,G23,H23,I23))/SQRT(P23)</f>
        <v>12.860289671403702</v>
      </c>
      <c r="R23" s="2">
        <f>CONFIDENCE(0.05,(STDEV(C23,D23,E23,F23,G23,H23,I23)),P23)</f>
        <v>25.205704586703696</v>
      </c>
    </row>
    <row r="24" spans="1:18" x14ac:dyDescent="0.25">
      <c r="B24" s="2">
        <f t="shared" ref="B24:B37" si="1">B23+15</f>
        <v>-120</v>
      </c>
      <c r="C24" s="4">
        <v>-81.787109375</v>
      </c>
      <c r="D24" s="4">
        <v>-41.19873046875</v>
      </c>
      <c r="E24" s="4">
        <v>-27.618408203125</v>
      </c>
      <c r="F24" s="4">
        <v>-95.8251953125</v>
      </c>
      <c r="G24" s="4">
        <v>-73.8525390625</v>
      </c>
      <c r="H24" s="4">
        <v>-39.6728515625</v>
      </c>
      <c r="I24" s="4">
        <v>-55.84716796875</v>
      </c>
      <c r="O24" s="2">
        <f>AVERAGE(C24,D24,E24,F24,G24,H24,I24)</f>
        <v>-59.400285993303569</v>
      </c>
      <c r="P24" s="2">
        <f>COUNT(C24,D24,E24,F24,G24,H24,I24)</f>
        <v>7</v>
      </c>
      <c r="Q24" s="2">
        <f>(STDEV(C24,D24,E24,F24,G24,H24,I24))/SQRT(P24)</f>
        <v>9.486823186364445</v>
      </c>
      <c r="R24" s="2">
        <f>CONFIDENCE(0.05,(STDEV(C24,D24,E24,F24,G24,H24,I24)),P24)</f>
        <v>18.593831772973825</v>
      </c>
    </row>
    <row r="25" spans="1:18" x14ac:dyDescent="0.25">
      <c r="B25" s="2">
        <f t="shared" si="1"/>
        <v>-105</v>
      </c>
      <c r="C25" s="4">
        <v>-64.697265625</v>
      </c>
      <c r="D25" s="4">
        <v>-28.076171875</v>
      </c>
      <c r="E25" s="4">
        <v>-24.71923828125</v>
      </c>
      <c r="F25" s="4">
        <v>-67.138671875</v>
      </c>
      <c r="G25" s="4">
        <v>-42.1142578125</v>
      </c>
      <c r="H25" s="4">
        <v>-24.10888671875</v>
      </c>
      <c r="I25" s="4">
        <v>-37.689208984375</v>
      </c>
      <c r="O25" s="2">
        <f>AVERAGE(C25,D25,E25,F25,G25,H25,I25)</f>
        <v>-41.220528738839285</v>
      </c>
      <c r="P25" s="2">
        <f>COUNT(C25,D25,E25,F25,G25,H25,I25)</f>
        <v>7</v>
      </c>
      <c r="Q25" s="2">
        <f>(STDEV(C25,D25,E25,F25,G25,H25,I25))/SQRT(P25)</f>
        <v>6.855743657462698</v>
      </c>
      <c r="R25" s="2">
        <f>CONFIDENCE(0.05,(STDEV(C25,D25,E25,F25,G25,H25,I25)),P25)</f>
        <v>13.437010655865789</v>
      </c>
    </row>
    <row r="26" spans="1:18" x14ac:dyDescent="0.25">
      <c r="B26" s="2">
        <f t="shared" si="1"/>
        <v>-90</v>
      </c>
      <c r="C26" s="4">
        <v>-35.09521484375</v>
      </c>
      <c r="D26" s="4">
        <v>-19.83642578125</v>
      </c>
      <c r="E26" s="4">
        <v>-15.106201171875</v>
      </c>
      <c r="F26" s="4">
        <v>-47.454833984375</v>
      </c>
      <c r="G26" s="4">
        <v>-35.09521484375</v>
      </c>
      <c r="H26" s="4">
        <v>-10.3759765625</v>
      </c>
      <c r="I26" s="4">
        <v>-21.66748046875</v>
      </c>
      <c r="O26" s="2">
        <f>AVERAGE(C26,D26,E26,F26,G26,H26,I26)</f>
        <v>-26.375906808035715</v>
      </c>
      <c r="P26" s="2">
        <f>COUNT(C26,D26,E26,F26,G26,H26,I26)</f>
        <v>7</v>
      </c>
      <c r="Q26" s="2">
        <f>(STDEV(C26,D26,E26,F26,G26,H26,I26))/SQRT(P26)</f>
        <v>4.9864386562065208</v>
      </c>
      <c r="R26" s="2">
        <f>CONFIDENCE(0.05,(STDEV(C26,D26,E26,F26,G26,H26,I26)),P26)</f>
        <v>9.7732401772830837</v>
      </c>
    </row>
    <row r="27" spans="1:18" x14ac:dyDescent="0.25">
      <c r="B27" s="2">
        <f t="shared" si="1"/>
        <v>-75</v>
      </c>
      <c r="C27" s="4">
        <v>-14.95361328125</v>
      </c>
      <c r="D27" s="4">
        <v>-11.29150390625</v>
      </c>
      <c r="E27" s="4">
        <v>-9.765625</v>
      </c>
      <c r="F27" s="4">
        <v>-30.364990234375</v>
      </c>
      <c r="G27" s="4">
        <v>-6.103515625</v>
      </c>
      <c r="H27" s="4">
        <v>-0.30517578125</v>
      </c>
      <c r="I27" s="4">
        <v>-6.561279296875</v>
      </c>
      <c r="O27" s="2">
        <f>AVERAGE(C27,D27,E27,F27,G27,H27,I27)</f>
        <v>-11.335100446428571</v>
      </c>
      <c r="P27" s="2">
        <f>COUNT(C27,D27,E27,F27,G27,H27,I27)</f>
        <v>7</v>
      </c>
      <c r="Q27" s="2">
        <f>(STDEV(C27,D27,E27,F27,G27,H27,I27))/SQRT(P27)</f>
        <v>3.6171337657889859</v>
      </c>
      <c r="R27" s="2">
        <f>CONFIDENCE(0.05,(STDEV(C27,D27,E27,F27,G27,H27,I27)),P27)</f>
        <v>7.0894519082101501</v>
      </c>
    </row>
    <row r="28" spans="1:18" x14ac:dyDescent="0.25">
      <c r="B28" s="2">
        <f t="shared" si="1"/>
        <v>-60</v>
      </c>
      <c r="C28" s="4">
        <v>-8.544921875</v>
      </c>
      <c r="D28" s="4">
        <v>-2.44140625</v>
      </c>
      <c r="E28" s="4">
        <v>0</v>
      </c>
      <c r="F28" s="4">
        <v>-12.51220703125</v>
      </c>
      <c r="G28" s="4">
        <v>3.662109375</v>
      </c>
      <c r="H28" s="4">
        <v>8.23974609375</v>
      </c>
      <c r="I28" s="4">
        <v>13.427734375</v>
      </c>
      <c r="O28" s="2">
        <f>AVERAGE(C28,D28,E28,F28,G28,H28,I28)</f>
        <v>0.26157924107142855</v>
      </c>
      <c r="P28" s="2">
        <f>COUNT(C28,D28,E28,F28,G28,H28,I28)</f>
        <v>7</v>
      </c>
      <c r="Q28" s="2">
        <f>(STDEV(C28,D28,E28,F28,G28,H28,I28))/SQRT(P28)</f>
        <v>3.438787938580858</v>
      </c>
      <c r="R28" s="2">
        <f>CONFIDENCE(0.05,(STDEV(C28,D28,E28,F28,G28,H28,I28)),P28)</f>
        <v>6.7399005100892158</v>
      </c>
    </row>
    <row r="29" spans="1:18" x14ac:dyDescent="0.25">
      <c r="B29" s="2">
        <f t="shared" si="1"/>
        <v>-45</v>
      </c>
      <c r="C29" s="4">
        <v>10.68115234375</v>
      </c>
      <c r="D29" s="4">
        <v>4.8828125</v>
      </c>
      <c r="E29" s="4">
        <v>3.0517578125</v>
      </c>
      <c r="F29" s="4">
        <v>8.697509765625</v>
      </c>
      <c r="G29" s="4">
        <v>14.6484375</v>
      </c>
      <c r="H29" s="4">
        <v>22.5830078125</v>
      </c>
      <c r="I29" s="4">
        <v>27.16064453125</v>
      </c>
      <c r="O29" s="2">
        <f>AVERAGE(C29,D29,E29,F29,G29,H29,I29)</f>
        <v>13.100760323660714</v>
      </c>
      <c r="P29" s="2">
        <f>COUNT(C29,D29,E29,F29,G29,H29,I29)</f>
        <v>7</v>
      </c>
      <c r="Q29" s="2">
        <f>(STDEV(C29,D29,E29,F29,G29,H29,I29))/SQRT(P29)</f>
        <v>3.3937930113650565</v>
      </c>
      <c r="R29" s="2">
        <f>CONFIDENCE(0.05,(STDEV(C29,D29,E29,F29,G29,H29,I29)),P29)</f>
        <v>6.6517120732592439</v>
      </c>
    </row>
    <row r="30" spans="1:18" x14ac:dyDescent="0.25">
      <c r="B30" s="2">
        <f t="shared" si="1"/>
        <v>-30</v>
      </c>
      <c r="C30" s="4">
        <v>29.60205078125</v>
      </c>
      <c r="D30" s="4">
        <v>17.7001953125</v>
      </c>
      <c r="E30" s="4">
        <v>13.580322265625</v>
      </c>
      <c r="F30" s="4">
        <v>41.19873046875</v>
      </c>
      <c r="G30" s="4">
        <v>33.26416015625</v>
      </c>
      <c r="H30" s="4">
        <v>38.14697265625</v>
      </c>
      <c r="I30" s="4">
        <v>53.863525390625</v>
      </c>
      <c r="O30" s="2">
        <f>AVERAGE(C30,D30,E30,F30,G30,H30,I30)</f>
        <v>32.479422433035715</v>
      </c>
      <c r="P30" s="2">
        <f>COUNT(C30,D30,E30,F30,G30,H30,I30)</f>
        <v>7</v>
      </c>
      <c r="Q30" s="2">
        <f>(STDEV(C30,D30,E30,F30,G30,H30,I30))/SQRT(P30)</f>
        <v>5.2325081388921406</v>
      </c>
      <c r="R30" s="2">
        <f>CONFIDENCE(0.05,(STDEV(C30,D30,E30,F30,G30,H30,I30)),P30)</f>
        <v>10.2555275010413</v>
      </c>
    </row>
    <row r="31" spans="1:18" x14ac:dyDescent="0.25">
      <c r="B31" s="2">
        <f t="shared" si="1"/>
        <v>-15</v>
      </c>
      <c r="C31" s="4">
        <v>54.62646484375</v>
      </c>
      <c r="D31" s="4">
        <v>26.55029296875</v>
      </c>
      <c r="E31" s="4">
        <v>21.514892578125</v>
      </c>
      <c r="F31" s="4">
        <v>71.71630859375</v>
      </c>
      <c r="G31" s="4">
        <v>55.84716796875</v>
      </c>
      <c r="H31" s="4">
        <v>56.45751953125</v>
      </c>
      <c r="I31" s="4">
        <v>80.87158203125</v>
      </c>
      <c r="O31" s="2">
        <f>AVERAGE(C31,D31,E31,F31,G31,H31,I31)</f>
        <v>52.512032645089285</v>
      </c>
      <c r="P31" s="2">
        <f>COUNT(C31,D31,E31,F31,G31,H31,I31)</f>
        <v>7</v>
      </c>
      <c r="Q31" s="2">
        <f>(STDEV(C31,D31,E31,F31,G31,H31,I31))/SQRT(P31)</f>
        <v>8.221724551701481</v>
      </c>
      <c r="R31" s="2">
        <f>CONFIDENCE(0.05,(STDEV(C31,D31,E31,F31,G31,H31,I31)),P31)</f>
        <v>16.114284012143621</v>
      </c>
    </row>
    <row r="32" spans="1:18" x14ac:dyDescent="0.25">
      <c r="B32" s="2">
        <f t="shared" si="1"/>
        <v>0</v>
      </c>
      <c r="C32" s="4">
        <v>79.345703125</v>
      </c>
      <c r="D32" s="4">
        <v>42.724609375</v>
      </c>
      <c r="E32" s="4">
        <v>36.163330078125</v>
      </c>
      <c r="F32" s="4">
        <v>107.72705078125</v>
      </c>
      <c r="G32" s="4">
        <v>81.787109375</v>
      </c>
      <c r="H32" s="4">
        <v>78.43017578125</v>
      </c>
      <c r="I32" s="4">
        <v>116.88232421875</v>
      </c>
      <c r="O32" s="2">
        <f>AVERAGE(C32,D32,E32,F32,G32,H32,I32)</f>
        <v>77.580043247767861</v>
      </c>
      <c r="P32" s="2">
        <f>COUNT(C32,D32,E32,F32,G32,H32,I32)</f>
        <v>7</v>
      </c>
      <c r="Q32" s="2">
        <f>(STDEV(C32,D32,E32,F32,G32,H32,I32))/SQRT(P32)</f>
        <v>11.344493565168914</v>
      </c>
      <c r="R32" s="2">
        <f>CONFIDENCE(0.05,(STDEV(C32,D32,E32,F32,G32,H32,I32)),P32)</f>
        <v>22.234798810577463</v>
      </c>
    </row>
    <row r="33" spans="2:18" x14ac:dyDescent="0.25">
      <c r="B33" s="2">
        <f t="shared" si="1"/>
        <v>15</v>
      </c>
      <c r="C33" s="4">
        <v>111.6943359375</v>
      </c>
      <c r="D33" s="4">
        <v>61.95068359375</v>
      </c>
      <c r="E33" s="4">
        <v>49.74365234375</v>
      </c>
      <c r="F33" s="4">
        <v>157.318115234375</v>
      </c>
      <c r="G33" s="4">
        <v>117.1875</v>
      </c>
      <c r="H33" s="4">
        <v>109.2529296875</v>
      </c>
      <c r="I33" s="4">
        <v>157.928466796875</v>
      </c>
      <c r="O33" s="2">
        <f>AVERAGE(C33,D33,E33,F33,G33,H33,I33)</f>
        <v>109.29652622767857</v>
      </c>
      <c r="P33" s="2">
        <f>COUNT(C33,D33,E33,F33,G33,H33,I33)</f>
        <v>7</v>
      </c>
      <c r="Q33" s="2">
        <f>(STDEV(C33,D33,E33,F33,G33,H33,I33))/SQRT(P33)</f>
        <v>15.831953159853988</v>
      </c>
      <c r="R33" s="2">
        <f>CONFIDENCE(0.05,(STDEV(C33,D33,E33,F33,G33,H33,I33)),P33)</f>
        <v>31.030057998238917</v>
      </c>
    </row>
    <row r="34" spans="2:18" x14ac:dyDescent="0.25">
      <c r="B34" s="2">
        <f t="shared" si="1"/>
        <v>30</v>
      </c>
      <c r="C34" s="4">
        <v>151.9775390625</v>
      </c>
      <c r="D34" s="4">
        <v>89.7216796875</v>
      </c>
      <c r="E34" s="4">
        <v>76.59912109375</v>
      </c>
      <c r="F34" s="4">
        <v>211.639404296875</v>
      </c>
      <c r="G34" s="4">
        <v>156.25</v>
      </c>
      <c r="H34" s="4">
        <v>147.0947265625</v>
      </c>
      <c r="I34" s="4">
        <v>215.4541015625</v>
      </c>
      <c r="O34" s="2">
        <f>AVERAGE(C34,D34,E34,F34,G34,H34,I34)</f>
        <v>149.81951032366072</v>
      </c>
      <c r="P34" s="2">
        <f>COUNT(C34,D34,E34,F34,G34,H34,I34)</f>
        <v>7</v>
      </c>
      <c r="Q34" s="2">
        <f>(STDEV(C34,D34,E34,F34,G34,H34,I34))/SQRT(P34)</f>
        <v>20.210797583376724</v>
      </c>
      <c r="R34" s="2">
        <f>CONFIDENCE(0.05,(STDEV(C34,D34,E34,F34,G34,H34,I34)),P34)</f>
        <v>39.612435362247531</v>
      </c>
    </row>
    <row r="35" spans="2:18" x14ac:dyDescent="0.25">
      <c r="B35" s="2">
        <f t="shared" si="1"/>
        <v>45</v>
      </c>
      <c r="C35" s="4">
        <v>202.63671875</v>
      </c>
      <c r="D35" s="4">
        <v>120.54443359375</v>
      </c>
      <c r="E35" s="4">
        <v>115.509033203125</v>
      </c>
      <c r="F35" s="4">
        <v>290.83251953125</v>
      </c>
      <c r="G35" s="4">
        <v>201.72119140625</v>
      </c>
      <c r="H35" s="4">
        <v>189.208984375</v>
      </c>
      <c r="I35" s="4">
        <v>283.355712890625</v>
      </c>
      <c r="O35" s="2">
        <f>AVERAGE(C35,D35,E35,F35,G35,H35,I35)</f>
        <v>200.54408482142858</v>
      </c>
      <c r="P35" s="2">
        <f>COUNT(C35,D35,E35,F35,G35,H35,I35)</f>
        <v>7</v>
      </c>
      <c r="Q35" s="2">
        <f>(STDEV(C35,D35,E35,F35,G35,H35,I35))/SQRT(P35)</f>
        <v>26.174742726210962</v>
      </c>
      <c r="R35" s="2">
        <f>CONFIDENCE(0.05,(STDEV(C35,D35,E35,F35,G35,H35,I35)),P35)</f>
        <v>51.301553047975219</v>
      </c>
    </row>
    <row r="36" spans="2:18" x14ac:dyDescent="0.25">
      <c r="B36" s="2">
        <f t="shared" si="1"/>
        <v>60</v>
      </c>
      <c r="C36" s="4">
        <v>263.0615234375</v>
      </c>
      <c r="D36" s="4">
        <v>157.470703125</v>
      </c>
      <c r="E36" s="4">
        <v>157.928466796875</v>
      </c>
      <c r="F36" s="4">
        <v>366.8212890625</v>
      </c>
      <c r="G36" s="4">
        <v>260.31494140625</v>
      </c>
      <c r="H36" s="4">
        <v>241.39404296875</v>
      </c>
      <c r="I36" s="4">
        <v>359.039306640625</v>
      </c>
      <c r="O36" s="2">
        <f>AVERAGE(C36,D36,E36,F36,G36,H36,I36)</f>
        <v>258.00432477678572</v>
      </c>
      <c r="P36" s="2">
        <f>COUNT(C36,D36,E36,F36,G36,H36,I36)</f>
        <v>7</v>
      </c>
      <c r="Q36" s="2">
        <f>(STDEV(C36,D36,E36,F36,G36,H36,I36))/SQRT(P36)</f>
        <v>31.802291538679537</v>
      </c>
      <c r="R36" s="2">
        <f>CONFIDENCE(0.05,(STDEV(C36,D36,E36,F36,G36,H36,I36)),P36)</f>
        <v>62.331346041654776</v>
      </c>
    </row>
    <row r="37" spans="2:18" x14ac:dyDescent="0.25">
      <c r="B37" s="2">
        <f t="shared" si="1"/>
        <v>75</v>
      </c>
      <c r="C37" s="4">
        <v>335.0830078125</v>
      </c>
      <c r="D37" s="4">
        <v>203.55224609375</v>
      </c>
      <c r="E37" s="4">
        <v>206.60400390625</v>
      </c>
      <c r="F37" s="4">
        <v>469.3603515625</v>
      </c>
      <c r="G37" s="4">
        <v>332.03125</v>
      </c>
      <c r="H37" s="4">
        <v>302.1240234375</v>
      </c>
      <c r="I37" s="4">
        <v>453.033447265625</v>
      </c>
      <c r="O37" s="2">
        <f>AVERAGE(C37,D37,E37,F37,G37,H37,I37)</f>
        <v>328.826904296875</v>
      </c>
      <c r="P37" s="2">
        <f>COUNT(C37,D37,E37,F37,G37,H37,I37)</f>
        <v>7</v>
      </c>
      <c r="Q37" s="2">
        <f>(STDEV(C37,D37,E37,F37,G37,H37,I37))/SQRT(P37)</f>
        <v>39.812519864146317</v>
      </c>
      <c r="R37" s="2">
        <f>CONFIDENCE(0.05,(STDEV(C37,D37,E37,F37,G37,H37,I37)),P37)</f>
        <v>78.031105067512243</v>
      </c>
    </row>
    <row r="38" spans="2:18" x14ac:dyDescent="0.25">
      <c r="C38" s="4">
        <v>-53.5</v>
      </c>
      <c r="D38" s="4">
        <v>-57</v>
      </c>
      <c r="E38" s="4">
        <v>-60.2</v>
      </c>
      <c r="F38" s="4">
        <v>-52.1</v>
      </c>
      <c r="G38" s="4">
        <v>-66.7</v>
      </c>
      <c r="H38" s="4">
        <v>-74.8</v>
      </c>
      <c r="I38" s="4">
        <v>-70</v>
      </c>
      <c r="O38" s="2">
        <f>AVERAGE(C38,D38,E38,F38,G38,H38,I38)</f>
        <v>-62.042857142857144</v>
      </c>
      <c r="P38" s="2">
        <f>COUNT(C38,D38,E38,F38,G38,H38,I38)</f>
        <v>7</v>
      </c>
      <c r="Q38" s="2">
        <f>(STDEV(C38,D38,E38,F38,G38,H38,I38))/SQRT(P38)</f>
        <v>3.2675064865208419</v>
      </c>
      <c r="R38" s="2">
        <f>CONFIDENCE(0.05,(STDEV(C38,D38,E38,F38,G38,H38,I38)),P38)</f>
        <v>6.4041950328318604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9"/>
  <sheetViews>
    <sheetView workbookViewId="0">
      <selection activeCell="A21" sqref="A21"/>
    </sheetView>
  </sheetViews>
  <sheetFormatPr baseColWidth="10" defaultColWidth="11.42578125" defaultRowHeight="15" x14ac:dyDescent="0.25"/>
  <cols>
    <col min="1" max="13" width="11.42578125" style="4"/>
    <col min="14" max="16" width="2.28515625" style="5" customWidth="1"/>
    <col min="17" max="17" width="2.28515625" style="4" customWidth="1"/>
    <col min="18" max="16384" width="11.42578125" style="4"/>
  </cols>
  <sheetData>
    <row r="1" spans="1:21" x14ac:dyDescent="0.25">
      <c r="A1" s="4" t="s">
        <v>1</v>
      </c>
      <c r="C1" s="4" t="s">
        <v>34</v>
      </c>
      <c r="D1" s="4" t="s">
        <v>17</v>
      </c>
      <c r="E1" s="4" t="s">
        <v>18</v>
      </c>
      <c r="F1" s="4" t="s">
        <v>19</v>
      </c>
      <c r="G1" s="4" t="s">
        <v>31</v>
      </c>
      <c r="H1" s="4" t="s">
        <v>20</v>
      </c>
      <c r="I1" s="4" t="s">
        <v>30</v>
      </c>
      <c r="J1" s="4" t="s">
        <v>23</v>
      </c>
      <c r="K1" s="4" t="s">
        <v>32</v>
      </c>
      <c r="L1" s="4" t="s">
        <v>35</v>
      </c>
      <c r="M1" s="4" t="s">
        <v>36</v>
      </c>
    </row>
    <row r="2" spans="1:21" x14ac:dyDescent="0.25">
      <c r="B2" s="4" t="s">
        <v>2</v>
      </c>
      <c r="C2" s="4">
        <v>7.6</v>
      </c>
      <c r="D2" s="4">
        <v>19</v>
      </c>
      <c r="E2" s="4">
        <v>10.4</v>
      </c>
      <c r="F2" s="4">
        <v>11.5</v>
      </c>
      <c r="H2" s="4">
        <v>13.3</v>
      </c>
      <c r="J2" s="4">
        <v>8.8000000000000007</v>
      </c>
      <c r="L2" s="4">
        <v>14.1</v>
      </c>
      <c r="R2" s="4" t="s">
        <v>3</v>
      </c>
      <c r="S2" s="4" t="s">
        <v>4</v>
      </c>
      <c r="T2" s="4" t="s">
        <v>5</v>
      </c>
      <c r="U2" s="6" t="s">
        <v>6</v>
      </c>
    </row>
    <row r="3" spans="1:21" x14ac:dyDescent="0.25">
      <c r="A3" s="4" t="s">
        <v>0</v>
      </c>
      <c r="B3" s="4">
        <v>-150</v>
      </c>
      <c r="C3" s="4">
        <v>-326.23291015625</v>
      </c>
      <c r="D3" s="4">
        <v>-470.88623046875</v>
      </c>
      <c r="E3" s="4">
        <v>-385.92526245117102</v>
      </c>
      <c r="F3" s="4">
        <v>-130.0048828125</v>
      </c>
      <c r="G3" s="4">
        <v>-297.2412109375</v>
      </c>
      <c r="H3" s="4">
        <v>-343.475341796875</v>
      </c>
      <c r="I3" s="4">
        <v>-123.59619140625</v>
      </c>
      <c r="J3" s="4">
        <v>-381.16455078125</v>
      </c>
      <c r="K3" s="4">
        <v>-421.7529296875</v>
      </c>
      <c r="L3" s="4">
        <v>-456.84814453125</v>
      </c>
      <c r="M3" s="4">
        <v>-143.4326171875</v>
      </c>
      <c r="R3" s="4">
        <f>AVERAGE(M3,L3,K3,J3,I3,H3,G3,F3,E3,D3,C3)</f>
        <v>-316.41457020152689</v>
      </c>
      <c r="S3" s="4">
        <f>COUNT(M3,L3,K3,J3,I3,H3,G3,F3,E3,D3,C3)</f>
        <v>11</v>
      </c>
      <c r="T3" s="4">
        <f>(STDEV(M3,L3,K3,J3,I3,H3,G3,F3,E3,D3,C3))/SQRT(S3)</f>
        <v>38.934689675329132</v>
      </c>
      <c r="U3" s="4">
        <f>CONFIDENCE(0.05,(STDEV(M3,L3,K3,J3,I3,H3,G3,F3,E3,D3,C3)),S3)</f>
        <v>76.310589512888569</v>
      </c>
    </row>
    <row r="4" spans="1:21" x14ac:dyDescent="0.25">
      <c r="B4" s="4">
        <f>B3+15</f>
        <v>-135</v>
      </c>
      <c r="C4" s="4">
        <v>-256.9580078125</v>
      </c>
      <c r="D4" s="4">
        <v>-343.93310546875</v>
      </c>
      <c r="E4" s="4">
        <v>-306.57955932617102</v>
      </c>
      <c r="F4" s="4">
        <v>-95.062255859375</v>
      </c>
      <c r="G4" s="4">
        <v>-223.69384765625</v>
      </c>
      <c r="H4" s="4">
        <v>-267.333984375</v>
      </c>
      <c r="I4" s="4">
        <v>-86.669921875</v>
      </c>
      <c r="J4" s="4">
        <v>-288.848876953125</v>
      </c>
      <c r="K4" s="4">
        <v>-300.59814453125</v>
      </c>
      <c r="L4" s="4">
        <v>-344.8486328125</v>
      </c>
      <c r="M4" s="4">
        <v>-107.72705078125</v>
      </c>
      <c r="R4" s="4">
        <f>AVERAGE(M4,L4,K4,J4,I4,H4,G4,F4,E4,D4,C4)</f>
        <v>-238.3866715864701</v>
      </c>
      <c r="S4" s="4">
        <f>COUNT(M4,L4,K4,J4,I4,H4,G4,F4,E4,D4,C4)</f>
        <v>11</v>
      </c>
      <c r="T4" s="4">
        <f>(STDEV(M4,L4,K4,J4,I4,H4,G4,F4,E4,D4,C4))/SQRT(S4)</f>
        <v>29.475982161983989</v>
      </c>
      <c r="U4" s="4">
        <f>CONFIDENCE(0.05,(STDEV(M4,L4,K4,J4,I4,H4,G4,F4,E4,D4,C4)),S4)</f>
        <v>57.771863446433684</v>
      </c>
    </row>
    <row r="5" spans="1:21" x14ac:dyDescent="0.25">
      <c r="B5" s="4">
        <f t="shared" ref="B5:B18" si="0">B4+15</f>
        <v>-120</v>
      </c>
      <c r="C5" s="4">
        <v>-187.3779296875</v>
      </c>
      <c r="D5" s="4">
        <v>-252.685546875</v>
      </c>
      <c r="E5" s="4">
        <v>-240.66160583496</v>
      </c>
      <c r="F5" s="4">
        <v>-67.901611328125</v>
      </c>
      <c r="G5" s="4">
        <v>-169.677734375</v>
      </c>
      <c r="H5" s="4">
        <v>-199.89013671875</v>
      </c>
      <c r="I5" s="4">
        <v>-55.23681640625</v>
      </c>
      <c r="J5" s="4">
        <v>-221.25244140625</v>
      </c>
      <c r="K5" s="4">
        <v>-209.04541015625</v>
      </c>
      <c r="L5" s="4">
        <v>-251.46484375</v>
      </c>
      <c r="M5" s="4">
        <v>-77.81982421875</v>
      </c>
      <c r="R5" s="4">
        <f>AVERAGE(M5,L5,K5,J5,I5,H5,G5,F5,E5,D5,C5)</f>
        <v>-175.72853643243954</v>
      </c>
      <c r="S5" s="4">
        <f>COUNT(M5,L5,K5,J5,I5,H5,G5,F5,E5,D5,C5)</f>
        <v>11</v>
      </c>
      <c r="T5" s="4">
        <f>(STDEV(M5,L5,K5,J5,I5,H5,G5,F5,E5,D5,C5))/SQRT(S5)</f>
        <v>22.471038532457463</v>
      </c>
      <c r="U5" s="4">
        <f>CONFIDENCE(0.05,(STDEV(M5,L5,K5,J5,I5,H5,G5,F5,E5,D5,C5)),S5)</f>
        <v>44.04242621882841</v>
      </c>
    </row>
    <row r="6" spans="1:21" x14ac:dyDescent="0.25">
      <c r="B6" s="4">
        <f t="shared" si="0"/>
        <v>-105</v>
      </c>
      <c r="C6" s="4">
        <v>-127.5634765625</v>
      </c>
      <c r="D6" s="4">
        <v>-178.22265625</v>
      </c>
      <c r="E6" s="4">
        <v>-181.64060974121</v>
      </c>
      <c r="F6" s="4">
        <v>-46.38671875</v>
      </c>
      <c r="G6" s="4">
        <v>-124.51171875</v>
      </c>
      <c r="H6" s="4">
        <v>-144.500732421875</v>
      </c>
      <c r="I6" s="4">
        <v>-30.82275390625</v>
      </c>
      <c r="J6" s="4">
        <v>-159.912109375</v>
      </c>
      <c r="K6" s="4">
        <v>-128.7841796875</v>
      </c>
      <c r="L6" s="4">
        <v>-175.47607421875</v>
      </c>
      <c r="M6" s="4">
        <v>-54.3212890625</v>
      </c>
      <c r="R6" s="4">
        <f>AVERAGE(M6,L6,K6,J6,I6,H6,G6,F6,E6,D6,C6)</f>
        <v>-122.92202897505318</v>
      </c>
      <c r="S6" s="4">
        <f>COUNT(M6,L6,K6,J6,I6,H6,G6,F6,E6,D6,C6)</f>
        <v>11</v>
      </c>
      <c r="T6" s="4">
        <f>(STDEV(M6,L6,K6,J6,I6,H6,G6,F6,E6,D6,C6))/SQRT(S6)</f>
        <v>16.571139183523591</v>
      </c>
      <c r="U6" s="4">
        <f>CONFIDENCE(0.05,(STDEV(M6,L6,K6,J6,I6,H6,G6,F6,E6,D6,C6)),S6)</f>
        <v>32.478835982506709</v>
      </c>
    </row>
    <row r="7" spans="1:21" x14ac:dyDescent="0.25">
      <c r="B7" s="4">
        <f t="shared" si="0"/>
        <v>-90</v>
      </c>
      <c r="C7" s="4">
        <v>-76.2939453125</v>
      </c>
      <c r="D7" s="4">
        <v>-108.94775390625</v>
      </c>
      <c r="E7" s="4">
        <v>-121.826164245605</v>
      </c>
      <c r="F7" s="4">
        <v>-28.076171875</v>
      </c>
      <c r="G7" s="4">
        <v>-74.462890625</v>
      </c>
      <c r="H7" s="4">
        <v>-93.994140625</v>
      </c>
      <c r="I7" s="4">
        <v>-16.17431640625</v>
      </c>
      <c r="J7" s="4">
        <v>-104.98046875</v>
      </c>
      <c r="K7" s="4">
        <v>-59.50927734375</v>
      </c>
      <c r="L7" s="4">
        <v>-97.35107421875</v>
      </c>
      <c r="M7" s="4">
        <v>-36.62109375</v>
      </c>
      <c r="R7" s="4">
        <f>AVERAGE(M7,L7,K7,J7,I7,H7,G7,F7,E7,D7,C7)</f>
        <v>-74.385208823464097</v>
      </c>
      <c r="S7" s="4">
        <f>COUNT(M7,L7,K7,J7,I7,H7,G7,F7,E7,D7,C7)</f>
        <v>11</v>
      </c>
      <c r="T7" s="4">
        <f>(STDEV(M7,L7,K7,J7,I7,H7,G7,F7,E7,D7,C7))/SQRT(S7)</f>
        <v>10.650365259169488</v>
      </c>
      <c r="U7" s="4">
        <f>CONFIDENCE(0.05,(STDEV(M7,L7,K7,J7,I7,H7,G7,F7,E7,D7,C7)),S7)</f>
        <v>20.874332330168791</v>
      </c>
    </row>
    <row r="8" spans="1:21" x14ac:dyDescent="0.25">
      <c r="B8" s="4">
        <f t="shared" si="0"/>
        <v>-75</v>
      </c>
      <c r="C8" s="4">
        <v>-24.4140625</v>
      </c>
      <c r="D8" s="4">
        <v>-44.5556640625</v>
      </c>
      <c r="E8" s="4">
        <v>-65.490715026855398</v>
      </c>
      <c r="F8" s="4">
        <v>-6.866455078125</v>
      </c>
      <c r="G8" s="4">
        <v>-28.99169921875</v>
      </c>
      <c r="H8" s="4">
        <v>-41.656494140625</v>
      </c>
      <c r="I8" s="4">
        <v>2.13623046875</v>
      </c>
      <c r="J8" s="4">
        <v>-57.67822265625</v>
      </c>
      <c r="K8" s="4">
        <v>13.427734375</v>
      </c>
      <c r="L8" s="4">
        <v>-31.73828125</v>
      </c>
      <c r="M8" s="4">
        <v>-8.85009765625</v>
      </c>
      <c r="R8" s="4">
        <f>AVERAGE(M8,L8,K8,J8,I8,H8,G8,F8,E8,D8,C8)</f>
        <v>-26.788884249600493</v>
      </c>
      <c r="S8" s="4">
        <f>COUNT(M8,L8,K8,J8,I8,H8,G8,F8,E8,D8,C8)</f>
        <v>11</v>
      </c>
      <c r="T8" s="4">
        <f>(STDEV(M8,L8,K8,J8,I8,H8,G8,F8,E8,D8,C8))/SQRT(S8)</f>
        <v>7.5054028102804997</v>
      </c>
      <c r="U8" s="4">
        <f>CONFIDENCE(0.05,(STDEV(M8,L8,K8,J8,I8,H8,G8,F8,E8,D8,C8)),S8)</f>
        <v>14.710319197615485</v>
      </c>
    </row>
    <row r="9" spans="1:21" x14ac:dyDescent="0.25">
      <c r="B9" s="4">
        <f t="shared" si="0"/>
        <v>-60</v>
      </c>
      <c r="C9" s="4">
        <v>18.61572265625</v>
      </c>
      <c r="D9" s="4">
        <v>14.95361328125</v>
      </c>
      <c r="E9" s="4">
        <v>-6.71386671066284</v>
      </c>
      <c r="F9" s="4">
        <v>10.3759765625</v>
      </c>
      <c r="G9" s="4">
        <v>13.73291015625</v>
      </c>
      <c r="H9" s="4">
        <v>8.697509765625</v>
      </c>
      <c r="I9" s="4">
        <v>26.55029296875</v>
      </c>
      <c r="J9" s="4">
        <v>-6.256103515625</v>
      </c>
      <c r="K9" s="4">
        <v>87.2802734375</v>
      </c>
      <c r="L9" s="4">
        <v>37.841796875</v>
      </c>
      <c r="M9" s="4">
        <v>7.62939453125</v>
      </c>
      <c r="R9" s="4">
        <f>AVERAGE(M9,L9,K9,J9,I9,H9,G9,F9,E9,D9,C9)</f>
        <v>19.337047273462471</v>
      </c>
      <c r="S9" s="4">
        <f>COUNT(M9,L9,K9,J9,I9,H9,G9,F9,E9,D9,C9)</f>
        <v>11</v>
      </c>
      <c r="T9" s="4">
        <f>(STDEV(M9,L9,K9,J9,I9,H9,G9,F9,E9,D9,C9))/SQRT(S9)</f>
        <v>7.8196192505371265</v>
      </c>
      <c r="U9" s="4">
        <f>CONFIDENCE(0.05,(STDEV(M9,L9,K9,J9,I9,H9,G9,F9,E9,D9,C9)),S9)</f>
        <v>15.326172103868855</v>
      </c>
    </row>
    <row r="10" spans="1:21" x14ac:dyDescent="0.25">
      <c r="B10" s="4">
        <f t="shared" si="0"/>
        <v>-45</v>
      </c>
      <c r="C10" s="4">
        <v>64.39208984375</v>
      </c>
      <c r="D10" s="4">
        <v>79.65087890625</v>
      </c>
      <c r="E10" s="4">
        <v>52.429195404052699</v>
      </c>
      <c r="F10" s="4">
        <v>25.93994140625</v>
      </c>
      <c r="G10" s="4">
        <v>60.4248046875</v>
      </c>
      <c r="H10" s="4">
        <v>62.8662109375</v>
      </c>
      <c r="I10" s="4">
        <v>48.52294921875</v>
      </c>
      <c r="J10" s="4">
        <v>43.64013671875</v>
      </c>
      <c r="K10" s="4">
        <v>162.04833984375</v>
      </c>
      <c r="L10" s="4">
        <v>105.5908203125</v>
      </c>
      <c r="M10" s="4">
        <v>28.38134765625</v>
      </c>
      <c r="R10" s="4">
        <f>AVERAGE(M10,L10,K10,J10,I10,H10,G10,F10,E10,D10,C10)</f>
        <v>66.716974085027516</v>
      </c>
      <c r="S10" s="4">
        <f>COUNT(M10,L10,K10,J10,I10,H10,G10,F10,E10,D10,C10)</f>
        <v>11</v>
      </c>
      <c r="T10" s="4">
        <f>(STDEV(M10,L10,K10,J10,I10,H10,G10,F10,E10,D10,C10))/SQRT(S10)</f>
        <v>11.687773799309012</v>
      </c>
      <c r="U10" s="4">
        <f>CONFIDENCE(0.05,(STDEV(M10,L10,K10,J10,I10,H10,G10,F10,E10,D10,C10)),S10)</f>
        <v>22.907615706096532</v>
      </c>
    </row>
    <row r="11" spans="1:21" x14ac:dyDescent="0.25">
      <c r="B11" s="4">
        <f t="shared" si="0"/>
        <v>-30</v>
      </c>
      <c r="C11" s="4">
        <v>118.10302734375</v>
      </c>
      <c r="D11" s="4">
        <v>148.3154296875</v>
      </c>
      <c r="E11" s="4">
        <v>119.812004089355</v>
      </c>
      <c r="F11" s="4">
        <v>51.8798828125</v>
      </c>
      <c r="G11" s="4">
        <v>108.33740234375</v>
      </c>
      <c r="H11" s="4">
        <v>114.1357421875</v>
      </c>
      <c r="I11" s="4">
        <v>71.71630859375</v>
      </c>
      <c r="J11" s="4">
        <v>96.588134765625</v>
      </c>
      <c r="K11" s="4">
        <v>243.22509765625</v>
      </c>
      <c r="L11" s="4">
        <v>170.2880859375</v>
      </c>
      <c r="M11" s="4">
        <v>53.1005859375</v>
      </c>
      <c r="R11" s="4">
        <f>AVERAGE(M11,L11,K11,J11,I11,H11,G11,F11,E11,D11,C11)</f>
        <v>117.77288194136182</v>
      </c>
      <c r="S11" s="4">
        <f>COUNT(M11,L11,K11,J11,I11,H11,G11,F11,E11,D11,C11)</f>
        <v>11</v>
      </c>
      <c r="T11" s="4">
        <f>(STDEV(M11,L11,K11,J11,I11,H11,G11,F11,E11,D11,C11))/SQRT(S11)</f>
        <v>16.686922218348752</v>
      </c>
      <c r="U11" s="4">
        <f>CONFIDENCE(0.05,(STDEV(M11,L11,K11,J11,I11,H11,G11,F11,E11,D11,C11)),S11)</f>
        <v>32.705766560784767</v>
      </c>
    </row>
    <row r="12" spans="1:21" x14ac:dyDescent="0.25">
      <c r="B12" s="4">
        <f t="shared" si="0"/>
        <v>-15</v>
      </c>
      <c r="C12" s="4">
        <v>178.52783203125</v>
      </c>
      <c r="D12" s="4">
        <v>220.947265625</v>
      </c>
      <c r="E12" s="4">
        <v>177.73435974121</v>
      </c>
      <c r="F12" s="4">
        <v>77.20947265625</v>
      </c>
      <c r="G12" s="4">
        <v>162.353515625</v>
      </c>
      <c r="H12" s="4">
        <v>164.48974609375</v>
      </c>
      <c r="I12" s="4">
        <v>102.84423828125</v>
      </c>
      <c r="J12" s="4">
        <v>150.909423828125</v>
      </c>
      <c r="K12" s="4">
        <v>342.10205078125</v>
      </c>
      <c r="L12" s="4">
        <v>245.361328125</v>
      </c>
      <c r="M12" s="4">
        <v>78.7353515625</v>
      </c>
      <c r="R12" s="4">
        <f>AVERAGE(M12,L12,K12,J12,I12,H12,G12,F12,E12,D12,C12)</f>
        <v>172.83768948641682</v>
      </c>
      <c r="S12" s="4">
        <f>COUNT(M12,L12,K12,J12,I12,H12,G12,F12,E12,D12,C12)</f>
        <v>11</v>
      </c>
      <c r="T12" s="4">
        <f>(STDEV(M12,L12,K12,J12,I12,H12,G12,F12,E12,D12,C12))/SQRT(S12)</f>
        <v>23.323911364564193</v>
      </c>
      <c r="U12" s="4">
        <f>CONFIDENCE(0.05,(STDEV(M12,L12,K12,J12,I12,H12,G12,F12,E12,D12,C12)),S12)</f>
        <v>45.714026253150273</v>
      </c>
    </row>
    <row r="13" spans="1:21" x14ac:dyDescent="0.25">
      <c r="B13" s="4">
        <f t="shared" si="0"/>
        <v>0</v>
      </c>
      <c r="C13" s="4">
        <v>247.1923828125</v>
      </c>
      <c r="D13" s="4">
        <v>298.4619140625</v>
      </c>
      <c r="E13" s="4">
        <v>250.91551208496</v>
      </c>
      <c r="F13" s="4">
        <v>105.133056640625</v>
      </c>
      <c r="G13" s="4">
        <v>229.79736328125</v>
      </c>
      <c r="H13" s="4">
        <v>222.16796875</v>
      </c>
      <c r="I13" s="4">
        <v>144.04296875</v>
      </c>
      <c r="J13" s="4">
        <v>205.38330078125</v>
      </c>
      <c r="K13" s="4">
        <v>461.12060546875</v>
      </c>
      <c r="L13" s="4">
        <v>337.5244140625</v>
      </c>
      <c r="M13" s="4">
        <v>104.98046875</v>
      </c>
      <c r="R13" s="4">
        <f>AVERAGE(M13,L13,K13,J13,I13,H13,G13,F13,E13,D13,C13)</f>
        <v>236.97454140403045</v>
      </c>
      <c r="S13" s="4">
        <f>COUNT(M13,L13,K13,J13,I13,H13,G13,F13,E13,D13,C13)</f>
        <v>11</v>
      </c>
      <c r="T13" s="4">
        <f>(STDEV(M13,L13,K13,J13,I13,H13,G13,F13,E13,D13,C13))/SQRT(S13)</f>
        <v>31.499037409589082</v>
      </c>
      <c r="U13" s="4">
        <f>CONFIDENCE(0.05,(STDEV(M13,L13,K13,J13,I13,H13,G13,F13,E13,D13,C13)),S13)</f>
        <v>61.736978870474424</v>
      </c>
    </row>
    <row r="14" spans="1:21" x14ac:dyDescent="0.25">
      <c r="B14" s="4">
        <f t="shared" si="0"/>
        <v>15</v>
      </c>
      <c r="C14" s="4">
        <v>318.29833984375</v>
      </c>
      <c r="D14" s="4">
        <v>384.82666015625</v>
      </c>
      <c r="E14" s="4">
        <v>323.36422729492102</v>
      </c>
      <c r="F14" s="4">
        <v>139.923095703125</v>
      </c>
      <c r="G14" s="4">
        <v>302.734375</v>
      </c>
      <c r="H14" s="4">
        <v>283.355712890625</v>
      </c>
      <c r="I14" s="4">
        <v>189.208984375</v>
      </c>
      <c r="J14" s="4">
        <v>269.47021484375</v>
      </c>
      <c r="K14" s="4">
        <v>602.11181640625</v>
      </c>
      <c r="L14" s="4">
        <v>432.7392578125</v>
      </c>
      <c r="M14" s="4">
        <v>135.19287109375</v>
      </c>
      <c r="R14" s="4">
        <f>AVERAGE(M14,L14,K14,J14,I14,H14,G14,F14,E14,D14,C14)</f>
        <v>307.38414140181101</v>
      </c>
      <c r="S14" s="4">
        <f>COUNT(M14,L14,K14,J14,I14,H14,G14,F14,E14,D14,C14)</f>
        <v>11</v>
      </c>
      <c r="T14" s="4">
        <f>(STDEV(M14,L14,K14,J14,I14,H14,G14,F14,E14,D14,C14))/SQRT(S14)</f>
        <v>40.748116395300329</v>
      </c>
      <c r="U14" s="4">
        <f>CONFIDENCE(0.05,(STDEV(M14,L14,K14,J14,I14,H14,G14,F14,E14,D14,C14)),S14)</f>
        <v>79.864840572634719</v>
      </c>
    </row>
    <row r="15" spans="1:21" x14ac:dyDescent="0.25">
      <c r="B15" s="4">
        <f t="shared" si="0"/>
        <v>30</v>
      </c>
      <c r="C15" s="4">
        <v>402.83203125</v>
      </c>
      <c r="D15" s="4">
        <v>480.95703125</v>
      </c>
      <c r="E15" s="4">
        <v>405.76168823242102</v>
      </c>
      <c r="F15" s="4">
        <v>180.816650390625</v>
      </c>
      <c r="G15" s="4">
        <v>392.4560546875</v>
      </c>
      <c r="H15" s="4">
        <v>350.341796875</v>
      </c>
      <c r="I15" s="4">
        <v>257.568359375</v>
      </c>
      <c r="J15" s="4">
        <v>348.052978515625</v>
      </c>
      <c r="K15" s="4">
        <v>784.3017578125</v>
      </c>
      <c r="L15" s="4">
        <v>554.8095703125</v>
      </c>
      <c r="M15" s="4">
        <v>170.8984375</v>
      </c>
      <c r="R15" s="4">
        <f>AVERAGE(M15,L15,K15,J15,I15,H15,G15,F15,E15,D15,C15)</f>
        <v>393.5269414728337</v>
      </c>
      <c r="S15" s="4">
        <f>COUNT(M15,L15,K15,J15,I15,H15,G15,F15,E15,D15,C15)</f>
        <v>11</v>
      </c>
      <c r="T15" s="4">
        <f>(STDEV(M15,L15,K15,J15,I15,H15,G15,F15,E15,D15,C15))/SQRT(S15)</f>
        <v>52.555181160739743</v>
      </c>
      <c r="U15" s="4">
        <f>CONFIDENCE(0.05,(STDEV(M15,L15,K15,J15,I15,H15,G15,F15,E15,D15,C15)),S15)</f>
        <v>103.00626227602783</v>
      </c>
    </row>
    <row r="16" spans="1:21" x14ac:dyDescent="0.25">
      <c r="B16" s="4">
        <f t="shared" si="0"/>
        <v>45</v>
      </c>
      <c r="C16" s="4">
        <v>497.4365234375</v>
      </c>
      <c r="D16" s="4">
        <v>581.6650390625</v>
      </c>
      <c r="E16" s="4">
        <v>496.64303588867102</v>
      </c>
      <c r="F16" s="4">
        <v>237.579345703125</v>
      </c>
      <c r="G16" s="4">
        <v>497.13134765625</v>
      </c>
      <c r="H16" s="4">
        <v>426.6357421875</v>
      </c>
      <c r="I16" s="4">
        <v>337.5244140625</v>
      </c>
      <c r="J16" s="4">
        <v>436.553955078125</v>
      </c>
      <c r="K16" s="4">
        <v>984.80224609375</v>
      </c>
      <c r="L16" s="4">
        <v>691.5283203125</v>
      </c>
      <c r="M16" s="4">
        <v>211.48681640625</v>
      </c>
      <c r="R16" s="4">
        <f>AVERAGE(M16,L16,K16,J16,I16,H16,G16,F16,E16,D16,C16)</f>
        <v>490.8169805353337</v>
      </c>
      <c r="S16" s="4">
        <f>COUNT(M16,L16,K16,J16,I16,H16,G16,F16,E16,D16,C16)</f>
        <v>11</v>
      </c>
      <c r="T16" s="4">
        <f>(STDEV(M16,L16,K16,J16,I16,H16,G16,F16,E16,D16,C16))/SQRT(S16)</f>
        <v>65.045050489831638</v>
      </c>
      <c r="U16" s="4">
        <f>CONFIDENCE(0.05,(STDEV(M16,L16,K16,J16,I16,H16,G16,F16,E16,D16,C16)),S16)</f>
        <v>127.48595633265938</v>
      </c>
    </row>
    <row r="17" spans="1:21" x14ac:dyDescent="0.25">
      <c r="B17" s="4">
        <f t="shared" si="0"/>
        <v>60</v>
      </c>
      <c r="C17" s="4">
        <v>600.5859375</v>
      </c>
      <c r="D17" s="4">
        <v>701.904296875</v>
      </c>
      <c r="E17" s="4">
        <v>604.55316162109295</v>
      </c>
      <c r="F17" s="4">
        <v>292.66357421875</v>
      </c>
      <c r="G17" s="4">
        <v>627.44140625</v>
      </c>
      <c r="H17" s="4">
        <v>512.542724609375</v>
      </c>
      <c r="I17" s="4">
        <v>434.26513671875</v>
      </c>
      <c r="J17" s="4">
        <v>551.7578125</v>
      </c>
      <c r="K17" s="4">
        <v>1231.0791015625</v>
      </c>
      <c r="L17" s="4">
        <v>849.91455078125</v>
      </c>
      <c r="M17" s="4">
        <v>259.70458984375</v>
      </c>
      <c r="R17" s="4">
        <f>AVERAGE(M17,L17,K17,J17,I17,H17,G17,F17,E17,D17,C17)</f>
        <v>606.03748113458801</v>
      </c>
      <c r="S17" s="4">
        <f>COUNT(M17,L17,K17,J17,I17,H17,G17,F17,E17,D17,C17)</f>
        <v>11</v>
      </c>
      <c r="T17" s="4">
        <f>(STDEV(M17,L17,K17,J17,I17,H17,G17,F17,E17,D17,C17))/SQRT(S17)</f>
        <v>80.857704227636475</v>
      </c>
      <c r="U17" s="4">
        <f>CONFIDENCE(0.05,(STDEV(M17,L17,K17,J17,I17,H17,G17,F17,E17,D17,C17)),S17)</f>
        <v>158.47818815875954</v>
      </c>
    </row>
    <row r="18" spans="1:21" x14ac:dyDescent="0.25">
      <c r="B18" s="4">
        <f t="shared" si="0"/>
        <v>75</v>
      </c>
      <c r="C18" s="4">
        <v>719.90966796875</v>
      </c>
      <c r="D18" s="4">
        <v>826.416015625</v>
      </c>
      <c r="E18" s="4">
        <v>721.80169677734295</v>
      </c>
      <c r="F18" s="4">
        <v>371.246337890625</v>
      </c>
      <c r="G18" s="4">
        <v>778.1982421875</v>
      </c>
      <c r="H18" s="4">
        <v>605.621337890625</v>
      </c>
      <c r="I18" s="4">
        <v>552.67333984375</v>
      </c>
      <c r="J18" s="4">
        <v>676.26953125</v>
      </c>
      <c r="K18" s="4">
        <v>1510.6201171875</v>
      </c>
      <c r="L18" s="4">
        <v>1034.24072265625</v>
      </c>
      <c r="M18" s="4">
        <v>322.8759765625</v>
      </c>
      <c r="R18" s="4">
        <f>AVERAGE(M18,L18,K18,J18,I18,H18,G18,F18,E18,D18,C18)</f>
        <v>738.17027143998575</v>
      </c>
      <c r="S18" s="4">
        <f>COUNT(M18,L18,K18,J18,I18,H18,G18,F18,E18,D18,C18)</f>
        <v>11</v>
      </c>
      <c r="T18" s="4">
        <f>(STDEV(M18,L18,K18,J18,I18,H18,G18,F18,E18,D18,C18))/SQRT(S18)</f>
        <v>98.037097031740316</v>
      </c>
      <c r="U18" s="4">
        <f>CONFIDENCE(0.05,(STDEV(M18,L18,K18,J18,I18,H18,G18,F18,E18,D18,C18)),S18)</f>
        <v>192.1491793310696</v>
      </c>
    </row>
    <row r="19" spans="1:21" x14ac:dyDescent="0.25">
      <c r="C19" s="4">
        <v>-67.400000000000006</v>
      </c>
      <c r="D19" s="4">
        <v>-64.3</v>
      </c>
      <c r="E19" s="4">
        <v>-58.7</v>
      </c>
      <c r="F19" s="4">
        <v>-69.900000000000006</v>
      </c>
      <c r="G19" s="4">
        <v>-65.7</v>
      </c>
      <c r="H19" s="4">
        <v>-63</v>
      </c>
      <c r="I19" s="4">
        <v>-78.599999999999994</v>
      </c>
      <c r="J19" s="4">
        <v>-58.9</v>
      </c>
      <c r="K19" s="4">
        <v>-78.3</v>
      </c>
      <c r="L19" s="4">
        <v>-68.2</v>
      </c>
      <c r="M19" s="4">
        <v>-68.3</v>
      </c>
      <c r="R19" s="4">
        <f>AVERAGE(C19:M19)</f>
        <v>-67.390909090909076</v>
      </c>
      <c r="S19" s="4">
        <f>COUNT(C19:M19)</f>
        <v>11</v>
      </c>
      <c r="T19" s="4">
        <f>(STDEV(C19:M19))/SQRT(S19)</f>
        <v>1.981159189852544</v>
      </c>
      <c r="U19" s="4">
        <f>CONFIDENCE(0.05,(STDEV(C19:M19)),S19)</f>
        <v>3.8830006597515365</v>
      </c>
    </row>
    <row r="21" spans="1:21" ht="18" x14ac:dyDescent="0.35">
      <c r="A21" s="4" t="s">
        <v>38</v>
      </c>
      <c r="R21" s="4" t="s">
        <v>3</v>
      </c>
      <c r="S21" s="4" t="s">
        <v>4</v>
      </c>
      <c r="T21" s="4" t="s">
        <v>5</v>
      </c>
      <c r="U21" s="6" t="s">
        <v>6</v>
      </c>
    </row>
    <row r="22" spans="1:21" x14ac:dyDescent="0.25">
      <c r="B22" s="4">
        <v>-150</v>
      </c>
      <c r="C22" s="4">
        <v>-492.5537109375</v>
      </c>
      <c r="D22" s="4">
        <v>-457.763671875</v>
      </c>
      <c r="E22" s="4">
        <v>-455.68844604492102</v>
      </c>
      <c r="F22" s="4">
        <v>-179.901123046875</v>
      </c>
      <c r="G22" s="4">
        <v>-482.7880859375</v>
      </c>
      <c r="H22" s="4">
        <v>-368.499755859375</v>
      </c>
      <c r="I22" s="4">
        <v>-240.478515625</v>
      </c>
      <c r="J22" s="4">
        <v>-427.24609375</v>
      </c>
      <c r="K22" s="4">
        <v>-726.318359375</v>
      </c>
      <c r="L22" s="4">
        <v>-526.123046875</v>
      </c>
      <c r="M22" s="4">
        <v>-170.59326171875</v>
      </c>
      <c r="R22" s="4">
        <f>AVERAGE(M22,L22,K22,J22,I22,H22,G22,F22,E22,D22,C22)</f>
        <v>-411.63218827681101</v>
      </c>
      <c r="S22" s="4">
        <f>COUNT(M22,L22,K22,J22,I22,H22,G22,F22,E22,D22,C22)</f>
        <v>11</v>
      </c>
      <c r="T22" s="4">
        <f>(STDEV(M22,L22,K22,J22,I22,H22,G22,F22,E22,D22,C22))/SQRT(S22)</f>
        <v>49.636212619559124</v>
      </c>
      <c r="U22" s="4">
        <f>CONFIDENCE(0.05,(STDEV(M22,L22,K22,J22,I22,H22,G22,F22,E22,D22,C22)),S22)</f>
        <v>97.285189063308394</v>
      </c>
    </row>
    <row r="23" spans="1:21" x14ac:dyDescent="0.25">
      <c r="B23" s="4">
        <f>B22+15</f>
        <v>-135</v>
      </c>
      <c r="C23" s="4">
        <v>-382.080078125</v>
      </c>
      <c r="D23" s="4">
        <v>-345.76416015625</v>
      </c>
      <c r="E23" s="4">
        <v>-358.15426635742102</v>
      </c>
      <c r="F23" s="4">
        <v>-105.743408203125</v>
      </c>
      <c r="G23" s="4">
        <v>-378.11279296875</v>
      </c>
      <c r="H23" s="4">
        <v>-291.748046875</v>
      </c>
      <c r="I23" s="4">
        <v>-180.96923828125</v>
      </c>
      <c r="J23" s="4">
        <v>-341.1865234375</v>
      </c>
      <c r="K23" s="4">
        <v>-547.18017578125</v>
      </c>
      <c r="L23" s="4">
        <v>-424.8046875</v>
      </c>
      <c r="M23" s="4">
        <v>-126.953125</v>
      </c>
      <c r="R23" s="4">
        <f>AVERAGE(M23,L23,K23,J23,I23,H23,G23,F23,E23,D23,C23)</f>
        <v>-316.60877297141326</v>
      </c>
      <c r="S23" s="4">
        <f>COUNT(M23,L23,K23,J23,I23,H23,G23,F23,E23,D23,C23)</f>
        <v>11</v>
      </c>
      <c r="T23" s="4">
        <f>(STDEV(M23,L23,K23,J23,I23,H23,G23,F23,E23,D23,C23))/SQRT(S23)</f>
        <v>39.950935859854489</v>
      </c>
      <c r="U23" s="4">
        <f>CONFIDENCE(0.05,(STDEV(M23,L23,K23,J23,I23,H23,G23,F23,E23,D23,C23)),S23)</f>
        <v>78.302395433984515</v>
      </c>
    </row>
    <row r="24" spans="1:21" x14ac:dyDescent="0.25">
      <c r="B24" s="4">
        <f t="shared" ref="B24:B37" si="1">B23+15</f>
        <v>-120</v>
      </c>
      <c r="C24" s="4">
        <v>-282.5927734375</v>
      </c>
      <c r="D24" s="4">
        <v>-269.1650390625</v>
      </c>
      <c r="E24" s="4">
        <v>-279.11373901367102</v>
      </c>
      <c r="F24" s="4">
        <v>-76.2939453125</v>
      </c>
      <c r="G24" s="4">
        <v>-284.423828125</v>
      </c>
      <c r="H24" s="4">
        <v>-224.456787109375</v>
      </c>
      <c r="I24" s="4">
        <v>-130.615234375</v>
      </c>
      <c r="J24" s="4">
        <v>-273.13232421875</v>
      </c>
      <c r="K24" s="4">
        <v>-405.2734375</v>
      </c>
      <c r="L24" s="4">
        <v>-329.28466796875</v>
      </c>
      <c r="M24" s="4">
        <v>-90.9423828125</v>
      </c>
      <c r="R24" s="4">
        <f>AVERAGE(M24,L24,K24,J24,I24,H24,G24,F24,E24,D24,C24)</f>
        <v>-240.48128717595873</v>
      </c>
      <c r="S24" s="4">
        <f>COUNT(M24,L24,K24,J24,I24,H24,G24,F24,E24,D24,C24)</f>
        <v>11</v>
      </c>
      <c r="T24" s="4">
        <f>(STDEV(M24,L24,K24,J24,I24,H24,G24,F24,E24,D24,C24))/SQRT(S24)</f>
        <v>30.714940532843972</v>
      </c>
      <c r="U24" s="4">
        <f>CONFIDENCE(0.05,(STDEV(M24,L24,K24,J24,I24,H24,G24,F24,E24,D24,C24)),S24)</f>
        <v>60.200177231663666</v>
      </c>
    </row>
    <row r="25" spans="1:21" x14ac:dyDescent="0.25">
      <c r="B25" s="4">
        <f t="shared" si="1"/>
        <v>-105</v>
      </c>
      <c r="C25" s="4">
        <v>-195.3125</v>
      </c>
      <c r="D25" s="4">
        <v>-195.00732421875</v>
      </c>
      <c r="E25" s="4">
        <v>-205.81053161621</v>
      </c>
      <c r="F25" s="4">
        <v>-53.253173828125</v>
      </c>
      <c r="G25" s="4">
        <v>-197.75390625</v>
      </c>
      <c r="H25" s="4">
        <v>-157.77587890625</v>
      </c>
      <c r="I25" s="4">
        <v>-85.14404296875</v>
      </c>
      <c r="J25" s="4">
        <v>-203.857421875</v>
      </c>
      <c r="K25" s="4">
        <v>-265.80810546875</v>
      </c>
      <c r="L25" s="4">
        <v>-228.8818359375</v>
      </c>
      <c r="M25" s="4">
        <v>-55.5419921875</v>
      </c>
      <c r="R25" s="4">
        <f>AVERAGE(M25,L25,K25,J25,I25,H25,G25,F25,E25,D25,C25)</f>
        <v>-167.64970120516682</v>
      </c>
      <c r="S25" s="4">
        <f>COUNT(M25,L25,K25,J25,I25,H25,G25,F25,E25,D25,C25)</f>
        <v>11</v>
      </c>
      <c r="T25" s="4">
        <f>(STDEV(M25,L25,K25,J25,I25,H25,G25,F25,E25,D25,C25))/SQRT(S25)</f>
        <v>21.559854887698091</v>
      </c>
      <c r="U25" s="4">
        <f>CONFIDENCE(0.05,(STDEV(M25,L25,K25,J25,I25,H25,G25,F25,E25,D25,C25)),S25)</f>
        <v>42.256539091798096</v>
      </c>
    </row>
    <row r="26" spans="1:21" x14ac:dyDescent="0.25">
      <c r="B26" s="4">
        <f t="shared" si="1"/>
        <v>-90</v>
      </c>
      <c r="C26" s="4">
        <v>-103.759765625</v>
      </c>
      <c r="D26" s="4">
        <v>-117.49267578125</v>
      </c>
      <c r="E26" s="4">
        <v>-127.197257995605</v>
      </c>
      <c r="F26" s="4">
        <v>-31.1279296875</v>
      </c>
      <c r="G26" s="4">
        <v>-109.55810546875</v>
      </c>
      <c r="H26" s="4">
        <v>-97.503662109375</v>
      </c>
      <c r="I26" s="4">
        <v>-39.36767578125</v>
      </c>
      <c r="J26" s="4">
        <v>-136.566162109375</v>
      </c>
      <c r="K26" s="4">
        <v>-134.58251953125</v>
      </c>
      <c r="L26" s="4">
        <v>-122.98583984375</v>
      </c>
      <c r="M26" s="4">
        <v>-29.9072265625</v>
      </c>
      <c r="R26" s="4">
        <f>AVERAGE(M26,L26,K26,J26,I26,H26,G26,F26,E26,D26,C26)</f>
        <v>-95.458983681418644</v>
      </c>
      <c r="S26" s="4">
        <f>COUNT(M26,L26,K26,J26,I26,H26,G26,F26,E26,D26,C26)</f>
        <v>11</v>
      </c>
      <c r="T26" s="4">
        <f>(STDEV(M26,L26,K26,J26,I26,H26,G26,F26,E26,D26,C26))/SQRT(S26)</f>
        <v>12.549756153768529</v>
      </c>
      <c r="U26" s="4">
        <f>CONFIDENCE(0.05,(STDEV(M26,L26,K26,J26,I26,H26,G26,F26,E26,D26,C26)),S26)</f>
        <v>24.597070076146224</v>
      </c>
    </row>
    <row r="27" spans="1:21" x14ac:dyDescent="0.25">
      <c r="B27" s="4">
        <f t="shared" si="1"/>
        <v>-75</v>
      </c>
      <c r="C27" s="4">
        <v>-20.751953125</v>
      </c>
      <c r="D27" s="4">
        <v>-43.64013671875</v>
      </c>
      <c r="E27" s="4">
        <v>-45.410152435302699</v>
      </c>
      <c r="F27" s="4">
        <v>-10.986328125</v>
      </c>
      <c r="G27" s="4">
        <v>-20.44677734375</v>
      </c>
      <c r="H27" s="4">
        <v>-33.416748046875</v>
      </c>
      <c r="I27" s="4">
        <v>6.103515625</v>
      </c>
      <c r="J27" s="4">
        <v>-79.345703125</v>
      </c>
      <c r="K27" s="4">
        <v>7.01904296875</v>
      </c>
      <c r="L27" s="4">
        <v>-29.9072265625</v>
      </c>
      <c r="M27" s="4">
        <v>-5.79833984375</v>
      </c>
      <c r="R27" s="4">
        <f>AVERAGE(M27,L27,K27,J27,I27,H27,G27,F27,E27,D27,C27)</f>
        <v>-25.14370970292525</v>
      </c>
      <c r="S27" s="4">
        <f>COUNT(M27,L27,K27,J27,I27,H27,G27,F27,E27,D27,C27)</f>
        <v>11</v>
      </c>
      <c r="T27" s="4">
        <f>(STDEV(M27,L27,K27,J27,I27,H27,G27,F27,E27,D27,C27))/SQRT(S27)</f>
        <v>7.6328787005393393</v>
      </c>
      <c r="U27" s="4">
        <f>CONFIDENCE(0.05,(STDEV(M27,L27,K27,J27,I27,H27,G27,F27,E27,D27,C27)),S27)</f>
        <v>14.96016735141999</v>
      </c>
    </row>
    <row r="28" spans="1:21" x14ac:dyDescent="0.25">
      <c r="B28" s="4">
        <f t="shared" si="1"/>
        <v>-60</v>
      </c>
      <c r="C28" s="4">
        <v>67.44384765625</v>
      </c>
      <c r="D28" s="4">
        <v>43.02978515625</v>
      </c>
      <c r="E28" s="4">
        <v>34.729000091552699</v>
      </c>
      <c r="F28" s="4">
        <v>16.937255859375</v>
      </c>
      <c r="G28" s="4">
        <v>76.59912109375</v>
      </c>
      <c r="H28" s="4">
        <v>35.247802734375</v>
      </c>
      <c r="I28" s="4">
        <v>48.52294921875</v>
      </c>
      <c r="J28" s="4">
        <v>-17.852783203125</v>
      </c>
      <c r="K28" s="4">
        <v>140.68603515625</v>
      </c>
      <c r="L28" s="4">
        <v>69.88525390625</v>
      </c>
      <c r="M28" s="4">
        <v>18.310546875</v>
      </c>
      <c r="R28" s="4">
        <f>AVERAGE(M28,L28,K28,J28,I28,H28,G28,F28,E28,D28,C28)</f>
        <v>48.503528594970703</v>
      </c>
      <c r="S28" s="4">
        <f>COUNT(M28,L28,K28,J28,I28,H28,G28,F28,E28,D28,C28)</f>
        <v>11</v>
      </c>
      <c r="T28" s="4">
        <f>(STDEV(M28,L28,K28,J28,I28,H28,G28,F28,E28,D28,C28))/SQRT(S28)</f>
        <v>12.361785205069667</v>
      </c>
      <c r="U28" s="4">
        <f>CONFIDENCE(0.05,(STDEV(M28,L28,K28,J28,I28,H28,G28,F28,E28,D28,C28)),S28)</f>
        <v>24.228653786556627</v>
      </c>
    </row>
    <row r="29" spans="1:21" x14ac:dyDescent="0.25">
      <c r="B29" s="4">
        <f t="shared" si="1"/>
        <v>-45</v>
      </c>
      <c r="C29" s="4">
        <v>152.28271484375</v>
      </c>
      <c r="D29" s="4">
        <v>136.1083984375</v>
      </c>
      <c r="E29" s="4">
        <v>122.863761901855</v>
      </c>
      <c r="F29" s="4">
        <v>42.41943359375</v>
      </c>
      <c r="G29" s="4">
        <v>174.86572265625</v>
      </c>
      <c r="H29" s="4">
        <v>106.048583984375</v>
      </c>
      <c r="I29" s="4">
        <v>98.2666015625</v>
      </c>
      <c r="J29" s="4">
        <v>39.36767578125</v>
      </c>
      <c r="K29" s="4">
        <v>284.72900390625</v>
      </c>
      <c r="L29" s="4">
        <v>163.26904296875</v>
      </c>
      <c r="M29" s="4">
        <v>44.25048828125</v>
      </c>
      <c r="R29" s="4">
        <f>AVERAGE(M29,L29,K29,J29,I29,H29,G29,F29,E29,D29,C29)</f>
        <v>124.04285708340727</v>
      </c>
      <c r="S29" s="4">
        <f>COUNT(M29,L29,K29,J29,I29,H29,G29,F29,E29,D29,C29)</f>
        <v>11</v>
      </c>
      <c r="T29" s="4">
        <f>(STDEV(M29,L29,K29,J29,I29,H29,G29,F29,E29,D29,C29))/SQRT(S29)</f>
        <v>21.757642993102664</v>
      </c>
      <c r="U29" s="4">
        <f>CONFIDENCE(0.05,(STDEV(M29,L29,K29,J29,I29,H29,G29,F29,E29,D29,C29)),S29)</f>
        <v>42.644196654961476</v>
      </c>
    </row>
    <row r="30" spans="1:21" x14ac:dyDescent="0.25">
      <c r="B30" s="4">
        <f t="shared" si="1"/>
        <v>-30</v>
      </c>
      <c r="C30" s="4">
        <v>242.61474609375</v>
      </c>
      <c r="D30" s="4">
        <v>229.79736328125</v>
      </c>
      <c r="E30" s="4">
        <v>209.47264099121</v>
      </c>
      <c r="F30" s="4">
        <v>64.697265625</v>
      </c>
      <c r="G30" s="4">
        <v>284.423828125</v>
      </c>
      <c r="H30" s="4">
        <v>177.6123046875</v>
      </c>
      <c r="I30" s="4">
        <v>145.56884765625</v>
      </c>
      <c r="J30" s="4">
        <v>106.964111328125</v>
      </c>
      <c r="K30" s="4">
        <v>430.908203125</v>
      </c>
      <c r="L30" s="4">
        <v>274.35302734375</v>
      </c>
      <c r="M30" s="4">
        <v>72.32666015625</v>
      </c>
      <c r="R30" s="4">
        <f>AVERAGE(M30,L30,K30,J30,I30,H30,G30,F30,E30,D30,C30)</f>
        <v>203.52172712846229</v>
      </c>
      <c r="S30" s="4">
        <f>COUNT(M30,L30,K30,J30,I30,H30,G30,F30,E30,D30,C30)</f>
        <v>11</v>
      </c>
      <c r="T30" s="4">
        <f>(STDEV(M30,L30,K30,J30,I30,H30,G30,F30,E30,D30,C30))/SQRT(S30)</f>
        <v>32.383848857919354</v>
      </c>
      <c r="U30" s="4">
        <f>CONFIDENCE(0.05,(STDEV(M30,L30,K30,J30,I30,H30,G30,F30,E30,D30,C30)),S30)</f>
        <v>63.471177442310484</v>
      </c>
    </row>
    <row r="31" spans="1:21" x14ac:dyDescent="0.25">
      <c r="B31" s="4">
        <f t="shared" si="1"/>
        <v>-15</v>
      </c>
      <c r="C31" s="4">
        <v>336.60888671875</v>
      </c>
      <c r="D31" s="4">
        <v>341.49169921875</v>
      </c>
      <c r="E31" s="4">
        <v>301.69674682617102</v>
      </c>
      <c r="F31" s="4">
        <v>97.65625</v>
      </c>
      <c r="G31" s="4">
        <v>405.8837890625</v>
      </c>
      <c r="H31" s="4">
        <v>254.669189453125</v>
      </c>
      <c r="I31" s="4">
        <v>202.94189453125</v>
      </c>
      <c r="J31" s="4">
        <v>172.119140625</v>
      </c>
      <c r="K31" s="4">
        <v>578.91845703125</v>
      </c>
      <c r="L31" s="4">
        <v>388.7939453125</v>
      </c>
      <c r="M31" s="4">
        <v>106.50634765625</v>
      </c>
      <c r="R31" s="4">
        <f>AVERAGE(M31,L31,K31,J31,I31,H31,G31,F31,E31,D31,C31)</f>
        <v>289.75330422141326</v>
      </c>
      <c r="S31" s="4">
        <f>COUNT(M31,L31,K31,J31,I31,H31,G31,F31,E31,D31,C31)</f>
        <v>11</v>
      </c>
      <c r="T31" s="4">
        <f>(STDEV(M31,L31,K31,J31,I31,H31,G31,F31,E31,D31,C31))/SQRT(S31)</f>
        <v>43.171161921677744</v>
      </c>
      <c r="U31" s="4">
        <f>CONFIDENCE(0.05,(STDEV(M31,L31,K31,J31,I31,H31,G31,F31,E31,D31,C31)),S31)</f>
        <v>84.613922537235354</v>
      </c>
    </row>
    <row r="32" spans="1:21" x14ac:dyDescent="0.25">
      <c r="B32" s="4">
        <f t="shared" si="1"/>
        <v>0</v>
      </c>
      <c r="C32" s="4">
        <v>430.60302734375</v>
      </c>
      <c r="D32" s="4">
        <v>458.67919921875</v>
      </c>
      <c r="E32" s="4">
        <v>396.05709838867102</v>
      </c>
      <c r="F32" s="4">
        <v>133.36181640625</v>
      </c>
      <c r="G32" s="4">
        <v>540.771484375</v>
      </c>
      <c r="H32" s="4">
        <v>334.47265625</v>
      </c>
      <c r="I32" s="4">
        <v>267.02880859375</v>
      </c>
      <c r="J32" s="4">
        <v>238.494873046875</v>
      </c>
      <c r="K32" s="4">
        <v>752.25830078125</v>
      </c>
      <c r="L32" s="4">
        <v>514.5263671875</v>
      </c>
      <c r="M32" s="4">
        <v>142.2119140625</v>
      </c>
      <c r="R32" s="4">
        <f>AVERAGE(M32,L32,K32,J32,I32,H32,G32,F32,E32,D32,C32)</f>
        <v>382.58777687766326</v>
      </c>
      <c r="S32" s="4">
        <f>COUNT(M32,L32,K32,J32,I32,H32,G32,F32,E32,D32,C32)</f>
        <v>11</v>
      </c>
      <c r="T32" s="4">
        <f>(STDEV(M32,L32,K32,J32,I32,H32,G32,F32,E32,D32,C32))/SQRT(S32)</f>
        <v>55.896723301440524</v>
      </c>
      <c r="U32" s="4">
        <f>CONFIDENCE(0.05,(STDEV(M32,L32,K32,J32,I32,H32,G32,F32,E32,D32,C32)),S32)</f>
        <v>109.55556452462423</v>
      </c>
    </row>
    <row r="33" spans="2:21" x14ac:dyDescent="0.25">
      <c r="B33" s="4">
        <f t="shared" si="1"/>
        <v>15</v>
      </c>
      <c r="C33" s="4">
        <v>539.55078125</v>
      </c>
      <c r="D33" s="4">
        <v>596.00830078125</v>
      </c>
      <c r="E33" s="4">
        <v>497.25338745117102</v>
      </c>
      <c r="F33" s="4">
        <v>173.797607421875</v>
      </c>
      <c r="G33" s="4">
        <v>679.62646484375</v>
      </c>
      <c r="H33" s="4">
        <v>413.665771484375</v>
      </c>
      <c r="I33" s="4">
        <v>335.0830078125</v>
      </c>
      <c r="J33" s="4">
        <v>323.79150390625</v>
      </c>
      <c r="K33" s="4">
        <v>935.97412109375</v>
      </c>
      <c r="L33" s="4">
        <v>650.32958984375</v>
      </c>
      <c r="M33" s="4">
        <v>188.29345703125</v>
      </c>
      <c r="R33" s="4">
        <f>AVERAGE(M33,L33,K33,J33,I33,H33,G33,F33,E33,D33,C33)</f>
        <v>484.85218117453826</v>
      </c>
      <c r="S33" s="4">
        <f>COUNT(M33,L33,K33,J33,I33,H33,G33,F33,E33,D33,C33)</f>
        <v>11</v>
      </c>
      <c r="T33" s="4">
        <f>(STDEV(M33,L33,K33,J33,I33,H33,G33,F33,E33,D33,C33))/SQRT(S33)</f>
        <v>68.918468656993326</v>
      </c>
      <c r="U33" s="4">
        <f>CONFIDENCE(0.05,(STDEV(M33,L33,K33,J33,I33,H33,G33,F33,E33,D33,C33)),S33)</f>
        <v>135.07771643735944</v>
      </c>
    </row>
    <row r="34" spans="2:21" x14ac:dyDescent="0.25">
      <c r="B34" s="4">
        <f t="shared" si="1"/>
        <v>30</v>
      </c>
      <c r="C34" s="4">
        <v>646.05712890625</v>
      </c>
      <c r="D34" s="4">
        <v>747.98583984375</v>
      </c>
      <c r="E34" s="4">
        <v>598.38861083984295</v>
      </c>
      <c r="F34" s="4">
        <v>222.625732421875</v>
      </c>
      <c r="G34" s="4">
        <v>840.4541015625</v>
      </c>
      <c r="H34" s="4">
        <v>504.7607421875</v>
      </c>
      <c r="I34" s="4">
        <v>412.29248046875</v>
      </c>
      <c r="J34" s="4">
        <v>413.818359375</v>
      </c>
      <c r="K34" s="4">
        <v>1140.13671875</v>
      </c>
      <c r="L34" s="4">
        <v>805.96923828125</v>
      </c>
      <c r="M34" s="4">
        <v>238.34228515625</v>
      </c>
      <c r="R34" s="4">
        <f>AVERAGE(M34,L34,K34,J34,I34,H34,G34,F34,E34,D34,C34)</f>
        <v>597.34829434481526</v>
      </c>
      <c r="S34" s="4">
        <f>COUNT(M34,L34,K34,J34,I34,H34,G34,F34,E34,D34,C34)</f>
        <v>11</v>
      </c>
      <c r="T34" s="4">
        <f>(STDEV(M34,L34,K34,J34,I34,H34,G34,F34,E34,D34,C34))/SQRT(S34)</f>
        <v>83.563332949450214</v>
      </c>
      <c r="U34" s="4">
        <f>CONFIDENCE(0.05,(STDEV(M34,L34,K34,J34,I34,H34,G34,F34,E34,D34,C34)),S34)</f>
        <v>163.78112300905158</v>
      </c>
    </row>
    <row r="35" spans="2:21" x14ac:dyDescent="0.25">
      <c r="B35" s="4">
        <f t="shared" si="1"/>
        <v>45</v>
      </c>
      <c r="C35" s="4">
        <v>763.24462890625</v>
      </c>
      <c r="D35" s="4">
        <v>913.0859375</v>
      </c>
      <c r="E35" s="4">
        <v>708.86224365234295</v>
      </c>
      <c r="F35" s="4">
        <v>281.06689453125</v>
      </c>
      <c r="G35" s="4">
        <v>1011.962890625</v>
      </c>
      <c r="H35" s="4">
        <v>613.861083984375</v>
      </c>
      <c r="I35" s="4">
        <v>496.52099609375</v>
      </c>
      <c r="J35" s="4">
        <v>513.916015625</v>
      </c>
      <c r="K35" s="4">
        <v>1351.318359375</v>
      </c>
      <c r="L35" s="4">
        <v>982.0556640625</v>
      </c>
      <c r="M35" s="4">
        <v>298.15673828125</v>
      </c>
      <c r="R35" s="4">
        <f>AVERAGE(M35,L35,K35,J35,I35,H35,G35,F35,E35,D35,C35)</f>
        <v>721.27740478515614</v>
      </c>
      <c r="S35" s="4">
        <f>COUNT(M35,L35,K35,J35,I35,H35,G35,F35,E35,D35,C35)</f>
        <v>11</v>
      </c>
      <c r="T35" s="4">
        <f>(STDEV(M35,L35,K35,J35,I35,H35,G35,F35,E35,D35,C35))/SQRT(S35)</f>
        <v>98.443786483645454</v>
      </c>
      <c r="U35" s="4">
        <f>CONFIDENCE(0.05,(STDEV(M35,L35,K35,J35,I35,H35,G35,F35,E35,D35,C35)),S35)</f>
        <v>192.94627600969602</v>
      </c>
    </row>
    <row r="36" spans="2:21" x14ac:dyDescent="0.25">
      <c r="B36" s="4">
        <f t="shared" si="1"/>
        <v>60</v>
      </c>
      <c r="C36" s="4">
        <v>887.75634765625</v>
      </c>
      <c r="D36" s="4">
        <v>1100.15869140625</v>
      </c>
      <c r="E36" s="4">
        <v>823.79144287109295</v>
      </c>
      <c r="F36" s="4">
        <v>348.052978515625</v>
      </c>
      <c r="G36" s="4">
        <v>1201.47705078125</v>
      </c>
      <c r="H36" s="4">
        <v>769.34814453125</v>
      </c>
      <c r="I36" s="4">
        <v>588.9892578125</v>
      </c>
      <c r="J36" s="4">
        <v>632.781982421875</v>
      </c>
      <c r="K36" s="4">
        <v>1573.79150390625</v>
      </c>
      <c r="L36" s="4">
        <v>1178.5888671875</v>
      </c>
      <c r="M36" s="4">
        <v>368.65234375</v>
      </c>
      <c r="R36" s="4">
        <f>AVERAGE(M36,L36,K36,J36,I36,H36,G36,F36,E36,D36,C36)</f>
        <v>861.21714643998575</v>
      </c>
      <c r="S36" s="4">
        <f>COUNT(M36,L36,K36,J36,I36,H36,G36,F36,E36,D36,C36)</f>
        <v>11</v>
      </c>
      <c r="T36" s="4">
        <f>(STDEV(M36,L36,K36,J36,I36,H36,G36,F36,E36,D36,C36))/SQRT(S36)</f>
        <v>113.7840862039514</v>
      </c>
      <c r="U36" s="4">
        <f>CONFIDENCE(0.05,(STDEV(M36,L36,K36,J36,I36,H36,G36,F36,E36,D36,C36)),S36)</f>
        <v>223.01271097354552</v>
      </c>
    </row>
    <row r="37" spans="2:21" x14ac:dyDescent="0.25">
      <c r="B37" s="4">
        <f t="shared" si="1"/>
        <v>75</v>
      </c>
      <c r="C37" s="4">
        <v>1018.98193359375</v>
      </c>
      <c r="D37" s="4">
        <v>1304.3212890625</v>
      </c>
      <c r="E37" s="4">
        <v>939.63616943359295</v>
      </c>
      <c r="F37" s="4">
        <v>430.2978515625</v>
      </c>
      <c r="G37" s="4">
        <v>1413.57421875</v>
      </c>
      <c r="H37" s="4">
        <v>888.214111328125</v>
      </c>
      <c r="I37" s="4">
        <v>686.95068359375</v>
      </c>
      <c r="J37" s="4">
        <v>773.162841796875</v>
      </c>
      <c r="K37" s="4">
        <v>1847.22900390625</v>
      </c>
      <c r="L37" s="4">
        <v>1375.732421875</v>
      </c>
      <c r="M37" s="4">
        <v>453.18603515625</v>
      </c>
      <c r="R37" s="4">
        <f>AVERAGE(M37,L37,K37,J37,I37,H37,G37,F37,E37,D37,C37)</f>
        <v>1011.9351418235085</v>
      </c>
      <c r="S37" s="4">
        <f>COUNT(M37,L37,K37,J37,I37,H37,G37,F37,E37,D37,C37)</f>
        <v>11</v>
      </c>
      <c r="T37" s="4">
        <f>(STDEV(M37,L37,K37,J37,I37,H37,G37,F37,E37,D37,C37))/SQRT(S37)</f>
        <v>131.79119874262005</v>
      </c>
      <c r="U37" s="4">
        <f>CONFIDENCE(0.05,(STDEV(M37,L37,K37,J37,I37,H37,G37,F37,E37,D37,C37)),S37)</f>
        <v>258.30600301489568</v>
      </c>
    </row>
    <row r="38" spans="2:21" x14ac:dyDescent="0.25">
      <c r="C38" s="4">
        <v>-71.900000000000006</v>
      </c>
      <c r="D38" s="4">
        <v>-67.599999999999994</v>
      </c>
      <c r="E38" s="4">
        <v>-67.2</v>
      </c>
      <c r="F38" s="4">
        <v>-69.7</v>
      </c>
      <c r="G38" s="4">
        <v>-72.3</v>
      </c>
      <c r="H38" s="4">
        <v>-68</v>
      </c>
      <c r="I38" s="4">
        <v>-78.099999999999994</v>
      </c>
      <c r="J38" s="4">
        <v>-56.2</v>
      </c>
      <c r="K38" s="4">
        <v>-75.7</v>
      </c>
      <c r="L38" s="4">
        <v>-70.3</v>
      </c>
      <c r="M38" s="4">
        <v>-72.599999999999994</v>
      </c>
      <c r="R38" s="4">
        <f>AVERAGE(C38:M38)</f>
        <v>-69.963636363636368</v>
      </c>
      <c r="S38" s="4">
        <f>COUNT(C38:M38)</f>
        <v>11</v>
      </c>
      <c r="T38" s="4">
        <f>(STDEV(C38:M38))/SQRT(S38)</f>
        <v>1.7108356664758746</v>
      </c>
      <c r="U38" s="4">
        <f>CONFIDENCE(0.05,(STDEV(C38:M38)),S38)</f>
        <v>3.3531762897592934</v>
      </c>
    </row>
    <row r="39" spans="2:21" x14ac:dyDescent="0.25">
      <c r="U39" s="6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W41"/>
  <sheetViews>
    <sheetView topLeftCell="A22" workbookViewId="0">
      <selection activeCell="I42" sqref="I42"/>
    </sheetView>
  </sheetViews>
  <sheetFormatPr baseColWidth="10" defaultRowHeight="15" x14ac:dyDescent="0.25"/>
  <cols>
    <col min="19" max="19" width="2.28515625" customWidth="1"/>
  </cols>
  <sheetData>
    <row r="2" spans="1:23" x14ac:dyDescent="0.25">
      <c r="W2" s="1"/>
    </row>
    <row r="4" spans="1:23" x14ac:dyDescent="0.25">
      <c r="B4" t="s">
        <v>8</v>
      </c>
      <c r="C4" t="s">
        <v>9</v>
      </c>
      <c r="D4" t="s">
        <v>10</v>
      </c>
    </row>
    <row r="5" spans="1:23" x14ac:dyDescent="0.25">
      <c r="A5">
        <f>WT!B40</f>
        <v>0</v>
      </c>
      <c r="B5">
        <f>WT!N3</f>
        <v>-26.2451171875</v>
      </c>
      <c r="C5">
        <f>L85P!R3</f>
        <v>-316.41457020152689</v>
      </c>
      <c r="D5">
        <f>G82R!O3</f>
        <v>-133.62339564732142</v>
      </c>
    </row>
    <row r="6" spans="1:23" x14ac:dyDescent="0.25">
      <c r="A6">
        <f>WT!B41</f>
        <v>0</v>
      </c>
      <c r="B6">
        <f>WT!N4</f>
        <v>-20.802815755208332</v>
      </c>
      <c r="C6">
        <f>L85P!R4</f>
        <v>-238.3866715864701</v>
      </c>
      <c r="D6">
        <f>G82R!O4</f>
        <v>-104.23932756696429</v>
      </c>
    </row>
    <row r="7" spans="1:23" x14ac:dyDescent="0.25">
      <c r="A7">
        <f>WT!B42</f>
        <v>0</v>
      </c>
      <c r="B7">
        <f>WT!N5</f>
        <v>-15.233357747395834</v>
      </c>
      <c r="C7">
        <f>L85P!R5</f>
        <v>-175.72853643243954</v>
      </c>
      <c r="D7">
        <f>G82R!O5</f>
        <v>-85.056849888392861</v>
      </c>
    </row>
    <row r="8" spans="1:23" x14ac:dyDescent="0.25">
      <c r="A8">
        <f>WT!B43</f>
        <v>0</v>
      </c>
      <c r="B8">
        <f>WT!N6</f>
        <v>-11.90185546875</v>
      </c>
      <c r="C8">
        <f>L85P!R6</f>
        <v>-122.92202897505318</v>
      </c>
      <c r="D8">
        <f>G82R!O6</f>
        <v>-56.871686662946431</v>
      </c>
    </row>
    <row r="9" spans="1:23" x14ac:dyDescent="0.25">
      <c r="A9">
        <f>WT!B44</f>
        <v>0</v>
      </c>
      <c r="B9">
        <f>WT!N7</f>
        <v>-7.222493489583333</v>
      </c>
      <c r="C9">
        <f>L85P!R7</f>
        <v>-74.385208823464097</v>
      </c>
      <c r="D9">
        <f>G82R!O7</f>
        <v>-38.037981305803569</v>
      </c>
    </row>
    <row r="10" spans="1:23" x14ac:dyDescent="0.25">
      <c r="A10">
        <f>WT!B45</f>
        <v>0</v>
      </c>
      <c r="B10">
        <f>WT!N8</f>
        <v>-5.442301432291667</v>
      </c>
      <c r="C10">
        <f>L85P!R8</f>
        <v>-26.788884249600493</v>
      </c>
      <c r="D10">
        <f>G82R!O8</f>
        <v>-20.032610212053573</v>
      </c>
    </row>
    <row r="11" spans="1:23" x14ac:dyDescent="0.25">
      <c r="A11">
        <f>WT!B46</f>
        <v>0</v>
      </c>
      <c r="B11">
        <f>WT!N9</f>
        <v>-3.4077962239583335</v>
      </c>
      <c r="C11">
        <f>L85P!R9</f>
        <v>19.337047273462471</v>
      </c>
      <c r="D11">
        <f>G82R!O9</f>
        <v>-1.3296944754464286</v>
      </c>
    </row>
    <row r="12" spans="1:23" x14ac:dyDescent="0.25">
      <c r="A12">
        <f>WT!B47</f>
        <v>0</v>
      </c>
      <c r="B12">
        <f>WT!N10</f>
        <v>-1.9073486328125</v>
      </c>
      <c r="C12">
        <f>L85P!R10</f>
        <v>66.716974085027516</v>
      </c>
      <c r="D12">
        <f>G82R!O10</f>
        <v>16.959054129464285</v>
      </c>
    </row>
    <row r="13" spans="1:23" x14ac:dyDescent="0.25">
      <c r="A13">
        <f>WT!B48</f>
        <v>0</v>
      </c>
      <c r="B13">
        <f>WT!N11</f>
        <v>0.8392333984375</v>
      </c>
      <c r="C13">
        <f>L85P!R11</f>
        <v>117.77288194136182</v>
      </c>
      <c r="D13">
        <f>G82R!O11</f>
        <v>39.716448102678569</v>
      </c>
    </row>
    <row r="14" spans="1:23" x14ac:dyDescent="0.25">
      <c r="A14">
        <f>WT!B49</f>
        <v>0</v>
      </c>
      <c r="B14">
        <f>WT!N12</f>
        <v>6.128946940104167</v>
      </c>
      <c r="C14">
        <f>L85P!R12</f>
        <v>172.83768948641682</v>
      </c>
      <c r="D14">
        <f>G82R!O12</f>
        <v>66.22314453125</v>
      </c>
    </row>
    <row r="15" spans="1:23" x14ac:dyDescent="0.25">
      <c r="A15">
        <f>WT!B50</f>
        <v>0</v>
      </c>
      <c r="B15">
        <f>WT!N13</f>
        <v>10.503133138020834</v>
      </c>
      <c r="C15">
        <f>L85P!R13</f>
        <v>236.97454140403045</v>
      </c>
      <c r="D15">
        <f>G82R!O13</f>
        <v>98.811558314732139</v>
      </c>
    </row>
    <row r="16" spans="1:23" x14ac:dyDescent="0.25">
      <c r="A16">
        <f>WT!B51</f>
        <v>0</v>
      </c>
      <c r="B16">
        <f>WT!N14</f>
        <v>15.055338541666666</v>
      </c>
      <c r="C16">
        <f>L85P!R14</f>
        <v>307.38414140181101</v>
      </c>
      <c r="D16">
        <f>G82R!O14</f>
        <v>141.42717633928572</v>
      </c>
    </row>
    <row r="17" spans="1:23" x14ac:dyDescent="0.25">
      <c r="A17">
        <f>WT!B52</f>
        <v>0</v>
      </c>
      <c r="B17">
        <f>WT!N15</f>
        <v>21.1334228515625</v>
      </c>
      <c r="C17">
        <f>L85P!R15</f>
        <v>393.5269414728337</v>
      </c>
      <c r="D17">
        <f>G82R!O15</f>
        <v>194.06999860491072</v>
      </c>
    </row>
    <row r="18" spans="1:23" x14ac:dyDescent="0.25">
      <c r="A18">
        <f>WT!B53</f>
        <v>0</v>
      </c>
      <c r="B18">
        <f>WT!N16</f>
        <v>28.483072916666668</v>
      </c>
      <c r="C18">
        <f>L85P!R16</f>
        <v>490.8169805353337</v>
      </c>
      <c r="D18">
        <f>G82R!O16</f>
        <v>251.48664202008928</v>
      </c>
    </row>
    <row r="19" spans="1:23" x14ac:dyDescent="0.25">
      <c r="A19">
        <f>WT!B54</f>
        <v>0</v>
      </c>
      <c r="B19">
        <f>WT!N17</f>
        <v>38.706461588541664</v>
      </c>
      <c r="C19">
        <f>L85P!R17</f>
        <v>606.03748113458801</v>
      </c>
      <c r="D19">
        <f>G82R!O17</f>
        <v>318.603515625</v>
      </c>
    </row>
    <row r="20" spans="1:23" x14ac:dyDescent="0.25">
      <c r="A20">
        <f>WT!B55</f>
        <v>0</v>
      </c>
    </row>
    <row r="21" spans="1:23" x14ac:dyDescent="0.25">
      <c r="W21" s="1"/>
    </row>
    <row r="25" spans="1:23" x14ac:dyDescent="0.25">
      <c r="B25" t="s">
        <v>8</v>
      </c>
      <c r="C25" t="s">
        <v>9</v>
      </c>
      <c r="D25" t="s">
        <v>10</v>
      </c>
    </row>
    <row r="26" spans="1:23" x14ac:dyDescent="0.25">
      <c r="A26">
        <v>-150</v>
      </c>
      <c r="B26">
        <f>WT!N22</f>
        <v>-27.618408203125</v>
      </c>
      <c r="C26">
        <f>L85P!R22</f>
        <v>-411.63218827681101</v>
      </c>
      <c r="D26">
        <f>G82R!O22</f>
        <v>-97.067696707589292</v>
      </c>
    </row>
    <row r="27" spans="1:23" x14ac:dyDescent="0.25">
      <c r="A27">
        <v>-135</v>
      </c>
      <c r="B27">
        <f>WT!N23</f>
        <v>-20.599365234375</v>
      </c>
      <c r="C27">
        <f>L85P!R23</f>
        <v>-316.60877297141326</v>
      </c>
      <c r="D27">
        <f>G82R!O23</f>
        <v>-79.084123883928569</v>
      </c>
    </row>
    <row r="28" spans="1:23" x14ac:dyDescent="0.25">
      <c r="A28">
        <v>-120</v>
      </c>
      <c r="B28">
        <f>WT!N24</f>
        <v>-12.32147216796875</v>
      </c>
      <c r="C28">
        <f>L85P!R24</f>
        <v>-240.48128717595873</v>
      </c>
      <c r="D28">
        <f>G82R!O24</f>
        <v>-59.400285993303569</v>
      </c>
    </row>
    <row r="29" spans="1:23" x14ac:dyDescent="0.25">
      <c r="A29">
        <v>-105</v>
      </c>
      <c r="B29">
        <f>WT!N25</f>
        <v>-8.392333984375</v>
      </c>
      <c r="C29">
        <f>L85P!R25</f>
        <v>-167.64970120516682</v>
      </c>
      <c r="D29">
        <f>G82R!O25</f>
        <v>-41.220528738839285</v>
      </c>
    </row>
    <row r="30" spans="1:23" x14ac:dyDescent="0.25">
      <c r="A30">
        <v>-90</v>
      </c>
      <c r="B30">
        <f>WT!N26</f>
        <v>-6.37054443359375</v>
      </c>
      <c r="C30">
        <f>L85P!R26</f>
        <v>-95.458983681418644</v>
      </c>
      <c r="D30">
        <f>G82R!O26</f>
        <v>-26.375906808035715</v>
      </c>
    </row>
    <row r="31" spans="1:23" x14ac:dyDescent="0.25">
      <c r="A31">
        <v>-75</v>
      </c>
      <c r="B31">
        <f>WT!N27</f>
        <v>-2.13623046875</v>
      </c>
      <c r="C31">
        <f>L85P!R27</f>
        <v>-25.14370970292525</v>
      </c>
      <c r="D31">
        <f>G82R!O27</f>
        <v>-11.335100446428571</v>
      </c>
    </row>
    <row r="32" spans="1:23" x14ac:dyDescent="0.25">
      <c r="A32">
        <v>-60</v>
      </c>
      <c r="B32">
        <f>WT!N28</f>
        <v>3.8909912109375</v>
      </c>
      <c r="C32">
        <f>L85P!R28</f>
        <v>48.503528594970703</v>
      </c>
      <c r="D32">
        <f>G82R!O28</f>
        <v>0.26157924107142855</v>
      </c>
    </row>
    <row r="33" spans="1:23" x14ac:dyDescent="0.25">
      <c r="A33">
        <v>-45</v>
      </c>
      <c r="B33">
        <f>WT!N29</f>
        <v>5.07354736328125</v>
      </c>
      <c r="C33">
        <f>L85P!R29</f>
        <v>124.04285708340727</v>
      </c>
      <c r="D33">
        <f>G82R!O29</f>
        <v>13.100760323660714</v>
      </c>
    </row>
    <row r="34" spans="1:23" x14ac:dyDescent="0.25">
      <c r="A34">
        <v>-30</v>
      </c>
      <c r="B34">
        <f>WT!N30</f>
        <v>8.58306884765625</v>
      </c>
      <c r="C34">
        <f>L85P!R30</f>
        <v>203.52172712846229</v>
      </c>
      <c r="D34">
        <f>G82R!O30</f>
        <v>32.479422433035715</v>
      </c>
    </row>
    <row r="35" spans="1:23" x14ac:dyDescent="0.25">
      <c r="A35">
        <v>-15</v>
      </c>
      <c r="B35">
        <f>WT!N31</f>
        <v>14.190673828125</v>
      </c>
      <c r="C35">
        <f>L85P!R31</f>
        <v>289.75330422141326</v>
      </c>
      <c r="D35">
        <f>G82R!O31</f>
        <v>52.512032645089285</v>
      </c>
    </row>
    <row r="36" spans="1:23" x14ac:dyDescent="0.25">
      <c r="A36">
        <v>0</v>
      </c>
      <c r="B36">
        <f>WT!N32</f>
        <v>19.49310302734375</v>
      </c>
      <c r="C36">
        <f>L85P!R32</f>
        <v>382.58777687766326</v>
      </c>
      <c r="D36">
        <f>G82R!O32</f>
        <v>77.580043247767861</v>
      </c>
    </row>
    <row r="37" spans="1:23" x14ac:dyDescent="0.25">
      <c r="A37">
        <v>15</v>
      </c>
      <c r="B37">
        <f>WT!N33</f>
        <v>23.00262451171875</v>
      </c>
      <c r="C37">
        <f>L85P!R33</f>
        <v>484.85218117453826</v>
      </c>
      <c r="D37">
        <f>G82R!O33</f>
        <v>109.29652622767857</v>
      </c>
    </row>
    <row r="38" spans="1:23" x14ac:dyDescent="0.25">
      <c r="A38">
        <v>30</v>
      </c>
      <c r="B38">
        <f>WT!N34</f>
        <v>31.47125244140625</v>
      </c>
      <c r="C38">
        <f>L85P!R34</f>
        <v>597.34829434481526</v>
      </c>
      <c r="D38">
        <f>G82R!O34</f>
        <v>149.81951032366072</v>
      </c>
    </row>
    <row r="39" spans="1:23" x14ac:dyDescent="0.25">
      <c r="A39">
        <v>45</v>
      </c>
      <c r="B39">
        <f>WT!N35</f>
        <v>38.6810302734375</v>
      </c>
      <c r="C39">
        <f>L85P!R35</f>
        <v>721.27740478515614</v>
      </c>
      <c r="D39">
        <f>G82R!O35</f>
        <v>200.54408482142858</v>
      </c>
      <c r="W39" s="1"/>
    </row>
    <row r="40" spans="1:23" x14ac:dyDescent="0.25">
      <c r="A40">
        <v>60</v>
      </c>
      <c r="B40">
        <f>WT!N36</f>
        <v>45.928955078125</v>
      </c>
      <c r="C40">
        <f>L85P!R36</f>
        <v>861.21714643998575</v>
      </c>
      <c r="D40">
        <f>G82R!O36</f>
        <v>258.00432477678572</v>
      </c>
    </row>
    <row r="41" spans="1:23" x14ac:dyDescent="0.25">
      <c r="A41">
        <v>75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WT</vt:lpstr>
      <vt:lpstr>G82R</vt:lpstr>
      <vt:lpstr>L85P</vt:lpstr>
      <vt:lpstr>Kladde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IBI042</dc:creator>
  <cp:lastModifiedBy>Kovermann</cp:lastModifiedBy>
  <dcterms:created xsi:type="dcterms:W3CDTF">2020-09-29T15:14:48Z</dcterms:created>
  <dcterms:modified xsi:type="dcterms:W3CDTF">2021-09-17T07:43:05Z</dcterms:modified>
</cp:coreProperties>
</file>