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52EE25B4-9C95-43D4-A04F-AA4BBBAA4C62}" xr6:coauthVersionLast="47" xr6:coauthVersionMax="47" xr10:uidLastSave="{00000000-0000-0000-0000-000000000000}"/>
  <bookViews>
    <workbookView xWindow="795" yWindow="180" windowWidth="24390" windowHeight="14940" xr2:uid="{00000000-000D-0000-FFFF-FFFF00000000}"/>
  </bookViews>
  <sheets>
    <sheet name="WT" sheetId="1" r:id="rId1"/>
    <sheet name="G82R" sheetId="3" r:id="rId2"/>
    <sheet name="L85P" sheetId="4" r:id="rId3"/>
    <sheet name="Summary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V20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6" i="3"/>
  <c r="V5" i="3"/>
  <c r="U20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6" i="3"/>
  <c r="U5" i="3"/>
  <c r="S20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6" i="3"/>
  <c r="S5" i="3"/>
  <c r="P37" i="1"/>
  <c r="R37" i="1" s="1"/>
  <c r="P36" i="1"/>
  <c r="R36" i="1" s="1"/>
  <c r="P32" i="1"/>
  <c r="R32" i="1" s="1"/>
  <c r="P28" i="1"/>
  <c r="R28" i="1" s="1"/>
  <c r="P25" i="1"/>
  <c r="R25" i="1" s="1"/>
  <c r="C27" i="5" s="1"/>
  <c r="O24" i="1"/>
  <c r="P39" i="1"/>
  <c r="R39" i="1" s="1"/>
  <c r="P35" i="1"/>
  <c r="R35" i="1" s="1"/>
  <c r="C37" i="5" s="1"/>
  <c r="P31" i="1"/>
  <c r="R31" i="1" s="1"/>
  <c r="P27" i="1"/>
  <c r="R27" i="1" s="1"/>
  <c r="V39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25" i="3"/>
  <c r="V24" i="3"/>
  <c r="U39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25" i="3"/>
  <c r="U24" i="3"/>
  <c r="T39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25" i="3"/>
  <c r="T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24" i="3"/>
  <c r="T40" i="3"/>
  <c r="U40" i="3" s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6" i="3"/>
  <c r="T5" i="3"/>
  <c r="S21" i="3"/>
  <c r="T21" i="3"/>
  <c r="U21" i="3" s="1"/>
  <c r="C44" i="1"/>
  <c r="C43" i="1"/>
  <c r="B44" i="1"/>
  <c r="B43" i="1"/>
  <c r="P26" i="1"/>
  <c r="R26" i="1" s="1"/>
  <c r="P29" i="1"/>
  <c r="R29" i="1" s="1"/>
  <c r="P30" i="1"/>
  <c r="R30" i="1" s="1"/>
  <c r="P33" i="1"/>
  <c r="R33" i="1" s="1"/>
  <c r="C35" i="5" s="1"/>
  <c r="P34" i="1"/>
  <c r="R34" i="1" s="1"/>
  <c r="P38" i="1"/>
  <c r="R38" i="1" s="1"/>
  <c r="P24" i="1"/>
  <c r="Q24" i="1" s="1"/>
  <c r="P20" i="1"/>
  <c r="Q20" i="1" s="1"/>
  <c r="O20" i="1"/>
  <c r="B20" i="5" s="1"/>
  <c r="P19" i="1"/>
  <c r="R19" i="1" s="1"/>
  <c r="C19" i="5" s="1"/>
  <c r="O19" i="1"/>
  <c r="P18" i="1"/>
  <c r="R18" i="1" s="1"/>
  <c r="O18" i="1"/>
  <c r="P17" i="1"/>
  <c r="R17" i="1" s="1"/>
  <c r="C17" i="5" s="1"/>
  <c r="O17" i="1"/>
  <c r="P16" i="1"/>
  <c r="R16" i="1" s="1"/>
  <c r="O16" i="1"/>
  <c r="P15" i="1"/>
  <c r="Q15" i="1" s="1"/>
  <c r="O15" i="1"/>
  <c r="P14" i="1"/>
  <c r="R14" i="1" s="1"/>
  <c r="O14" i="1"/>
  <c r="P13" i="1"/>
  <c r="R13" i="1" s="1"/>
  <c r="C13" i="5" s="1"/>
  <c r="O13" i="1"/>
  <c r="P12" i="1"/>
  <c r="R12" i="1" s="1"/>
  <c r="O12" i="1"/>
  <c r="P11" i="1"/>
  <c r="R11" i="1" s="1"/>
  <c r="C11" i="5" s="1"/>
  <c r="O11" i="1"/>
  <c r="P10" i="1"/>
  <c r="R10" i="1" s="1"/>
  <c r="O10" i="1"/>
  <c r="P9" i="1"/>
  <c r="R9" i="1" s="1"/>
  <c r="C9" i="5" s="1"/>
  <c r="O9" i="1"/>
  <c r="P8" i="1"/>
  <c r="R8" i="1" s="1"/>
  <c r="O8" i="1"/>
  <c r="P7" i="1"/>
  <c r="R7" i="1" s="1"/>
  <c r="C7" i="5" s="1"/>
  <c r="O7" i="1"/>
  <c r="P6" i="1"/>
  <c r="R6" i="1" s="1"/>
  <c r="O6" i="1"/>
  <c r="O25" i="1"/>
  <c r="O26" i="1"/>
  <c r="O27" i="1"/>
  <c r="O29" i="1"/>
  <c r="O30" i="1"/>
  <c r="O31" i="1"/>
  <c r="O33" i="1"/>
  <c r="O34" i="1"/>
  <c r="O35" i="1"/>
  <c r="O37" i="1"/>
  <c r="O38" i="1"/>
  <c r="O39" i="1"/>
  <c r="B41" i="5" s="1"/>
  <c r="P5" i="1"/>
  <c r="R5" i="1" s="1"/>
  <c r="O5" i="1"/>
  <c r="S40" i="4"/>
  <c r="T40" i="4" s="1"/>
  <c r="R40" i="4"/>
  <c r="S21" i="4"/>
  <c r="U21" i="4" s="1"/>
  <c r="R21" i="4"/>
  <c r="O36" i="1" l="1"/>
  <c r="O32" i="1"/>
  <c r="O28" i="1"/>
  <c r="G33" i="5"/>
  <c r="G13" i="5"/>
  <c r="G35" i="5"/>
  <c r="G17" i="5"/>
  <c r="G39" i="5"/>
  <c r="G29" i="5"/>
  <c r="G11" i="5"/>
  <c r="G9" i="5"/>
  <c r="G7" i="5"/>
  <c r="V40" i="3"/>
  <c r="V21" i="3"/>
  <c r="G6" i="5"/>
  <c r="R15" i="1"/>
  <c r="C15" i="5" s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R20" i="1"/>
  <c r="C20" i="5" s="1"/>
  <c r="Q28" i="1"/>
  <c r="Q39" i="1"/>
  <c r="Q35" i="1"/>
  <c r="Q31" i="1"/>
  <c r="Q27" i="1"/>
  <c r="Q36" i="1"/>
  <c r="R24" i="1"/>
  <c r="C26" i="5" s="1"/>
  <c r="Q38" i="1"/>
  <c r="Q34" i="1"/>
  <c r="Q30" i="1"/>
  <c r="Q26" i="1"/>
  <c r="Q32" i="1"/>
  <c r="Q37" i="1"/>
  <c r="Q33" i="1"/>
  <c r="Q29" i="1"/>
  <c r="Q25" i="1"/>
  <c r="C5" i="5"/>
  <c r="T21" i="4"/>
  <c r="C38" i="5"/>
  <c r="C29" i="5"/>
  <c r="C30" i="5"/>
  <c r="C36" i="5"/>
  <c r="C31" i="5"/>
  <c r="C39" i="5"/>
  <c r="C28" i="5"/>
  <c r="C41" i="5"/>
  <c r="C40" i="5"/>
  <c r="C33" i="5"/>
  <c r="C32" i="5"/>
  <c r="C34" i="5"/>
  <c r="U40" i="4"/>
  <c r="C18" i="5"/>
  <c r="C16" i="5"/>
  <c r="C14" i="5"/>
  <c r="C12" i="5"/>
  <c r="C10" i="5"/>
  <c r="C8" i="5"/>
  <c r="C6" i="5"/>
  <c r="G41" i="5"/>
  <c r="F41" i="5"/>
  <c r="G26" i="5"/>
  <c r="G15" i="5"/>
  <c r="G19" i="5"/>
  <c r="F20" i="5"/>
  <c r="G5" i="5"/>
  <c r="R25" i="4"/>
  <c r="S25" i="4"/>
  <c r="T25" i="4" s="1"/>
  <c r="R26" i="4"/>
  <c r="S26" i="4"/>
  <c r="T26" i="4" s="1"/>
  <c r="R27" i="4"/>
  <c r="S27" i="4"/>
  <c r="T27" i="4" s="1"/>
  <c r="R28" i="4"/>
  <c r="S28" i="4"/>
  <c r="T28" i="4" s="1"/>
  <c r="R29" i="4"/>
  <c r="S29" i="4"/>
  <c r="T29" i="4" s="1"/>
  <c r="R30" i="4"/>
  <c r="S30" i="4"/>
  <c r="T30" i="4" s="1"/>
  <c r="R31" i="4"/>
  <c r="S31" i="4"/>
  <c r="T31" i="4" s="1"/>
  <c r="R32" i="4"/>
  <c r="S32" i="4"/>
  <c r="T32" i="4" s="1"/>
  <c r="R33" i="4"/>
  <c r="S33" i="4"/>
  <c r="T33" i="4" s="1"/>
  <c r="R34" i="4"/>
  <c r="S34" i="4"/>
  <c r="T34" i="4" s="1"/>
  <c r="R35" i="4"/>
  <c r="S35" i="4"/>
  <c r="T35" i="4" s="1"/>
  <c r="R36" i="4"/>
  <c r="S36" i="4"/>
  <c r="T36" i="4" s="1"/>
  <c r="R37" i="4"/>
  <c r="S37" i="4"/>
  <c r="T37" i="4" s="1"/>
  <c r="R38" i="4"/>
  <c r="S38" i="4"/>
  <c r="T38" i="4" s="1"/>
  <c r="R39" i="4"/>
  <c r="D41" i="5" s="1"/>
  <c r="S39" i="4"/>
  <c r="T39" i="4" s="1"/>
  <c r="S24" i="4"/>
  <c r="U24" i="4" s="1"/>
  <c r="E26" i="5" s="1"/>
  <c r="R24" i="4"/>
  <c r="R6" i="4"/>
  <c r="S6" i="4"/>
  <c r="T6" i="4" s="1"/>
  <c r="R7" i="4"/>
  <c r="S7" i="4"/>
  <c r="T7" i="4" s="1"/>
  <c r="R8" i="4"/>
  <c r="S8" i="4"/>
  <c r="T8" i="4" s="1"/>
  <c r="R9" i="4"/>
  <c r="S9" i="4"/>
  <c r="T9" i="4" s="1"/>
  <c r="R10" i="4"/>
  <c r="S10" i="4"/>
  <c r="U10" i="4" s="1"/>
  <c r="E10" i="5" s="1"/>
  <c r="R11" i="4"/>
  <c r="S11" i="4"/>
  <c r="T11" i="4" s="1"/>
  <c r="R12" i="4"/>
  <c r="S12" i="4"/>
  <c r="U12" i="4" s="1"/>
  <c r="E12" i="5" s="1"/>
  <c r="R13" i="4"/>
  <c r="S13" i="4"/>
  <c r="T13" i="4" s="1"/>
  <c r="R14" i="4"/>
  <c r="S14" i="4"/>
  <c r="U14" i="4" s="1"/>
  <c r="E14" i="5" s="1"/>
  <c r="R15" i="4"/>
  <c r="S15" i="4"/>
  <c r="T15" i="4" s="1"/>
  <c r="R16" i="4"/>
  <c r="S16" i="4"/>
  <c r="U16" i="4" s="1"/>
  <c r="E16" i="5" s="1"/>
  <c r="R17" i="4"/>
  <c r="S17" i="4"/>
  <c r="T17" i="4" s="1"/>
  <c r="R18" i="4"/>
  <c r="S18" i="4"/>
  <c r="U18" i="4" s="1"/>
  <c r="E18" i="5" s="1"/>
  <c r="R19" i="4"/>
  <c r="S19" i="4"/>
  <c r="T19" i="4" s="1"/>
  <c r="R20" i="4"/>
  <c r="D20" i="5" s="1"/>
  <c r="S20" i="4"/>
  <c r="U20" i="4" s="1"/>
  <c r="E20" i="5" s="1"/>
  <c r="S5" i="4"/>
  <c r="U5" i="4" s="1"/>
  <c r="E5" i="5" s="1"/>
  <c r="T20" i="4" l="1"/>
  <c r="T5" i="4"/>
  <c r="T12" i="4"/>
  <c r="T24" i="4"/>
  <c r="G18" i="5"/>
  <c r="G14" i="5"/>
  <c r="G10" i="5"/>
  <c r="G16" i="5"/>
  <c r="G8" i="5"/>
  <c r="G30" i="5"/>
  <c r="T10" i="4"/>
  <c r="G32" i="5"/>
  <c r="G38" i="5"/>
  <c r="T16" i="4"/>
  <c r="G20" i="5"/>
  <c r="G12" i="5"/>
  <c r="T18" i="4"/>
  <c r="G40" i="5"/>
  <c r="G36" i="5"/>
  <c r="T14" i="4"/>
  <c r="G28" i="5"/>
  <c r="G34" i="5"/>
  <c r="G27" i="5"/>
  <c r="G31" i="5"/>
  <c r="G37" i="5"/>
  <c r="U38" i="4"/>
  <c r="E40" i="5" s="1"/>
  <c r="U36" i="4"/>
  <c r="E38" i="5" s="1"/>
  <c r="U34" i="4"/>
  <c r="E36" i="5" s="1"/>
  <c r="U32" i="4"/>
  <c r="E34" i="5" s="1"/>
  <c r="U30" i="4"/>
  <c r="E32" i="5" s="1"/>
  <c r="U28" i="4"/>
  <c r="E30" i="5" s="1"/>
  <c r="U26" i="4"/>
  <c r="E28" i="5" s="1"/>
  <c r="U39" i="4"/>
  <c r="E41" i="5" s="1"/>
  <c r="U37" i="4"/>
  <c r="E39" i="5" s="1"/>
  <c r="U35" i="4"/>
  <c r="E37" i="5" s="1"/>
  <c r="U33" i="4"/>
  <c r="E35" i="5" s="1"/>
  <c r="U31" i="4"/>
  <c r="E33" i="5" s="1"/>
  <c r="U29" i="4"/>
  <c r="E31" i="5" s="1"/>
  <c r="U27" i="4"/>
  <c r="E29" i="5" s="1"/>
  <c r="U25" i="4"/>
  <c r="E27" i="5" s="1"/>
  <c r="U19" i="4"/>
  <c r="E19" i="5" s="1"/>
  <c r="U17" i="4"/>
  <c r="E17" i="5" s="1"/>
  <c r="U15" i="4"/>
  <c r="E15" i="5" s="1"/>
  <c r="U13" i="4"/>
  <c r="E13" i="5" s="1"/>
  <c r="U11" i="4"/>
  <c r="E11" i="5" s="1"/>
  <c r="U9" i="4"/>
  <c r="E9" i="5" s="1"/>
  <c r="U7" i="4"/>
  <c r="E7" i="5" s="1"/>
  <c r="U8" i="4"/>
  <c r="E8" i="5" s="1"/>
  <c r="U6" i="4"/>
  <c r="E6" i="5" s="1"/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5" i="5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D26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D5" i="5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F5" i="5"/>
  <c r="B26" i="5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F26" i="5" l="1"/>
</calcChain>
</file>

<file path=xl/sharedStrings.xml><?xml version="1.0" encoding="utf-8"?>
<sst xmlns="http://schemas.openxmlformats.org/spreadsheetml/2006/main" count="256" uniqueCount="55">
  <si>
    <t>n</t>
  </si>
  <si>
    <t>SE</t>
  </si>
  <si>
    <t>95% conf</t>
  </si>
  <si>
    <t>Capacit. (pF)</t>
  </si>
  <si>
    <t>WT</t>
  </si>
  <si>
    <t>L85P</t>
  </si>
  <si>
    <t>G82R</t>
  </si>
  <si>
    <t>NN</t>
  </si>
  <si>
    <t>21_10_20_Z2</t>
  </si>
  <si>
    <t>22_10_20_Z2</t>
  </si>
  <si>
    <t>22_10_20_Z4</t>
  </si>
  <si>
    <t>22_10_20_Z5</t>
  </si>
  <si>
    <t>23_10_20_Z2</t>
  </si>
  <si>
    <t>23_10_20_Z4</t>
  </si>
  <si>
    <t>23_10_20_Z5</t>
  </si>
  <si>
    <t>27_10_20_Z3</t>
  </si>
  <si>
    <t>28_10_20_Z1</t>
  </si>
  <si>
    <t>28_10_20_Z2</t>
  </si>
  <si>
    <t>30_10_20_Z2</t>
  </si>
  <si>
    <t>30_10_20_Z1</t>
  </si>
  <si>
    <t>22_10_20_Z7</t>
  </si>
  <si>
    <t>22_10_20_Z8</t>
  </si>
  <si>
    <t>22_10_20_Z6</t>
  </si>
  <si>
    <t>10_12_20_Z1</t>
  </si>
  <si>
    <t>10_12_20_Z6</t>
  </si>
  <si>
    <t>29_03_21_Z2</t>
  </si>
  <si>
    <t>29_03_21_Z3</t>
  </si>
  <si>
    <t>29_03_21_Z5</t>
  </si>
  <si>
    <t>30_03_21_Z2</t>
  </si>
  <si>
    <t>30_03_21_Z3</t>
  </si>
  <si>
    <t>30_03_21_Z4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</si>
  <si>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rev </t>
    </r>
    <r>
      <rPr>
        <sz val="11"/>
        <color theme="1"/>
        <rFont val="Calibri"/>
        <family val="2"/>
        <scheme val="minor"/>
      </rPr>
      <t>(mV)</t>
    </r>
  </si>
  <si>
    <t>(mV)</t>
  </si>
  <si>
    <t>(pA)</t>
  </si>
  <si>
    <t>Cell</t>
  </si>
  <si>
    <t>mean</t>
  </si>
  <si>
    <r>
      <t xml:space="preserve"> 0.5 mM Glu</t>
    </r>
    <r>
      <rPr>
        <b/>
        <vertAlign val="subscript"/>
        <sz val="11"/>
        <color theme="0"/>
        <rFont val="Calibri"/>
        <family val="2"/>
        <scheme val="minor"/>
      </rPr>
      <t>ext</t>
    </r>
  </si>
  <si>
    <t>Cmem (pF)</t>
  </si>
  <si>
    <t xml:space="preserve"> 0.5 mM L-glut</t>
  </si>
  <si>
    <t>control</t>
  </si>
  <si>
    <t>Erev</t>
  </si>
  <si>
    <t>Cm (pF)</t>
  </si>
  <si>
    <t xml:space="preserve"> with 0.5 mM L-glut</t>
  </si>
  <si>
    <t>30_11_21_Z1</t>
  </si>
  <si>
    <t>30_11_21_Z2</t>
  </si>
  <si>
    <t>30_11_21_Z4</t>
  </si>
  <si>
    <t>30_11_21_Z6</t>
  </si>
  <si>
    <t>01_12_21_Z3</t>
  </si>
  <si>
    <t>01_12_21_Z4</t>
  </si>
  <si>
    <t>01_12_2021_Z1</t>
  </si>
  <si>
    <t>01_12_2021_Z8</t>
  </si>
  <si>
    <t>01_12_21_Z5</t>
  </si>
  <si>
    <t>01_12_21_Z6</t>
  </si>
  <si>
    <t>01_12_21_Z7</t>
  </si>
  <si>
    <t>30_11_21_Z7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</si>
</sst>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140 NaCl</a:t>
            </a:r>
            <a:r>
              <a:rPr lang="de-DE" baseline="-25000"/>
              <a:t>ext</a:t>
            </a:r>
            <a:r>
              <a:rPr lang="de-DE" baseline="0"/>
              <a:t> :: 115 Na-glut</a:t>
            </a:r>
            <a:r>
              <a:rPr lang="de-DE" baseline="-25000"/>
              <a:t>int</a:t>
            </a:r>
            <a:r>
              <a:rPr lang="de-DE" baseline="0"/>
              <a:t> w/o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Summary!$C$5:$C$20</c:f>
                <c:numCache>
                  <c:formatCode>General</c:formatCode>
                  <c:ptCount val="16"/>
                  <c:pt idx="0">
                    <c:v>5.9110954719198743</c:v>
                  </c:pt>
                  <c:pt idx="1">
                    <c:v>4.8093993715280572</c:v>
                  </c:pt>
                  <c:pt idx="2">
                    <c:v>3.4186811598073485</c:v>
                  </c:pt>
                  <c:pt idx="3">
                    <c:v>2.8254093118764443</c:v>
                  </c:pt>
                  <c:pt idx="4">
                    <c:v>3.2538421482206443</c:v>
                  </c:pt>
                  <c:pt idx="5">
                    <c:v>2.4830351190078535</c:v>
                  </c:pt>
                  <c:pt idx="6">
                    <c:v>2.0988855127430326</c:v>
                  </c:pt>
                  <c:pt idx="7">
                    <c:v>1.8506526822725111</c:v>
                  </c:pt>
                  <c:pt idx="8">
                    <c:v>2.8180250988886355</c:v>
                  </c:pt>
                  <c:pt idx="9">
                    <c:v>2.9127362460662716</c:v>
                  </c:pt>
                  <c:pt idx="10">
                    <c:v>4.6743340088515621</c:v>
                  </c:pt>
                  <c:pt idx="11">
                    <c:v>5.1605456758796313</c:v>
                  </c:pt>
                  <c:pt idx="12">
                    <c:v>7.4693739713604268</c:v>
                  </c:pt>
                  <c:pt idx="13">
                    <c:v>10.613140568749266</c:v>
                  </c:pt>
                  <c:pt idx="14">
                    <c:v>13.781182323155811</c:v>
                  </c:pt>
                  <c:pt idx="15">
                    <c:v>29.77452607190218</c:v>
                  </c:pt>
                </c:numCache>
              </c:numRef>
            </c:plus>
            <c:minus>
              <c:numRef>
                <c:f>Summary!$C$5:$C$20</c:f>
                <c:numCache>
                  <c:formatCode>General</c:formatCode>
                  <c:ptCount val="16"/>
                  <c:pt idx="0">
                    <c:v>5.9110954719198743</c:v>
                  </c:pt>
                  <c:pt idx="1">
                    <c:v>4.8093993715280572</c:v>
                  </c:pt>
                  <c:pt idx="2">
                    <c:v>3.4186811598073485</c:v>
                  </c:pt>
                  <c:pt idx="3">
                    <c:v>2.8254093118764443</c:v>
                  </c:pt>
                  <c:pt idx="4">
                    <c:v>3.2538421482206443</c:v>
                  </c:pt>
                  <c:pt idx="5">
                    <c:v>2.4830351190078535</c:v>
                  </c:pt>
                  <c:pt idx="6">
                    <c:v>2.0988855127430326</c:v>
                  </c:pt>
                  <c:pt idx="7">
                    <c:v>1.8506526822725111</c:v>
                  </c:pt>
                  <c:pt idx="8">
                    <c:v>2.8180250988886355</c:v>
                  </c:pt>
                  <c:pt idx="9">
                    <c:v>2.9127362460662716</c:v>
                  </c:pt>
                  <c:pt idx="10">
                    <c:v>4.6743340088515621</c:v>
                  </c:pt>
                  <c:pt idx="11">
                    <c:v>5.1605456758796313</c:v>
                  </c:pt>
                  <c:pt idx="12">
                    <c:v>7.4693739713604268</c:v>
                  </c:pt>
                  <c:pt idx="13">
                    <c:v>10.613140568749266</c:v>
                  </c:pt>
                  <c:pt idx="14">
                    <c:v>13.781182323155811</c:v>
                  </c:pt>
                  <c:pt idx="15">
                    <c:v>29.77452607190218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Summary!$B$5:$B$20</c:f>
              <c:numCache>
                <c:formatCode>0.00</c:formatCode>
                <c:ptCount val="16"/>
                <c:pt idx="0">
                  <c:v>-24.326073011363636</c:v>
                </c:pt>
                <c:pt idx="1">
                  <c:v>-20.314254048295457</c:v>
                </c:pt>
                <c:pt idx="2">
                  <c:v>-15.516204225852272</c:v>
                </c:pt>
                <c:pt idx="3">
                  <c:v>-12.44455752840909</c:v>
                </c:pt>
                <c:pt idx="4">
                  <c:v>-9.3709237215909109</c:v>
                </c:pt>
                <c:pt idx="5">
                  <c:v>-6.8017644176136365</c:v>
                </c:pt>
                <c:pt idx="6">
                  <c:v>-4.917334303977273</c:v>
                </c:pt>
                <c:pt idx="7">
                  <c:v>-3.0011401633522725</c:v>
                </c:pt>
                <c:pt idx="8">
                  <c:v>-0.21925450994318177</c:v>
                </c:pt>
                <c:pt idx="9">
                  <c:v>4.0551274218750004</c:v>
                </c:pt>
                <c:pt idx="10">
                  <c:v>8.0372798934659091</c:v>
                </c:pt>
                <c:pt idx="11">
                  <c:v>13.039002840909092</c:v>
                </c:pt>
                <c:pt idx="12">
                  <c:v>18.465739737215909</c:v>
                </c:pt>
                <c:pt idx="13">
                  <c:v>26.343767045454548</c:v>
                </c:pt>
                <c:pt idx="14">
                  <c:v>36.208979048295454</c:v>
                </c:pt>
                <c:pt idx="15">
                  <c:v>57.937160156250002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7A-A89B-E291D504A95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plus>
            <c:min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Summary!$D$5:$D$20</c:f>
              <c:numCache>
                <c:formatCode>0.00</c:formatCode>
                <c:ptCount val="16"/>
                <c:pt idx="0">
                  <c:v>-316.41457020152689</c:v>
                </c:pt>
                <c:pt idx="1">
                  <c:v>-238.3866715864701</c:v>
                </c:pt>
                <c:pt idx="2">
                  <c:v>-175.72853643243954</c:v>
                </c:pt>
                <c:pt idx="3">
                  <c:v>-122.92202897505318</c:v>
                </c:pt>
                <c:pt idx="4">
                  <c:v>-74.385208823464097</c:v>
                </c:pt>
                <c:pt idx="5">
                  <c:v>-26.788884249600493</c:v>
                </c:pt>
                <c:pt idx="6">
                  <c:v>19.337047273462471</c:v>
                </c:pt>
                <c:pt idx="7">
                  <c:v>66.716974085027516</c:v>
                </c:pt>
                <c:pt idx="8">
                  <c:v>117.77288194136182</c:v>
                </c:pt>
                <c:pt idx="9">
                  <c:v>172.83768948641682</c:v>
                </c:pt>
                <c:pt idx="10">
                  <c:v>236.97454140403045</c:v>
                </c:pt>
                <c:pt idx="11">
                  <c:v>307.38414140181101</c:v>
                </c:pt>
                <c:pt idx="12">
                  <c:v>393.5269414728337</c:v>
                </c:pt>
                <c:pt idx="13">
                  <c:v>490.8169805353337</c:v>
                </c:pt>
                <c:pt idx="14">
                  <c:v>606.03748113458801</c:v>
                </c:pt>
                <c:pt idx="15">
                  <c:v>738.17027143998575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B52-8C4F-13EB87A3EA7E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Summary!$G$5:$G$20</c:f>
                <c:numCache>
                  <c:formatCode>General</c:formatCode>
                  <c:ptCount val="16"/>
                  <c:pt idx="0">
                    <c:v>49.774061285559654</c:v>
                  </c:pt>
                  <c:pt idx="1">
                    <c:v>32.450080263251571</c:v>
                  </c:pt>
                  <c:pt idx="2">
                    <c:v>21.907853849143958</c:v>
                  </c:pt>
                  <c:pt idx="3">
                    <c:v>13.497148897943564</c:v>
                  </c:pt>
                  <c:pt idx="4">
                    <c:v>9.2673781510217328</c:v>
                  </c:pt>
                  <c:pt idx="5">
                    <c:v>6.4630518518525548</c:v>
                  </c:pt>
                  <c:pt idx="6">
                    <c:v>7.7410063701711325</c:v>
                  </c:pt>
                  <c:pt idx="7">
                    <c:v>12.555069575984403</c:v>
                  </c:pt>
                  <c:pt idx="8">
                    <c:v>19.204886448492438</c:v>
                  </c:pt>
                  <c:pt idx="9">
                    <c:v>28.034733719739272</c:v>
                  </c:pt>
                  <c:pt idx="10">
                    <c:v>38.925412791582332</c:v>
                  </c:pt>
                  <c:pt idx="11">
                    <c:v>52.853603585994037</c:v>
                  </c:pt>
                  <c:pt idx="12">
                    <c:v>71.545770488430179</c:v>
                  </c:pt>
                  <c:pt idx="13">
                    <c:v>94.536674593411561</c:v>
                  </c:pt>
                  <c:pt idx="14">
                    <c:v>117.18423702354868</c:v>
                  </c:pt>
                  <c:pt idx="15">
                    <c:v>108.73414455774676</c:v>
                  </c:pt>
                </c:numCache>
              </c:numRef>
            </c:plus>
            <c:minus>
              <c:numRef>
                <c:f>Summary!$G$5:$G$20</c:f>
                <c:numCache>
                  <c:formatCode>General</c:formatCode>
                  <c:ptCount val="16"/>
                  <c:pt idx="0">
                    <c:v>49.774061285559654</c:v>
                  </c:pt>
                  <c:pt idx="1">
                    <c:v>32.450080263251571</c:v>
                  </c:pt>
                  <c:pt idx="2">
                    <c:v>21.907853849143958</c:v>
                  </c:pt>
                  <c:pt idx="3">
                    <c:v>13.497148897943564</c:v>
                  </c:pt>
                  <c:pt idx="4">
                    <c:v>9.2673781510217328</c:v>
                  </c:pt>
                  <c:pt idx="5">
                    <c:v>6.4630518518525548</c:v>
                  </c:pt>
                  <c:pt idx="6">
                    <c:v>7.7410063701711325</c:v>
                  </c:pt>
                  <c:pt idx="7">
                    <c:v>12.555069575984403</c:v>
                  </c:pt>
                  <c:pt idx="8">
                    <c:v>19.204886448492438</c:v>
                  </c:pt>
                  <c:pt idx="9">
                    <c:v>28.034733719739272</c:v>
                  </c:pt>
                  <c:pt idx="10">
                    <c:v>38.925412791582332</c:v>
                  </c:pt>
                  <c:pt idx="11">
                    <c:v>52.853603585994037</c:v>
                  </c:pt>
                  <c:pt idx="12">
                    <c:v>71.545770488430179</c:v>
                  </c:pt>
                  <c:pt idx="13">
                    <c:v>94.536674593411561</c:v>
                  </c:pt>
                  <c:pt idx="14">
                    <c:v>117.18423702354868</c:v>
                  </c:pt>
                  <c:pt idx="15">
                    <c:v>108.73414455774676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Summary!$F$5:$F$20</c:f>
              <c:numCache>
                <c:formatCode>0.00</c:formatCode>
                <c:ptCount val="16"/>
                <c:pt idx="0">
                  <c:v>-162.06384068080357</c:v>
                </c:pt>
                <c:pt idx="1">
                  <c:v>-120.42609235491071</c:v>
                </c:pt>
                <c:pt idx="2">
                  <c:v>-89.125139229910701</c:v>
                </c:pt>
                <c:pt idx="3">
                  <c:v>-59.817200474330363</c:v>
                </c:pt>
                <c:pt idx="4">
                  <c:v>-37.370419224330355</c:v>
                </c:pt>
                <c:pt idx="5">
                  <c:v>-17.289647963169646</c:v>
                </c:pt>
                <c:pt idx="6">
                  <c:v>3.9566241908482143</c:v>
                </c:pt>
                <c:pt idx="7">
                  <c:v>26.161884207589285</c:v>
                </c:pt>
                <c:pt idx="8">
                  <c:v>52.667802622767859</c:v>
                </c:pt>
                <c:pt idx="9">
                  <c:v>84.716350837053568</c:v>
                </c:pt>
                <c:pt idx="10">
                  <c:v>124.02370772879463</c:v>
                </c:pt>
                <c:pt idx="11">
                  <c:v>174.16301674107146</c:v>
                </c:pt>
                <c:pt idx="12">
                  <c:v>237.22999930245535</c:v>
                </c:pt>
                <c:pt idx="13">
                  <c:v>311.29546386718755</c:v>
                </c:pt>
                <c:pt idx="14">
                  <c:v>395.3472578125</c:v>
                </c:pt>
                <c:pt idx="15">
                  <c:v>390.22050347222222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B52-8C4F-13EB87A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8656"/>
        <c:axId val="235400192"/>
      </c:scatterChart>
      <c:valAx>
        <c:axId val="2353986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00192"/>
        <c:crosses val="autoZero"/>
        <c:crossBetween val="midCat"/>
      </c:valAx>
      <c:valAx>
        <c:axId val="235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140 NaCl</a:t>
            </a:r>
            <a:r>
              <a:rPr lang="de-DE" sz="1400" b="0" i="0" baseline="-25000">
                <a:effectLst/>
              </a:rPr>
              <a:t>ext</a:t>
            </a:r>
            <a:r>
              <a:rPr lang="de-DE" sz="1400" b="0" i="0" baseline="0">
                <a:effectLst/>
              </a:rPr>
              <a:t> :: 115 Na-glut</a:t>
            </a:r>
            <a:r>
              <a:rPr lang="de-DE" sz="1400" b="0" i="0" baseline="-25000">
                <a:effectLst/>
              </a:rPr>
              <a:t>int</a:t>
            </a:r>
            <a:r>
              <a:rPr lang="de-DE" sz="1400" b="0" i="0" baseline="0">
                <a:effectLst/>
              </a:rPr>
              <a:t> with 0.5 L-glut</a:t>
            </a:r>
            <a:r>
              <a:rPr lang="de-DE" sz="1400" b="0" i="0" baseline="-25000">
                <a:effectLst/>
              </a:rPr>
              <a:t>ext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Summary!$C$26:$C$40</c:f>
                <c:numCache>
                  <c:formatCode>General</c:formatCode>
                  <c:ptCount val="15"/>
                  <c:pt idx="0">
                    <c:v>7.5257673772632447</c:v>
                  </c:pt>
                  <c:pt idx="1">
                    <c:v>5.1535436723304091</c:v>
                  </c:pt>
                  <c:pt idx="2">
                    <c:v>3.6557624931995729</c:v>
                  </c:pt>
                  <c:pt idx="3">
                    <c:v>1.8853231021371304</c:v>
                  </c:pt>
                  <c:pt idx="4">
                    <c:v>1.2234868587739636</c:v>
                  </c:pt>
                  <c:pt idx="5">
                    <c:v>1.5544528543644047</c:v>
                  </c:pt>
                  <c:pt idx="6">
                    <c:v>3.3981071904124809</c:v>
                  </c:pt>
                  <c:pt idx="7">
                    <c:v>3.2260607367700627</c:v>
                  </c:pt>
                  <c:pt idx="8">
                    <c:v>4.6328722124013852</c:v>
                  </c:pt>
                  <c:pt idx="9">
                    <c:v>5.1552244848571709</c:v>
                  </c:pt>
                  <c:pt idx="10">
                    <c:v>6.540056294864339</c:v>
                  </c:pt>
                  <c:pt idx="11">
                    <c:v>6.9600294323307361</c:v>
                  </c:pt>
                  <c:pt idx="12">
                    <c:v>8.1127752999986349</c:v>
                  </c:pt>
                  <c:pt idx="13">
                    <c:v>10.033904674677624</c:v>
                  </c:pt>
                  <c:pt idx="14">
                    <c:v>10.435310769012172</c:v>
                  </c:pt>
                </c:numCache>
              </c:numRef>
            </c:plus>
            <c:minus>
              <c:numRef>
                <c:f>Summary!$C$26:$C$40</c:f>
                <c:numCache>
                  <c:formatCode>General</c:formatCode>
                  <c:ptCount val="15"/>
                  <c:pt idx="0">
                    <c:v>7.5257673772632447</c:v>
                  </c:pt>
                  <c:pt idx="1">
                    <c:v>5.1535436723304091</c:v>
                  </c:pt>
                  <c:pt idx="2">
                    <c:v>3.6557624931995729</c:v>
                  </c:pt>
                  <c:pt idx="3">
                    <c:v>1.8853231021371304</c:v>
                  </c:pt>
                  <c:pt idx="4">
                    <c:v>1.2234868587739636</c:v>
                  </c:pt>
                  <c:pt idx="5">
                    <c:v>1.5544528543644047</c:v>
                  </c:pt>
                  <c:pt idx="6">
                    <c:v>3.3981071904124809</c:v>
                  </c:pt>
                  <c:pt idx="7">
                    <c:v>3.2260607367700627</c:v>
                  </c:pt>
                  <c:pt idx="8">
                    <c:v>4.6328722124013852</c:v>
                  </c:pt>
                  <c:pt idx="9">
                    <c:v>5.1552244848571709</c:v>
                  </c:pt>
                  <c:pt idx="10">
                    <c:v>6.540056294864339</c:v>
                  </c:pt>
                  <c:pt idx="11">
                    <c:v>6.9600294323307361</c:v>
                  </c:pt>
                  <c:pt idx="12">
                    <c:v>8.1127752999986349</c:v>
                  </c:pt>
                  <c:pt idx="13">
                    <c:v>10.033904674677624</c:v>
                  </c:pt>
                  <c:pt idx="14">
                    <c:v>10.435310769012172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Summary!$B$26:$B$41</c:f>
              <c:numCache>
                <c:formatCode>0.00</c:formatCode>
                <c:ptCount val="16"/>
                <c:pt idx="0">
                  <c:v>-21.490403645833336</c:v>
                </c:pt>
                <c:pt idx="1">
                  <c:v>-17.48595121527778</c:v>
                </c:pt>
                <c:pt idx="2">
                  <c:v>-11.098665407986111</c:v>
                </c:pt>
                <c:pt idx="3">
                  <c:v>-9.259981770833333</c:v>
                </c:pt>
                <c:pt idx="4">
                  <c:v>-7.3661308593749988</c:v>
                </c:pt>
                <c:pt idx="5">
                  <c:v>-3.7802802083333336</c:v>
                </c:pt>
                <c:pt idx="6">
                  <c:v>-0.57249279513888895</c:v>
                </c:pt>
                <c:pt idx="7">
                  <c:v>0.98321216145833334</c:v>
                </c:pt>
                <c:pt idx="8">
                  <c:v>3.6643994878472217</c:v>
                </c:pt>
                <c:pt idx="9">
                  <c:v>7.7889228124999983</c:v>
                </c:pt>
                <c:pt idx="10">
                  <c:v>12.164624678819445</c:v>
                </c:pt>
                <c:pt idx="11">
                  <c:v>16.52346644965278</c:v>
                </c:pt>
                <c:pt idx="12">
                  <c:v>23.546667751736109</c:v>
                </c:pt>
                <c:pt idx="13">
                  <c:v>31.990235677083337</c:v>
                </c:pt>
                <c:pt idx="14">
                  <c:v>42.069980034722221</c:v>
                </c:pt>
                <c:pt idx="15">
                  <c:v>53.493600000000001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B60-A201-619D15B4680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plus>
            <c:min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Summary!$D$26:$D$41</c:f>
              <c:numCache>
                <c:formatCode>0.00</c:formatCode>
                <c:ptCount val="16"/>
                <c:pt idx="0">
                  <c:v>-411.63218827681101</c:v>
                </c:pt>
                <c:pt idx="1">
                  <c:v>-316.60877297141326</c:v>
                </c:pt>
                <c:pt idx="2">
                  <c:v>-240.48128717595873</c:v>
                </c:pt>
                <c:pt idx="3">
                  <c:v>-167.64970120516682</c:v>
                </c:pt>
                <c:pt idx="4">
                  <c:v>-95.458983681418644</c:v>
                </c:pt>
                <c:pt idx="5">
                  <c:v>-25.14370970292525</c:v>
                </c:pt>
                <c:pt idx="6">
                  <c:v>48.503528594970703</c:v>
                </c:pt>
                <c:pt idx="7">
                  <c:v>124.04285708340727</c:v>
                </c:pt>
                <c:pt idx="8">
                  <c:v>203.52172712846229</c:v>
                </c:pt>
                <c:pt idx="9">
                  <c:v>289.75330422141326</c:v>
                </c:pt>
                <c:pt idx="10">
                  <c:v>382.58777687766326</c:v>
                </c:pt>
                <c:pt idx="11">
                  <c:v>484.85218117453826</c:v>
                </c:pt>
                <c:pt idx="12">
                  <c:v>597.34829434481526</c:v>
                </c:pt>
                <c:pt idx="13">
                  <c:v>721.27740478515614</c:v>
                </c:pt>
                <c:pt idx="14">
                  <c:v>861.21714643998575</c:v>
                </c:pt>
                <c:pt idx="15">
                  <c:v>1011.9351418235085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8-4B60-A201-619D15B46802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Summary!$G$26:$G$41</c:f>
                <c:numCache>
                  <c:formatCode>General</c:formatCode>
                  <c:ptCount val="16"/>
                  <c:pt idx="0">
                    <c:v>49.68166176147875</c:v>
                  </c:pt>
                  <c:pt idx="1">
                    <c:v>37.324623983203402</c:v>
                  </c:pt>
                  <c:pt idx="2">
                    <c:v>31.726960704299827</c:v>
                  </c:pt>
                  <c:pt idx="3">
                    <c:v>23.395058712783797</c:v>
                  </c:pt>
                  <c:pt idx="4">
                    <c:v>17.205847383276492</c:v>
                  </c:pt>
                  <c:pt idx="5">
                    <c:v>11.499677281589115</c:v>
                  </c:pt>
                  <c:pt idx="6">
                    <c:v>7.8403776840014414</c:v>
                  </c:pt>
                  <c:pt idx="7">
                    <c:v>8.4859783768803894</c:v>
                  </c:pt>
                  <c:pt idx="8">
                    <c:v>15.058263176668456</c:v>
                  </c:pt>
                  <c:pt idx="9">
                    <c:v>24.213421819981551</c:v>
                  </c:pt>
                  <c:pt idx="10">
                    <c:v>35.934883803452742</c:v>
                  </c:pt>
                  <c:pt idx="11">
                    <c:v>50.087239505050484</c:v>
                  </c:pt>
                  <c:pt idx="12">
                    <c:v>67.724770203149887</c:v>
                  </c:pt>
                  <c:pt idx="13">
                    <c:v>88.20298569660676</c:v>
                  </c:pt>
                  <c:pt idx="14">
                    <c:v>112.7330837161889</c:v>
                  </c:pt>
                  <c:pt idx="15">
                    <c:v>79.885921181653089</c:v>
                  </c:pt>
                </c:numCache>
              </c:numRef>
            </c:plus>
            <c:minus>
              <c:numRef>
                <c:f>Summary!$G$26:$G$41</c:f>
                <c:numCache>
                  <c:formatCode>General</c:formatCode>
                  <c:ptCount val="16"/>
                  <c:pt idx="0">
                    <c:v>49.68166176147875</c:v>
                  </c:pt>
                  <c:pt idx="1">
                    <c:v>37.324623983203402</c:v>
                  </c:pt>
                  <c:pt idx="2">
                    <c:v>31.726960704299827</c:v>
                  </c:pt>
                  <c:pt idx="3">
                    <c:v>23.395058712783797</c:v>
                  </c:pt>
                  <c:pt idx="4">
                    <c:v>17.205847383276492</c:v>
                  </c:pt>
                  <c:pt idx="5">
                    <c:v>11.499677281589115</c:v>
                  </c:pt>
                  <c:pt idx="6">
                    <c:v>7.8403776840014414</c:v>
                  </c:pt>
                  <c:pt idx="7">
                    <c:v>8.4859783768803894</c:v>
                  </c:pt>
                  <c:pt idx="8">
                    <c:v>15.058263176668456</c:v>
                  </c:pt>
                  <c:pt idx="9">
                    <c:v>24.213421819981551</c:v>
                  </c:pt>
                  <c:pt idx="10">
                    <c:v>35.934883803452742</c:v>
                  </c:pt>
                  <c:pt idx="11">
                    <c:v>50.087239505050484</c:v>
                  </c:pt>
                  <c:pt idx="12">
                    <c:v>67.724770203149887</c:v>
                  </c:pt>
                  <c:pt idx="13">
                    <c:v>88.20298569660676</c:v>
                  </c:pt>
                  <c:pt idx="14">
                    <c:v>112.7330837161889</c:v>
                  </c:pt>
                  <c:pt idx="15">
                    <c:v>79.885921181653089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Summary!$F$26:$F$41</c:f>
              <c:numCache>
                <c:formatCode>0.00</c:formatCode>
                <c:ptCount val="16"/>
                <c:pt idx="0">
                  <c:v>-124.30349121093751</c:v>
                </c:pt>
                <c:pt idx="1">
                  <c:v>-97.328061941964279</c:v>
                </c:pt>
                <c:pt idx="2">
                  <c:v>-73.826500139508923</c:v>
                </c:pt>
                <c:pt idx="3">
                  <c:v>-51.926407226562496</c:v>
                </c:pt>
                <c:pt idx="4">
                  <c:v>-33.532381975446427</c:v>
                </c:pt>
                <c:pt idx="5">
                  <c:v>-16.141983794642858</c:v>
                </c:pt>
                <c:pt idx="6">
                  <c:v>0.22190883482142862</c:v>
                </c:pt>
                <c:pt idx="7">
                  <c:v>17.843237304687502</c:v>
                </c:pt>
                <c:pt idx="8">
                  <c:v>40.790914073660709</c:v>
                </c:pt>
                <c:pt idx="9">
                  <c:v>66.233766322544639</c:v>
                </c:pt>
                <c:pt idx="10">
                  <c:v>97.992807338169641</c:v>
                </c:pt>
                <c:pt idx="11">
                  <c:v>136.95633454241073</c:v>
                </c:pt>
                <c:pt idx="12">
                  <c:v>186.33918373325892</c:v>
                </c:pt>
                <c:pt idx="13">
                  <c:v>246.23304241071426</c:v>
                </c:pt>
                <c:pt idx="14">
                  <c:v>316.63387667410717</c:v>
                </c:pt>
                <c:pt idx="15">
                  <c:v>253.99894417317708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8-4B60-A201-619D15B4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056"/>
        <c:axId val="235467136"/>
      </c:scatterChart>
      <c:valAx>
        <c:axId val="2354530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67136"/>
        <c:crosses val="autoZero"/>
        <c:crossBetween val="midCat"/>
      </c:valAx>
      <c:valAx>
        <c:axId val="235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4</xdr:row>
      <xdr:rowOff>24765</xdr:rowOff>
    </xdr:from>
    <xdr:to>
      <xdr:col>15</xdr:col>
      <xdr:colOff>485775</xdr:colOff>
      <xdr:row>19</xdr:row>
      <xdr:rowOff>24765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190069-FEC5-4D68-9ED9-287DCF3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24</xdr:row>
      <xdr:rowOff>71437</xdr:rowOff>
    </xdr:from>
    <xdr:to>
      <xdr:col>15</xdr:col>
      <xdr:colOff>533400</xdr:colOff>
      <xdr:row>38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03534F-FE37-45F1-8869-00AED48A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8"/>
  <sheetViews>
    <sheetView tabSelected="1" topLeftCell="A10" workbookViewId="0">
      <selection activeCell="G29" sqref="G29"/>
    </sheetView>
  </sheetViews>
  <sheetFormatPr baseColWidth="10" defaultColWidth="11.42578125" defaultRowHeight="15" x14ac:dyDescent="0.25"/>
  <cols>
    <col min="1" max="7" width="11.42578125" style="3"/>
    <col min="8" max="8" width="12.42578125" style="3" customWidth="1"/>
    <col min="9" max="9" width="15.140625" style="3" customWidth="1"/>
    <col min="10" max="10" width="13.7109375" style="3" customWidth="1"/>
    <col min="11" max="11" width="13.5703125" style="3" customWidth="1"/>
    <col min="12" max="12" width="13.7109375" style="3" customWidth="1"/>
    <col min="13" max="13" width="14.7109375" style="3" customWidth="1"/>
    <col min="14" max="14" width="13.85546875" style="3" customWidth="1"/>
    <col min="15" max="15" width="11.42578125" style="3"/>
    <col min="16" max="16" width="5.7109375" style="3" customWidth="1"/>
    <col min="17" max="16384" width="11.42578125" style="3"/>
  </cols>
  <sheetData>
    <row r="2" spans="1:18" x14ac:dyDescent="0.25">
      <c r="A2" s="7" t="s">
        <v>39</v>
      </c>
      <c r="B2" s="7" t="s">
        <v>34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23</v>
      </c>
      <c r="H2" s="7" t="s">
        <v>24</v>
      </c>
      <c r="I2" s="7" t="s">
        <v>43</v>
      </c>
      <c r="J2" s="7" t="s">
        <v>44</v>
      </c>
      <c r="K2" s="7" t="s">
        <v>49</v>
      </c>
      <c r="L2" s="7" t="s">
        <v>45</v>
      </c>
      <c r="M2" s="7" t="s">
        <v>50</v>
      </c>
      <c r="N2" s="7" t="s">
        <v>46</v>
      </c>
    </row>
    <row r="3" spans="1:18" x14ac:dyDescent="0.25">
      <c r="B3" s="7" t="s">
        <v>3</v>
      </c>
      <c r="C3" s="7">
        <v>27.4</v>
      </c>
      <c r="D3" s="7">
        <v>14</v>
      </c>
      <c r="E3" s="7">
        <v>40.200000000000003</v>
      </c>
      <c r="F3" s="7">
        <v>38.1</v>
      </c>
      <c r="G3" s="7">
        <v>24</v>
      </c>
      <c r="H3" s="7">
        <v>20.9</v>
      </c>
      <c r="I3" s="7"/>
      <c r="J3" s="7"/>
      <c r="K3" s="7"/>
      <c r="L3" s="7"/>
      <c r="M3" s="7"/>
      <c r="N3" s="7"/>
    </row>
    <row r="4" spans="1:18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35</v>
      </c>
      <c r="P4" s="7" t="s">
        <v>0</v>
      </c>
      <c r="Q4" s="7" t="s">
        <v>1</v>
      </c>
      <c r="R4" s="32" t="s">
        <v>2</v>
      </c>
    </row>
    <row r="5" spans="1:18" x14ac:dyDescent="0.25">
      <c r="B5" s="26">
        <v>-150</v>
      </c>
      <c r="C5" s="46">
        <v>-18.463134765625</v>
      </c>
      <c r="D5" s="47">
        <v>-16.78466796875</v>
      </c>
      <c r="E5" s="47">
        <v>-22.5830078125</v>
      </c>
      <c r="F5" s="47">
        <v>-32.501220703125</v>
      </c>
      <c r="G5" s="47">
        <v>-25.93994140625</v>
      </c>
      <c r="H5" s="47">
        <v>-41.19873046875</v>
      </c>
      <c r="I5" s="47">
        <v>-18.186</v>
      </c>
      <c r="J5" s="55" t="s">
        <v>7</v>
      </c>
      <c r="K5" s="47">
        <v>-16.717000000000002</v>
      </c>
      <c r="L5" s="47">
        <v>-8.0650999999999993</v>
      </c>
      <c r="M5" s="47">
        <v>-30.328999999999997</v>
      </c>
      <c r="N5" s="47">
        <v>-36.819000000000003</v>
      </c>
      <c r="O5" s="46">
        <f>AVERAGE(H5,G5,F5,E5,D5,C5,I5,J5,K5,L5,M5,N5)</f>
        <v>-24.326073011363636</v>
      </c>
      <c r="P5" s="19">
        <f>COUNT(C5:N5)</f>
        <v>11</v>
      </c>
      <c r="Q5" s="47">
        <f>STDEV(C5:N5)/SQRT(P5)</f>
        <v>3.0159204549399083</v>
      </c>
      <c r="R5" s="58">
        <f>CONFIDENCE(0.05,(STDEV(C5:N5)),P5)</f>
        <v>5.9110954719198743</v>
      </c>
    </row>
    <row r="6" spans="1:18" x14ac:dyDescent="0.25">
      <c r="B6" s="27">
        <f>B5+15</f>
        <v>-135</v>
      </c>
      <c r="C6" s="48">
        <v>-13.885498046875</v>
      </c>
      <c r="D6" s="49">
        <v>-12.664794921875</v>
      </c>
      <c r="E6" s="49">
        <v>-18.00537109375</v>
      </c>
      <c r="F6" s="49">
        <v>-26.55029296875</v>
      </c>
      <c r="G6" s="49">
        <v>-26.85546875</v>
      </c>
      <c r="H6" s="49">
        <v>-26.85546875</v>
      </c>
      <c r="I6" s="49">
        <v>-16.802</v>
      </c>
      <c r="J6" s="56" t="s">
        <v>7</v>
      </c>
      <c r="K6" s="49">
        <v>-13.972000000000001</v>
      </c>
      <c r="L6" s="49">
        <v>-7.0408999999999997</v>
      </c>
      <c r="M6" s="49">
        <v>-30.352</v>
      </c>
      <c r="N6" s="49">
        <v>-30.472999999999999</v>
      </c>
      <c r="O6" s="48">
        <f t="shared" ref="O6:O20" si="0">AVERAGE(H6,G6,F6,E6,D6,C6,I6,J6,K6,L6,M6,N6)</f>
        <v>-20.314254048295457</v>
      </c>
      <c r="P6" s="22">
        <f t="shared" ref="P6:P20" si="1">COUNT(C6:N6)</f>
        <v>11</v>
      </c>
      <c r="Q6" s="49">
        <f t="shared" ref="Q6:Q20" si="2">STDEV(C6:N6)/SQRT(P6)</f>
        <v>2.4538202790785886</v>
      </c>
      <c r="R6" s="59">
        <f t="shared" ref="R6:R20" si="3">CONFIDENCE(0.05,(STDEV(C6:N6)),P6)</f>
        <v>4.8093993715280572</v>
      </c>
    </row>
    <row r="7" spans="1:18" x14ac:dyDescent="0.25">
      <c r="B7" s="27">
        <f t="shared" ref="B7:B20" si="4">B6+15</f>
        <v>-120</v>
      </c>
      <c r="C7" s="48">
        <v>-12.359619140625</v>
      </c>
      <c r="D7" s="49">
        <v>-10.986328125</v>
      </c>
      <c r="E7" s="49">
        <v>-12.51220703125</v>
      </c>
      <c r="F7" s="49">
        <v>-23.49853515625</v>
      </c>
      <c r="G7" s="49">
        <v>-17.7001953125</v>
      </c>
      <c r="H7" s="49">
        <v>-14.34326171875</v>
      </c>
      <c r="I7" s="49">
        <v>-12.713000000000001</v>
      </c>
      <c r="J7" s="56" t="s">
        <v>7</v>
      </c>
      <c r="K7" s="49">
        <v>-13.714</v>
      </c>
      <c r="L7" s="49">
        <v>-6.8210999999999995</v>
      </c>
      <c r="M7" s="49">
        <v>-19.401</v>
      </c>
      <c r="N7" s="49">
        <v>-26.629000000000001</v>
      </c>
      <c r="O7" s="48">
        <f t="shared" si="0"/>
        <v>-15.516204225852272</v>
      </c>
      <c r="P7" s="22">
        <f t="shared" si="1"/>
        <v>11</v>
      </c>
      <c r="Q7" s="49">
        <f t="shared" si="2"/>
        <v>1.744257132668493</v>
      </c>
      <c r="R7" s="59">
        <f t="shared" si="3"/>
        <v>3.4186811598073485</v>
      </c>
    </row>
    <row r="8" spans="1:18" x14ac:dyDescent="0.25">
      <c r="B8" s="27">
        <f t="shared" si="4"/>
        <v>-105</v>
      </c>
      <c r="C8" s="48">
        <v>-5.950927734375</v>
      </c>
      <c r="D8" s="49">
        <v>-11.5966796875</v>
      </c>
      <c r="E8" s="49">
        <v>-10.223388671875</v>
      </c>
      <c r="F8" s="49">
        <v>-15.56396484375</v>
      </c>
      <c r="G8" s="49">
        <v>-15.56396484375</v>
      </c>
      <c r="H8" s="49">
        <v>-12.51220703125</v>
      </c>
      <c r="I8" s="49">
        <v>-9.5490999999999993</v>
      </c>
      <c r="J8" s="56" t="s">
        <v>7</v>
      </c>
      <c r="K8" s="49">
        <v>-9.6047999999999991</v>
      </c>
      <c r="L8" s="49">
        <v>-6.9420999999999999</v>
      </c>
      <c r="M8" s="49">
        <v>-17.506999999999998</v>
      </c>
      <c r="N8" s="49">
        <v>-21.876000000000001</v>
      </c>
      <c r="O8" s="48">
        <f t="shared" si="0"/>
        <v>-12.44455752840909</v>
      </c>
      <c r="P8" s="22">
        <f t="shared" si="1"/>
        <v>11</v>
      </c>
      <c r="Q8" s="49">
        <f t="shared" si="2"/>
        <v>1.4415618522395888</v>
      </c>
      <c r="R8" s="59">
        <f t="shared" si="3"/>
        <v>2.8254093118764443</v>
      </c>
    </row>
    <row r="9" spans="1:18" x14ac:dyDescent="0.25">
      <c r="B9" s="27">
        <f t="shared" si="4"/>
        <v>-90</v>
      </c>
      <c r="C9" s="48">
        <v>-6.103515625</v>
      </c>
      <c r="D9" s="49">
        <v>-7.781982421875</v>
      </c>
      <c r="E9" s="49">
        <v>-6.866455078125</v>
      </c>
      <c r="F9" s="49">
        <v>-9.1552734375</v>
      </c>
      <c r="G9" s="49">
        <v>-7.01904296875</v>
      </c>
      <c r="H9" s="49">
        <v>-6.40869140625</v>
      </c>
      <c r="I9" s="49">
        <v>-7.0068999999999999</v>
      </c>
      <c r="J9" s="56" t="s">
        <v>7</v>
      </c>
      <c r="K9" s="49">
        <v>-10.426</v>
      </c>
      <c r="L9" s="49">
        <v>-3.8893000000000004</v>
      </c>
      <c r="M9" s="49">
        <v>-14.8</v>
      </c>
      <c r="N9" s="49">
        <v>-23.623000000000001</v>
      </c>
      <c r="O9" s="48">
        <f t="shared" si="0"/>
        <v>-9.3709237215909109</v>
      </c>
      <c r="P9" s="22">
        <f t="shared" si="1"/>
        <v>11</v>
      </c>
      <c r="Q9" s="49">
        <f t="shared" si="2"/>
        <v>1.6601540507307977</v>
      </c>
      <c r="R9" s="59">
        <f t="shared" si="3"/>
        <v>3.2538421482206443</v>
      </c>
    </row>
    <row r="10" spans="1:18" x14ac:dyDescent="0.25">
      <c r="B10" s="27">
        <f t="shared" si="4"/>
        <v>-75</v>
      </c>
      <c r="C10" s="48">
        <v>-1.373291015625</v>
      </c>
      <c r="D10" s="49">
        <v>-3.814697265625</v>
      </c>
      <c r="E10" s="49">
        <v>-4.425048828125</v>
      </c>
      <c r="F10" s="49">
        <v>-10.223388671875</v>
      </c>
      <c r="G10" s="49">
        <v>-6.40869140625</v>
      </c>
      <c r="H10" s="49">
        <v>-6.40869140625</v>
      </c>
      <c r="I10" s="49">
        <v>-4.2631000000000006</v>
      </c>
      <c r="J10" s="56" t="s">
        <v>7</v>
      </c>
      <c r="K10" s="49">
        <v>-8.66</v>
      </c>
      <c r="L10" s="49">
        <v>-2.4564999999999997</v>
      </c>
      <c r="M10" s="49">
        <v>-11.84</v>
      </c>
      <c r="N10" s="49">
        <v>-14.945999999999998</v>
      </c>
      <c r="O10" s="48">
        <f t="shared" si="0"/>
        <v>-6.8017644176136365</v>
      </c>
      <c r="P10" s="22">
        <f t="shared" si="1"/>
        <v>11</v>
      </c>
      <c r="Q10" s="49">
        <f t="shared" si="2"/>
        <v>1.2668779317343168</v>
      </c>
      <c r="R10" s="59">
        <f t="shared" si="3"/>
        <v>2.4830351190078535</v>
      </c>
    </row>
    <row r="11" spans="1:18" x14ac:dyDescent="0.25">
      <c r="B11" s="27">
        <f t="shared" si="4"/>
        <v>-60</v>
      </c>
      <c r="C11" s="48">
        <v>-1.373291015625</v>
      </c>
      <c r="D11" s="49">
        <v>-4.119873046875</v>
      </c>
      <c r="E11" s="49">
        <v>-3.35693359375</v>
      </c>
      <c r="F11" s="49">
        <v>-4.2724609375</v>
      </c>
      <c r="G11" s="49">
        <v>-2.13623046875</v>
      </c>
      <c r="H11" s="49">
        <v>-5.18798828125</v>
      </c>
      <c r="I11" s="49">
        <v>-2.3619999999999997</v>
      </c>
      <c r="J11" s="56" t="s">
        <v>7</v>
      </c>
      <c r="K11" s="49">
        <v>-7.519499999999999</v>
      </c>
      <c r="L11" s="49">
        <v>-1.5064</v>
      </c>
      <c r="M11" s="49">
        <v>-10.803000000000001</v>
      </c>
      <c r="N11" s="49">
        <v>-11.452999999999999</v>
      </c>
      <c r="O11" s="48">
        <f t="shared" si="0"/>
        <v>-4.917334303977273</v>
      </c>
      <c r="P11" s="22">
        <f t="shared" si="1"/>
        <v>11</v>
      </c>
      <c r="Q11" s="49">
        <f t="shared" si="2"/>
        <v>1.0708796331456978</v>
      </c>
      <c r="R11" s="59">
        <f t="shared" si="3"/>
        <v>2.0988855127430326</v>
      </c>
    </row>
    <row r="12" spans="1:18" x14ac:dyDescent="0.25">
      <c r="B12" s="27">
        <f t="shared" si="4"/>
        <v>-45</v>
      </c>
      <c r="C12" s="48">
        <v>-1.068115234375</v>
      </c>
      <c r="D12" s="49">
        <v>-1.678466796875</v>
      </c>
      <c r="E12" s="49">
        <v>-2.44140625</v>
      </c>
      <c r="F12" s="49">
        <v>-1.678466796875</v>
      </c>
      <c r="G12" s="49">
        <v>0</v>
      </c>
      <c r="H12" s="49">
        <v>-4.57763671875</v>
      </c>
      <c r="I12" s="49">
        <v>0.10163</v>
      </c>
      <c r="J12" s="56" t="s">
        <v>7</v>
      </c>
      <c r="K12" s="49">
        <v>-6.4316999999999993</v>
      </c>
      <c r="L12" s="49">
        <v>-0.40598000000000001</v>
      </c>
      <c r="M12" s="49">
        <v>-4.9753999999999996</v>
      </c>
      <c r="N12" s="49">
        <v>-9.8570000000000011</v>
      </c>
      <c r="O12" s="48">
        <f t="shared" si="0"/>
        <v>-3.0011401633522725</v>
      </c>
      <c r="P12" s="22">
        <f t="shared" si="1"/>
        <v>11</v>
      </c>
      <c r="Q12" s="49">
        <f t="shared" si="2"/>
        <v>0.94422790258914135</v>
      </c>
      <c r="R12" s="59">
        <f t="shared" si="3"/>
        <v>1.8506526822725111</v>
      </c>
    </row>
    <row r="13" spans="1:18" x14ac:dyDescent="0.25">
      <c r="B13" s="27">
        <f t="shared" si="4"/>
        <v>-30</v>
      </c>
      <c r="C13" s="48">
        <v>1.8310546875</v>
      </c>
      <c r="D13" s="49">
        <v>0</v>
      </c>
      <c r="E13" s="49">
        <v>-0.30517578125</v>
      </c>
      <c r="F13" s="49">
        <v>-4.730224609375</v>
      </c>
      <c r="G13" s="49">
        <v>11.29150390625</v>
      </c>
      <c r="H13" s="49">
        <v>-3.0517578125</v>
      </c>
      <c r="I13" s="49">
        <v>3.0966999999999998</v>
      </c>
      <c r="J13" s="56" t="s">
        <v>7</v>
      </c>
      <c r="K13" s="49">
        <v>-4.2610000000000001</v>
      </c>
      <c r="L13" s="49">
        <v>1.1623000000000001</v>
      </c>
      <c r="M13" s="49">
        <v>-1.6632</v>
      </c>
      <c r="N13" s="49">
        <v>-5.782</v>
      </c>
      <c r="O13" s="48">
        <f t="shared" si="0"/>
        <v>-0.21925450994318177</v>
      </c>
      <c r="P13" s="22">
        <f t="shared" si="1"/>
        <v>11</v>
      </c>
      <c r="Q13" s="49">
        <f t="shared" si="2"/>
        <v>1.4377943274044109</v>
      </c>
      <c r="R13" s="59">
        <f t="shared" si="3"/>
        <v>2.8180250988886355</v>
      </c>
    </row>
    <row r="14" spans="1:18" x14ac:dyDescent="0.25">
      <c r="B14" s="27">
        <f t="shared" si="4"/>
        <v>-15</v>
      </c>
      <c r="C14" s="48">
        <v>2.593994140625</v>
      </c>
      <c r="D14" s="49">
        <v>1.220703125</v>
      </c>
      <c r="E14" s="49">
        <v>3.0517578125</v>
      </c>
      <c r="F14" s="49">
        <v>6.7138671875</v>
      </c>
      <c r="G14" s="49">
        <v>15.2587890625</v>
      </c>
      <c r="H14" s="49">
        <v>7.9345703125</v>
      </c>
      <c r="I14" s="49">
        <v>7.2869000000000002</v>
      </c>
      <c r="J14" s="56" t="s">
        <v>7</v>
      </c>
      <c r="K14" s="49">
        <v>-1.0306000000000002</v>
      </c>
      <c r="L14" s="49">
        <v>2.5427</v>
      </c>
      <c r="M14" s="49">
        <v>0.98911999999999989</v>
      </c>
      <c r="N14" s="49">
        <v>-1.9554</v>
      </c>
      <c r="O14" s="48">
        <f t="shared" si="0"/>
        <v>4.0551274218750004</v>
      </c>
      <c r="P14" s="22">
        <f t="shared" si="1"/>
        <v>11</v>
      </c>
      <c r="Q14" s="49">
        <f t="shared" si="2"/>
        <v>1.4861172292152123</v>
      </c>
      <c r="R14" s="59">
        <f t="shared" si="3"/>
        <v>2.9127362460662716</v>
      </c>
    </row>
    <row r="15" spans="1:18" x14ac:dyDescent="0.25">
      <c r="B15" s="27">
        <f t="shared" si="4"/>
        <v>0</v>
      </c>
      <c r="C15" s="48">
        <v>2.74658203125</v>
      </c>
      <c r="D15" s="49">
        <v>4.119873046875</v>
      </c>
      <c r="E15" s="49">
        <v>7.01904296875</v>
      </c>
      <c r="F15" s="49">
        <v>5.79833984375</v>
      </c>
      <c r="G15" s="49">
        <v>28.99169921875</v>
      </c>
      <c r="H15" s="49">
        <v>14.34326171875</v>
      </c>
      <c r="I15" s="49">
        <v>10.875999999999999</v>
      </c>
      <c r="J15" s="56" t="s">
        <v>7</v>
      </c>
      <c r="K15" s="49">
        <v>0.96987999999999985</v>
      </c>
      <c r="L15" s="49">
        <v>5.4984000000000002</v>
      </c>
      <c r="M15" s="49">
        <v>4.633</v>
      </c>
      <c r="N15" s="49">
        <v>3.4140000000000001</v>
      </c>
      <c r="O15" s="48">
        <f t="shared" si="0"/>
        <v>8.0372798934659091</v>
      </c>
      <c r="P15" s="22">
        <f t="shared" si="1"/>
        <v>11</v>
      </c>
      <c r="Q15" s="49">
        <f t="shared" si="2"/>
        <v>2.3849081134766319</v>
      </c>
      <c r="R15" s="59">
        <f t="shared" si="3"/>
        <v>4.6743340088515621</v>
      </c>
    </row>
    <row r="16" spans="1:18" x14ac:dyDescent="0.25">
      <c r="B16" s="27">
        <f t="shared" si="4"/>
        <v>15</v>
      </c>
      <c r="C16" s="48">
        <v>4.57763671875</v>
      </c>
      <c r="D16" s="49">
        <v>6.866455078125</v>
      </c>
      <c r="E16" s="49">
        <v>15.106201171875</v>
      </c>
      <c r="F16" s="49">
        <v>11.29150390625</v>
      </c>
      <c r="G16" s="49">
        <v>35.400390625</v>
      </c>
      <c r="H16" s="49">
        <v>17.08984375</v>
      </c>
      <c r="I16" s="49">
        <v>18.283999999999999</v>
      </c>
      <c r="J16" s="56" t="s">
        <v>7</v>
      </c>
      <c r="K16" s="49">
        <v>4.2808000000000002</v>
      </c>
      <c r="L16" s="49">
        <v>10.631</v>
      </c>
      <c r="M16" s="49">
        <v>9.8281999999999989</v>
      </c>
      <c r="N16" s="49">
        <v>10.073</v>
      </c>
      <c r="O16" s="48">
        <f t="shared" si="0"/>
        <v>13.039002840909092</v>
      </c>
      <c r="P16" s="22">
        <f t="shared" si="1"/>
        <v>11</v>
      </c>
      <c r="Q16" s="49">
        <f t="shared" si="2"/>
        <v>2.6329798489081222</v>
      </c>
      <c r="R16" s="59">
        <f t="shared" si="3"/>
        <v>5.1605456758796313</v>
      </c>
    </row>
    <row r="17" spans="1:18" x14ac:dyDescent="0.25">
      <c r="B17" s="27">
        <f t="shared" si="4"/>
        <v>30</v>
      </c>
      <c r="C17" s="48">
        <v>8.392333984375</v>
      </c>
      <c r="D17" s="49">
        <v>7.9345703125</v>
      </c>
      <c r="E17" s="49">
        <v>22.735595703125</v>
      </c>
      <c r="F17" s="49">
        <v>15.411376953125</v>
      </c>
      <c r="G17" s="49">
        <v>53.1005859375</v>
      </c>
      <c r="H17" s="49">
        <v>19.22607421875</v>
      </c>
      <c r="I17" s="49">
        <v>20.727</v>
      </c>
      <c r="J17" s="56" t="s">
        <v>7</v>
      </c>
      <c r="K17" s="49">
        <v>8.4106000000000005</v>
      </c>
      <c r="L17" s="49">
        <v>11.83</v>
      </c>
      <c r="M17" s="49">
        <v>15.945</v>
      </c>
      <c r="N17" s="49">
        <v>19.41</v>
      </c>
      <c r="O17" s="48">
        <f t="shared" si="0"/>
        <v>18.465739737215909</v>
      </c>
      <c r="P17" s="22">
        <f t="shared" si="1"/>
        <v>11</v>
      </c>
      <c r="Q17" s="49">
        <f t="shared" si="2"/>
        <v>3.8109751149908355</v>
      </c>
      <c r="R17" s="59">
        <f t="shared" si="3"/>
        <v>7.4693739713604268</v>
      </c>
    </row>
    <row r="18" spans="1:18" x14ac:dyDescent="0.25">
      <c r="B18" s="27">
        <f t="shared" si="4"/>
        <v>45</v>
      </c>
      <c r="C18" s="48">
        <v>10.3759765625</v>
      </c>
      <c r="D18" s="49">
        <v>14.190673828125</v>
      </c>
      <c r="E18" s="49">
        <v>32.65380859375</v>
      </c>
      <c r="F18" s="49">
        <v>20.294189453125</v>
      </c>
      <c r="G18" s="49">
        <v>74.76806640625</v>
      </c>
      <c r="H18" s="49">
        <v>18.61572265625</v>
      </c>
      <c r="I18" s="49">
        <v>31.067000000000004</v>
      </c>
      <c r="J18" s="56" t="s">
        <v>7</v>
      </c>
      <c r="K18" s="49">
        <v>12.092000000000001</v>
      </c>
      <c r="L18" s="49">
        <v>17.382999999999999</v>
      </c>
      <c r="M18" s="49">
        <v>32.332000000000001</v>
      </c>
      <c r="N18" s="49">
        <v>26.009</v>
      </c>
      <c r="O18" s="48">
        <f t="shared" si="0"/>
        <v>26.343767045454548</v>
      </c>
      <c r="P18" s="22">
        <f t="shared" si="1"/>
        <v>11</v>
      </c>
      <c r="Q18" s="49">
        <f t="shared" si="2"/>
        <v>5.4149671384088522</v>
      </c>
      <c r="R18" s="59">
        <f t="shared" si="3"/>
        <v>10.613140568749266</v>
      </c>
    </row>
    <row r="19" spans="1:18" x14ac:dyDescent="0.25">
      <c r="B19" s="27">
        <f t="shared" si="4"/>
        <v>60</v>
      </c>
      <c r="C19" s="48">
        <v>13.427734375</v>
      </c>
      <c r="D19" s="49">
        <v>19.22607421875</v>
      </c>
      <c r="E19" s="49">
        <v>46.539306640625</v>
      </c>
      <c r="F19" s="49">
        <v>32.196044921875</v>
      </c>
      <c r="G19" s="49">
        <v>98.2666015625</v>
      </c>
      <c r="H19" s="49">
        <v>22.5830078125</v>
      </c>
      <c r="I19" s="49">
        <v>43.233000000000004</v>
      </c>
      <c r="J19" s="56" t="s">
        <v>7</v>
      </c>
      <c r="K19" s="49">
        <v>25.510999999999999</v>
      </c>
      <c r="L19" s="49">
        <v>19.855</v>
      </c>
      <c r="M19" s="49">
        <v>35.03</v>
      </c>
      <c r="N19" s="49">
        <v>42.430999999999997</v>
      </c>
      <c r="O19" s="48">
        <f t="shared" si="0"/>
        <v>36.208979048295454</v>
      </c>
      <c r="P19" s="22">
        <f t="shared" si="1"/>
        <v>11</v>
      </c>
      <c r="Q19" s="49">
        <f t="shared" si="2"/>
        <v>7.0313446736062613</v>
      </c>
      <c r="R19" s="59">
        <f t="shared" si="3"/>
        <v>13.781182323155811</v>
      </c>
    </row>
    <row r="20" spans="1:18" ht="15.75" thickBot="1" x14ac:dyDescent="0.3">
      <c r="B20" s="28">
        <f t="shared" si="4"/>
        <v>75</v>
      </c>
      <c r="C20" s="50" t="s">
        <v>7</v>
      </c>
      <c r="D20" s="51" t="s">
        <v>7</v>
      </c>
      <c r="E20" s="51" t="s">
        <v>7</v>
      </c>
      <c r="F20" s="51" t="s">
        <v>7</v>
      </c>
      <c r="G20" s="51">
        <v>125.42724609375</v>
      </c>
      <c r="H20" s="51">
        <v>29.296875</v>
      </c>
      <c r="I20" s="51">
        <v>51.893999999999998</v>
      </c>
      <c r="J20" s="57" t="s">
        <v>7</v>
      </c>
      <c r="K20" s="51">
        <v>26.655000000000001</v>
      </c>
      <c r="L20" s="51">
        <v>19.094999999999999</v>
      </c>
      <c r="M20" s="51">
        <v>100.02</v>
      </c>
      <c r="N20" s="51">
        <v>53.171999999999997</v>
      </c>
      <c r="O20" s="50">
        <f t="shared" si="0"/>
        <v>57.937160156250002</v>
      </c>
      <c r="P20" s="25">
        <f t="shared" si="1"/>
        <v>7</v>
      </c>
      <c r="Q20" s="51">
        <f t="shared" si="2"/>
        <v>15.191363875438453</v>
      </c>
      <c r="R20" s="60">
        <f t="shared" si="3"/>
        <v>29.77452607190218</v>
      </c>
    </row>
    <row r="21" spans="1:18" ht="18.75" thickBot="1" x14ac:dyDescent="0.4">
      <c r="B21" s="28" t="s">
        <v>31</v>
      </c>
      <c r="C21" s="29">
        <v>-50</v>
      </c>
      <c r="D21" s="30">
        <v>-45</v>
      </c>
      <c r="E21" s="30">
        <v>-41.3</v>
      </c>
      <c r="F21" s="30">
        <v>-44.4</v>
      </c>
      <c r="G21" s="30">
        <v>-56.9</v>
      </c>
      <c r="H21" s="30">
        <v>-42.7</v>
      </c>
      <c r="I21" s="30">
        <v>-45</v>
      </c>
      <c r="J21" s="30"/>
      <c r="K21" s="30">
        <v>-9</v>
      </c>
      <c r="L21" s="30">
        <v>-40</v>
      </c>
      <c r="M21" s="30">
        <v>-21</v>
      </c>
      <c r="N21" s="31">
        <v>-10</v>
      </c>
    </row>
    <row r="23" spans="1:18" ht="18.75" thickBot="1" x14ac:dyDescent="0.4">
      <c r="A23" s="7" t="s">
        <v>36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N23" s="7" t="s">
        <v>33</v>
      </c>
      <c r="O23" s="7" t="s">
        <v>35</v>
      </c>
      <c r="P23" s="7" t="s">
        <v>0</v>
      </c>
      <c r="Q23" s="7" t="s">
        <v>1</v>
      </c>
      <c r="R23" s="32" t="s">
        <v>2</v>
      </c>
    </row>
    <row r="24" spans="1:18" x14ac:dyDescent="0.25">
      <c r="B24" s="26">
        <v>-150</v>
      </c>
      <c r="C24" s="46">
        <v>-20.904541015625</v>
      </c>
      <c r="D24" s="47">
        <v>-14.0380859375</v>
      </c>
      <c r="E24" s="47">
        <v>-36.31591796875</v>
      </c>
      <c r="F24" s="47">
        <v>-39.215087890625</v>
      </c>
      <c r="G24" s="47" t="s">
        <v>7</v>
      </c>
      <c r="H24" s="47" t="s">
        <v>7</v>
      </c>
      <c r="I24" s="47">
        <v>-32.750999999999998</v>
      </c>
      <c r="J24" s="47">
        <v>-9.9979999999999993</v>
      </c>
      <c r="K24" s="47">
        <v>-13.848000000000001</v>
      </c>
      <c r="L24" s="47">
        <v>-10.341999999999999</v>
      </c>
      <c r="M24" s="19" t="s">
        <v>7</v>
      </c>
      <c r="N24" s="62">
        <v>-16.000999999999998</v>
      </c>
      <c r="O24" s="46">
        <f>AVERAGE(C24:N24)</f>
        <v>-21.490403645833336</v>
      </c>
      <c r="P24" s="19">
        <f>COUNT(C24:N24)</f>
        <v>9</v>
      </c>
      <c r="Q24" s="47">
        <f>STDEV(C24:N24)/SQRT(P24)</f>
        <v>3.8397477895642673</v>
      </c>
      <c r="R24" s="58">
        <f>CONFIDENCE(0.05,(STDEV(C24:N24)),P24)</f>
        <v>7.5257673772632447</v>
      </c>
    </row>
    <row r="25" spans="1:18" x14ac:dyDescent="0.25">
      <c r="B25" s="27">
        <f>B24+15</f>
        <v>-135</v>
      </c>
      <c r="C25" s="48">
        <v>-18.9208984375</v>
      </c>
      <c r="D25" s="49">
        <v>-11.749267578125</v>
      </c>
      <c r="E25" s="49">
        <v>-22.88818359375</v>
      </c>
      <c r="F25" s="49">
        <v>-28.839111328125</v>
      </c>
      <c r="G25" s="49" t="s">
        <v>7</v>
      </c>
      <c r="H25" s="49" t="s">
        <v>7</v>
      </c>
      <c r="I25" s="49">
        <v>-27.024000000000001</v>
      </c>
      <c r="J25" s="49">
        <v>-8.9377000000000013</v>
      </c>
      <c r="K25" s="49">
        <v>-18.123999999999999</v>
      </c>
      <c r="L25" s="49">
        <v>-5.9093999999999998</v>
      </c>
      <c r="M25" s="22" t="s">
        <v>7</v>
      </c>
      <c r="N25" s="62">
        <v>-14.980999999999998</v>
      </c>
      <c r="O25" s="48">
        <f t="shared" ref="O25:O39" si="5">AVERAGE(C25:N25)</f>
        <v>-17.48595121527778</v>
      </c>
      <c r="P25" s="22">
        <f t="shared" ref="P25:P39" si="6">COUNT(C25:N25)</f>
        <v>9</v>
      </c>
      <c r="Q25" s="49">
        <f t="shared" ref="Q25:Q39" si="7">STDEV(C25:N25)/SQRT(P25)</f>
        <v>2.629407332471875</v>
      </c>
      <c r="R25" s="59">
        <f t="shared" ref="R25:R39" si="8">CONFIDENCE(0.05,(STDEV(C25:N25)),P25)</f>
        <v>5.1535436723304091</v>
      </c>
    </row>
    <row r="26" spans="1:18" x14ac:dyDescent="0.25">
      <c r="B26" s="27">
        <f t="shared" ref="B26:B39" si="9">B25+15</f>
        <v>-120</v>
      </c>
      <c r="C26" s="48">
        <v>-5.18798828125</v>
      </c>
      <c r="D26" s="49">
        <v>-8.85009765625</v>
      </c>
      <c r="E26" s="49">
        <v>-19.22607421875</v>
      </c>
      <c r="F26" s="49">
        <v>-16.021728515625</v>
      </c>
      <c r="G26" s="49" t="s">
        <v>7</v>
      </c>
      <c r="H26" s="49" t="s">
        <v>7</v>
      </c>
      <c r="I26" s="49">
        <v>-18.869999999999997</v>
      </c>
      <c r="J26" s="49">
        <v>-6.4922999999999993</v>
      </c>
      <c r="K26" s="49">
        <v>-10.509</v>
      </c>
      <c r="L26" s="49">
        <v>-5.0880000000000001</v>
      </c>
      <c r="M26" s="22" t="s">
        <v>7</v>
      </c>
      <c r="N26" s="62">
        <v>-9.6427999999999994</v>
      </c>
      <c r="O26" s="48">
        <f t="shared" si="5"/>
        <v>-11.098665407986111</v>
      </c>
      <c r="P26" s="22">
        <f t="shared" si="6"/>
        <v>9</v>
      </c>
      <c r="Q26" s="49">
        <f t="shared" si="7"/>
        <v>1.8652192193508463</v>
      </c>
      <c r="R26" s="59">
        <f t="shared" si="8"/>
        <v>3.6557624931995729</v>
      </c>
    </row>
    <row r="27" spans="1:18" x14ac:dyDescent="0.25">
      <c r="B27" s="27">
        <f t="shared" si="9"/>
        <v>-105</v>
      </c>
      <c r="C27" s="48">
        <v>-8.23974609375</v>
      </c>
      <c r="D27" s="49">
        <v>-6.40869140625</v>
      </c>
      <c r="E27" s="49">
        <v>-11.749267578125</v>
      </c>
      <c r="F27" s="49">
        <v>-7.171630859375</v>
      </c>
      <c r="G27" s="49" t="s">
        <v>7</v>
      </c>
      <c r="H27" s="49" t="s">
        <v>7</v>
      </c>
      <c r="I27" s="49">
        <v>-15.733000000000001</v>
      </c>
      <c r="J27" s="49">
        <v>-9.238999999999999</v>
      </c>
      <c r="K27" s="49">
        <v>-9.4178999999999995</v>
      </c>
      <c r="L27" s="49">
        <v>-7.8296999999999999</v>
      </c>
      <c r="M27" s="22" t="s">
        <v>7</v>
      </c>
      <c r="N27" s="62">
        <v>-7.5509000000000004</v>
      </c>
      <c r="O27" s="48">
        <f t="shared" si="5"/>
        <v>-9.259981770833333</v>
      </c>
      <c r="P27" s="22">
        <f t="shared" si="6"/>
        <v>9</v>
      </c>
      <c r="Q27" s="49">
        <f t="shared" si="7"/>
        <v>0.96191721736129798</v>
      </c>
      <c r="R27" s="59">
        <f t="shared" si="8"/>
        <v>1.8853231021371304</v>
      </c>
    </row>
    <row r="28" spans="1:18" x14ac:dyDescent="0.25">
      <c r="B28" s="27">
        <f t="shared" si="9"/>
        <v>-90</v>
      </c>
      <c r="C28" s="48">
        <v>-7.476806640625</v>
      </c>
      <c r="D28" s="49">
        <v>-5.950927734375</v>
      </c>
      <c r="E28" s="49">
        <v>-5.645751953125</v>
      </c>
      <c r="F28" s="49">
        <v>-6.40869140625</v>
      </c>
      <c r="G28" s="49" t="s">
        <v>7</v>
      </c>
      <c r="H28" s="49" t="s">
        <v>7</v>
      </c>
      <c r="I28" s="49">
        <v>-9.8012999999999995</v>
      </c>
      <c r="J28" s="49">
        <v>-5.4891999999999994</v>
      </c>
      <c r="K28" s="49">
        <v>-7.1903000000000006</v>
      </c>
      <c r="L28" s="49">
        <v>-7.4051999999999998</v>
      </c>
      <c r="M28" s="22" t="s">
        <v>7</v>
      </c>
      <c r="N28" s="62">
        <v>-10.927</v>
      </c>
      <c r="O28" s="48">
        <f t="shared" si="5"/>
        <v>-7.3661308593749988</v>
      </c>
      <c r="P28" s="22">
        <f t="shared" si="6"/>
        <v>9</v>
      </c>
      <c r="Q28" s="49">
        <f t="shared" si="7"/>
        <v>0.62423945971694994</v>
      </c>
      <c r="R28" s="59">
        <f t="shared" si="8"/>
        <v>1.2234868587739636</v>
      </c>
    </row>
    <row r="29" spans="1:18" x14ac:dyDescent="0.25">
      <c r="B29" s="27">
        <f t="shared" si="9"/>
        <v>-75</v>
      </c>
      <c r="C29" s="48">
        <v>-4.8828125</v>
      </c>
      <c r="D29" s="49">
        <v>-2.288818359375</v>
      </c>
      <c r="E29" s="49">
        <v>0.457763671875</v>
      </c>
      <c r="F29" s="49">
        <v>-1.8310546875</v>
      </c>
      <c r="G29" s="49" t="s">
        <v>7</v>
      </c>
      <c r="H29" s="49" t="s">
        <v>7</v>
      </c>
      <c r="I29" s="49">
        <v>-5.6309000000000005</v>
      </c>
      <c r="J29" s="49">
        <v>-5.4916</v>
      </c>
      <c r="K29" s="49">
        <v>-6.7453000000000003</v>
      </c>
      <c r="L29" s="49">
        <v>-5.3769</v>
      </c>
      <c r="M29" s="22" t="s">
        <v>7</v>
      </c>
      <c r="N29" s="62">
        <v>-2.2328999999999999</v>
      </c>
      <c r="O29" s="48">
        <f t="shared" si="5"/>
        <v>-3.7802802083333336</v>
      </c>
      <c r="P29" s="22">
        <f t="shared" si="6"/>
        <v>9</v>
      </c>
      <c r="Q29" s="49">
        <f t="shared" si="7"/>
        <v>0.79310276445165873</v>
      </c>
      <c r="R29" s="59">
        <f t="shared" si="8"/>
        <v>1.5544528543644047</v>
      </c>
    </row>
    <row r="30" spans="1:18" x14ac:dyDescent="0.25">
      <c r="B30" s="27">
        <f t="shared" si="9"/>
        <v>-60</v>
      </c>
      <c r="C30" s="48">
        <v>0.6103515625</v>
      </c>
      <c r="D30" s="49">
        <v>0</v>
      </c>
      <c r="E30" s="49">
        <v>7.32421875</v>
      </c>
      <c r="F30" s="49">
        <v>7.62939453125</v>
      </c>
      <c r="G30" s="49" t="s">
        <v>7</v>
      </c>
      <c r="H30" s="49" t="s">
        <v>7</v>
      </c>
      <c r="I30" s="49">
        <v>-2.6003000000000003</v>
      </c>
      <c r="J30" s="49">
        <v>-8.0082000000000004</v>
      </c>
      <c r="K30" s="49">
        <v>-4.4583999999999993</v>
      </c>
      <c r="L30" s="49">
        <v>-3.2847999999999997</v>
      </c>
      <c r="M30" s="22" t="s">
        <v>7</v>
      </c>
      <c r="N30" s="62">
        <v>-2.3647</v>
      </c>
      <c r="O30" s="48">
        <f t="shared" si="5"/>
        <v>-0.57249279513888895</v>
      </c>
      <c r="P30" s="22">
        <f t="shared" si="6"/>
        <v>9</v>
      </c>
      <c r="Q30" s="49">
        <f t="shared" si="7"/>
        <v>1.7337600166208755</v>
      </c>
      <c r="R30" s="59">
        <f t="shared" si="8"/>
        <v>3.3981071904124809</v>
      </c>
    </row>
    <row r="31" spans="1:18" x14ac:dyDescent="0.25">
      <c r="B31" s="27">
        <f t="shared" si="9"/>
        <v>-45</v>
      </c>
      <c r="C31" s="48">
        <v>0.152587890625</v>
      </c>
      <c r="D31" s="49">
        <v>1.983642578125</v>
      </c>
      <c r="E31" s="49">
        <v>10.528564453125</v>
      </c>
      <c r="F31" s="49">
        <v>7.62939453125</v>
      </c>
      <c r="G31" s="49" t="s">
        <v>7</v>
      </c>
      <c r="H31" s="49" t="s">
        <v>7</v>
      </c>
      <c r="I31" s="49">
        <v>-0.71548</v>
      </c>
      <c r="J31" s="49">
        <v>-1.9462999999999999</v>
      </c>
      <c r="K31" s="49">
        <v>-3.2806000000000002</v>
      </c>
      <c r="L31" s="49">
        <v>-2.2286999999999999</v>
      </c>
      <c r="M31" s="22" t="s">
        <v>7</v>
      </c>
      <c r="N31" s="62">
        <v>-3.2742</v>
      </c>
      <c r="O31" s="48">
        <f t="shared" si="5"/>
        <v>0.98321216145833334</v>
      </c>
      <c r="P31" s="22">
        <f t="shared" si="6"/>
        <v>9</v>
      </c>
      <c r="Q31" s="49">
        <f t="shared" si="7"/>
        <v>1.6459796007563501</v>
      </c>
      <c r="R31" s="59">
        <f t="shared" si="8"/>
        <v>3.2260607367700627</v>
      </c>
    </row>
    <row r="32" spans="1:18" x14ac:dyDescent="0.25">
      <c r="B32" s="27">
        <f t="shared" si="9"/>
        <v>-30</v>
      </c>
      <c r="C32" s="48">
        <v>-0.91552734375</v>
      </c>
      <c r="D32" s="49">
        <v>5.035400390625</v>
      </c>
      <c r="E32" s="49">
        <v>18.768310546875</v>
      </c>
      <c r="F32" s="49">
        <v>11.444091796875</v>
      </c>
      <c r="G32" s="49" t="s">
        <v>7</v>
      </c>
      <c r="H32" s="49" t="s">
        <v>7</v>
      </c>
      <c r="I32" s="49">
        <v>1.5906</v>
      </c>
      <c r="J32" s="49">
        <v>1.3672</v>
      </c>
      <c r="K32" s="49">
        <v>-0.15157999999999999</v>
      </c>
      <c r="L32" s="49">
        <v>-2.6529000000000003</v>
      </c>
      <c r="M32" s="22" t="s">
        <v>7</v>
      </c>
      <c r="N32" s="62">
        <v>-1.506</v>
      </c>
      <c r="O32" s="48">
        <f t="shared" si="5"/>
        <v>3.6643994878472217</v>
      </c>
      <c r="P32" s="22">
        <f t="shared" si="6"/>
        <v>9</v>
      </c>
      <c r="Q32" s="49">
        <f t="shared" si="7"/>
        <v>2.3637537469794809</v>
      </c>
      <c r="R32" s="59">
        <f t="shared" si="8"/>
        <v>4.6328722124013852</v>
      </c>
    </row>
    <row r="33" spans="2:18" x14ac:dyDescent="0.25">
      <c r="B33" s="27">
        <f t="shared" si="9"/>
        <v>-15</v>
      </c>
      <c r="C33" s="48">
        <v>5.950927734375</v>
      </c>
      <c r="D33" s="49">
        <v>9.307861328125</v>
      </c>
      <c r="E33" s="49">
        <v>23.193359375</v>
      </c>
      <c r="F33" s="49">
        <v>18.310546875</v>
      </c>
      <c r="G33" s="49" t="s">
        <v>7</v>
      </c>
      <c r="H33" s="49" t="s">
        <v>7</v>
      </c>
      <c r="I33" s="49">
        <v>4.2639999999999993</v>
      </c>
      <c r="J33" s="49">
        <v>4.2698999999999998</v>
      </c>
      <c r="K33" s="49">
        <v>2.8599000000000001</v>
      </c>
      <c r="L33" s="49">
        <v>-0.11968999999999999</v>
      </c>
      <c r="M33" s="22" t="s">
        <v>7</v>
      </c>
      <c r="N33" s="62">
        <v>2.0634999999999999</v>
      </c>
      <c r="O33" s="48">
        <f t="shared" si="5"/>
        <v>7.7889228124999983</v>
      </c>
      <c r="P33" s="22">
        <f t="shared" si="6"/>
        <v>9</v>
      </c>
      <c r="Q33" s="49">
        <f t="shared" si="7"/>
        <v>2.6302649056415963</v>
      </c>
      <c r="R33" s="59">
        <f t="shared" si="8"/>
        <v>5.1552244848571709</v>
      </c>
    </row>
    <row r="34" spans="2:18" x14ac:dyDescent="0.25">
      <c r="B34" s="27">
        <f t="shared" si="9"/>
        <v>0</v>
      </c>
      <c r="C34" s="48">
        <v>5.4931640625</v>
      </c>
      <c r="D34" s="49">
        <v>15.716552734375</v>
      </c>
      <c r="E34" s="49">
        <v>29.754638671875</v>
      </c>
      <c r="F34" s="49">
        <v>27.008056640625</v>
      </c>
      <c r="G34" s="49" t="s">
        <v>7</v>
      </c>
      <c r="H34" s="49" t="s">
        <v>7</v>
      </c>
      <c r="I34" s="49">
        <v>7.0720000000000001</v>
      </c>
      <c r="J34" s="49">
        <v>9.8666999999999998</v>
      </c>
      <c r="K34" s="49">
        <v>7.3234000000000004</v>
      </c>
      <c r="L34" s="49">
        <v>0.95301000000000002</v>
      </c>
      <c r="M34" s="22" t="s">
        <v>7</v>
      </c>
      <c r="N34" s="62">
        <v>6.2941000000000003</v>
      </c>
      <c r="O34" s="48">
        <f t="shared" si="5"/>
        <v>12.164624678819445</v>
      </c>
      <c r="P34" s="22">
        <f t="shared" si="6"/>
        <v>9</v>
      </c>
      <c r="Q34" s="49">
        <f t="shared" si="7"/>
        <v>3.3368247306845791</v>
      </c>
      <c r="R34" s="59">
        <f t="shared" si="8"/>
        <v>6.540056294864339</v>
      </c>
    </row>
    <row r="35" spans="2:18" x14ac:dyDescent="0.25">
      <c r="B35" s="27">
        <f t="shared" si="9"/>
        <v>15</v>
      </c>
      <c r="C35" s="48">
        <v>4.730224609375</v>
      </c>
      <c r="D35" s="49">
        <v>21.209716796875</v>
      </c>
      <c r="E35" s="49">
        <v>35.858154296875</v>
      </c>
      <c r="F35" s="49">
        <v>30.21240234375</v>
      </c>
      <c r="G35" s="49" t="s">
        <v>7</v>
      </c>
      <c r="H35" s="49" t="s">
        <v>7</v>
      </c>
      <c r="I35" s="49">
        <v>11.439</v>
      </c>
      <c r="J35" s="49">
        <v>15.434999999999999</v>
      </c>
      <c r="K35" s="49">
        <v>12.419</v>
      </c>
      <c r="L35" s="49">
        <v>5.5807000000000002</v>
      </c>
      <c r="M35" s="22" t="s">
        <v>7</v>
      </c>
      <c r="N35" s="62">
        <v>11.827</v>
      </c>
      <c r="O35" s="48">
        <f t="shared" si="5"/>
        <v>16.52346644965278</v>
      </c>
      <c r="P35" s="22">
        <f t="shared" si="6"/>
        <v>9</v>
      </c>
      <c r="Q35" s="49">
        <f t="shared" si="7"/>
        <v>3.5511006769668025</v>
      </c>
      <c r="R35" s="59">
        <f t="shared" si="8"/>
        <v>6.9600294323307361</v>
      </c>
    </row>
    <row r="36" spans="2:18" x14ac:dyDescent="0.25">
      <c r="B36" s="27">
        <f t="shared" si="9"/>
        <v>30</v>
      </c>
      <c r="C36" s="48">
        <v>11.444091796875</v>
      </c>
      <c r="D36" s="49">
        <v>29.60205078125</v>
      </c>
      <c r="E36" s="49">
        <v>46.38671875</v>
      </c>
      <c r="F36" s="49">
        <v>38.4521484375</v>
      </c>
      <c r="G36" s="49" t="s">
        <v>7</v>
      </c>
      <c r="H36" s="49" t="s">
        <v>7</v>
      </c>
      <c r="I36" s="49">
        <v>15.113</v>
      </c>
      <c r="J36" s="49">
        <v>25.847999999999999</v>
      </c>
      <c r="K36" s="49">
        <v>15.588000000000001</v>
      </c>
      <c r="L36" s="49">
        <v>12.308999999999999</v>
      </c>
      <c r="M36" s="22" t="s">
        <v>7</v>
      </c>
      <c r="N36" s="62">
        <v>17.177</v>
      </c>
      <c r="O36" s="48">
        <f t="shared" si="5"/>
        <v>23.546667751736109</v>
      </c>
      <c r="P36" s="22">
        <f t="shared" si="6"/>
        <v>9</v>
      </c>
      <c r="Q36" s="49">
        <f t="shared" si="7"/>
        <v>4.1392471310652512</v>
      </c>
      <c r="R36" s="59">
        <f t="shared" si="8"/>
        <v>8.1127752999986349</v>
      </c>
    </row>
    <row r="37" spans="2:18" x14ac:dyDescent="0.25">
      <c r="B37" s="27">
        <f t="shared" si="9"/>
        <v>45</v>
      </c>
      <c r="C37" s="48">
        <v>12.969970703125</v>
      </c>
      <c r="D37" s="49">
        <v>37.2314453125</v>
      </c>
      <c r="E37" s="49">
        <v>53.1005859375</v>
      </c>
      <c r="F37" s="49">
        <v>51.422119140625</v>
      </c>
      <c r="G37" s="49" t="s">
        <v>7</v>
      </c>
      <c r="H37" s="49" t="s">
        <v>7</v>
      </c>
      <c r="I37" s="49">
        <v>19.762</v>
      </c>
      <c r="J37" s="49">
        <v>45.637999999999998</v>
      </c>
      <c r="K37" s="49">
        <v>19.341999999999999</v>
      </c>
      <c r="L37" s="49">
        <v>18.833000000000002</v>
      </c>
      <c r="M37" s="22" t="s">
        <v>7</v>
      </c>
      <c r="N37" s="62">
        <v>29.613000000000003</v>
      </c>
      <c r="O37" s="48">
        <f t="shared" si="5"/>
        <v>31.990235677083337</v>
      </c>
      <c r="P37" s="22">
        <f t="shared" si="6"/>
        <v>9</v>
      </c>
      <c r="Q37" s="49">
        <f t="shared" si="7"/>
        <v>5.1194331905197172</v>
      </c>
      <c r="R37" s="59">
        <f t="shared" si="8"/>
        <v>10.033904674677624</v>
      </c>
    </row>
    <row r="38" spans="2:18" x14ac:dyDescent="0.25">
      <c r="B38" s="27">
        <f t="shared" si="9"/>
        <v>60</v>
      </c>
      <c r="C38" s="48">
        <v>16.17431640625</v>
      </c>
      <c r="D38" s="49">
        <v>49.74365234375</v>
      </c>
      <c r="E38" s="49">
        <v>64.239501953125</v>
      </c>
      <c r="F38" s="49">
        <v>53.558349609375</v>
      </c>
      <c r="G38" s="49" t="s">
        <v>7</v>
      </c>
      <c r="H38" s="49" t="s">
        <v>7</v>
      </c>
      <c r="I38" s="49">
        <v>31.088999999999999</v>
      </c>
      <c r="J38" s="49">
        <v>56.951999999999998</v>
      </c>
      <c r="K38" s="49">
        <v>24.617000000000001</v>
      </c>
      <c r="L38" s="49">
        <v>36.676000000000002</v>
      </c>
      <c r="M38" s="22" t="s">
        <v>7</v>
      </c>
      <c r="N38" s="62">
        <v>45.58</v>
      </c>
      <c r="O38" s="48">
        <f t="shared" si="5"/>
        <v>42.069980034722221</v>
      </c>
      <c r="P38" s="22">
        <f t="shared" si="6"/>
        <v>9</v>
      </c>
      <c r="Q38" s="49">
        <f t="shared" si="7"/>
        <v>5.3242359815407712</v>
      </c>
      <c r="R38" s="59">
        <f t="shared" si="8"/>
        <v>10.435310769012172</v>
      </c>
    </row>
    <row r="39" spans="2:18" ht="15.75" thickBot="1" x14ac:dyDescent="0.3">
      <c r="B39" s="28">
        <f t="shared" si="9"/>
        <v>75</v>
      </c>
      <c r="C39" s="48" t="s">
        <v>7</v>
      </c>
      <c r="D39" s="49" t="s">
        <v>7</v>
      </c>
      <c r="E39" s="49" t="s">
        <v>7</v>
      </c>
      <c r="F39" s="49" t="s">
        <v>7</v>
      </c>
      <c r="G39" s="49" t="s">
        <v>7</v>
      </c>
      <c r="H39" s="49" t="s">
        <v>7</v>
      </c>
      <c r="I39" s="49">
        <v>39.715000000000003</v>
      </c>
      <c r="J39" s="49">
        <v>83.731999999999999</v>
      </c>
      <c r="K39" s="49">
        <v>31.751000000000001</v>
      </c>
      <c r="L39" s="49">
        <v>56.643999999999998</v>
      </c>
      <c r="M39" s="22" t="s">
        <v>7</v>
      </c>
      <c r="N39" s="62">
        <v>55.625999999999998</v>
      </c>
      <c r="O39" s="50">
        <f t="shared" si="5"/>
        <v>53.493600000000001</v>
      </c>
      <c r="P39" s="25">
        <f t="shared" si="6"/>
        <v>5</v>
      </c>
      <c r="Q39" s="51">
        <f t="shared" si="7"/>
        <v>8.9202675329835159</v>
      </c>
      <c r="R39" s="60">
        <f t="shared" si="8"/>
        <v>17.483403097109647</v>
      </c>
    </row>
    <row r="40" spans="2:18" ht="18.75" thickBot="1" x14ac:dyDescent="0.4">
      <c r="B40" s="24" t="s">
        <v>31</v>
      </c>
      <c r="C40" s="29">
        <v>-66.900000000000006</v>
      </c>
      <c r="D40" s="30">
        <v>-72.3</v>
      </c>
      <c r="E40" s="30">
        <v>-81.099999999999994</v>
      </c>
      <c r="F40" s="30">
        <v>-75.7</v>
      </c>
      <c r="G40" s="30"/>
      <c r="H40" s="30"/>
      <c r="I40" s="30">
        <v>-41</v>
      </c>
      <c r="J40" s="30">
        <v>-37</v>
      </c>
      <c r="K40" s="30">
        <v>-30</v>
      </c>
      <c r="L40" s="30">
        <v>-17</v>
      </c>
      <c r="M40" s="30"/>
      <c r="N40" s="31">
        <v>-25</v>
      </c>
    </row>
    <row r="41" spans="2:18" x14ac:dyDescent="0.25">
      <c r="R41" s="5"/>
    </row>
    <row r="43" spans="2:18" x14ac:dyDescent="0.25">
      <c r="B43" s="3">
        <f>AVERAGE(C40:N40)</f>
        <v>-49.555555555555557</v>
      </c>
      <c r="C43" s="3">
        <f>CONFIDENCE(0.05,STDEV(C40:N40),8)</f>
        <v>16.925664695755163</v>
      </c>
    </row>
    <row r="44" spans="2:18" x14ac:dyDescent="0.25">
      <c r="B44" s="3">
        <f>AVERAGE(C21:N21)</f>
        <v>-36.845454545454544</v>
      </c>
      <c r="C44" s="3">
        <f>CONFIDENCE(0.05,STDEV(C21:N21),9)</f>
        <v>10.486748124405143</v>
      </c>
    </row>
    <row r="48" spans="2:18" x14ac:dyDescent="0.25">
      <c r="O48" s="6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40"/>
  <sheetViews>
    <sheetView topLeftCell="D13" workbookViewId="0">
      <selection activeCell="S38" sqref="S38"/>
    </sheetView>
  </sheetViews>
  <sheetFormatPr baseColWidth="10" defaultColWidth="11.42578125" defaultRowHeight="15" x14ac:dyDescent="0.25"/>
  <cols>
    <col min="1" max="2" width="11.42578125" style="1"/>
    <col min="3" max="7" width="11.42578125" style="3"/>
    <col min="8" max="8" width="12.7109375" style="3" customWidth="1"/>
    <col min="9" max="9" width="11.42578125" style="3"/>
    <col min="10" max="16" width="14.28515625" style="1" customWidth="1"/>
    <col min="17" max="17" width="2.42578125" style="43" customWidth="1"/>
    <col min="18" max="18" width="2.28515625" style="43" customWidth="1"/>
    <col min="19" max="19" width="11.42578125" style="1"/>
    <col min="20" max="20" width="7.85546875" style="1" customWidth="1"/>
    <col min="21" max="16384" width="11.42578125" style="1"/>
  </cols>
  <sheetData>
    <row r="2" spans="1:22" x14ac:dyDescent="0.25">
      <c r="A2" s="7" t="s">
        <v>39</v>
      </c>
      <c r="B2" s="7" t="s">
        <v>34</v>
      </c>
      <c r="C2" s="7" t="s">
        <v>20</v>
      </c>
      <c r="D2" s="7" t="s">
        <v>21</v>
      </c>
      <c r="E2" s="7" t="s">
        <v>16</v>
      </c>
      <c r="F2" s="7" t="s">
        <v>17</v>
      </c>
      <c r="G2" s="7" t="s">
        <v>22</v>
      </c>
      <c r="H2" s="7" t="s">
        <v>27</v>
      </c>
      <c r="I2" s="7" t="s">
        <v>19</v>
      </c>
      <c r="J2" s="7" t="s">
        <v>54</v>
      </c>
      <c r="K2" s="7" t="s">
        <v>44</v>
      </c>
      <c r="L2" s="7" t="s">
        <v>47</v>
      </c>
      <c r="M2" s="7" t="s">
        <v>48</v>
      </c>
      <c r="N2" s="7" t="s">
        <v>51</v>
      </c>
      <c r="O2" s="7" t="s">
        <v>52</v>
      </c>
      <c r="P2" s="7" t="s">
        <v>53</v>
      </c>
      <c r="Q2" s="42"/>
      <c r="R2" s="42"/>
    </row>
    <row r="3" spans="1:22" x14ac:dyDescent="0.25">
      <c r="B3" s="7" t="s">
        <v>37</v>
      </c>
      <c r="C3" s="7"/>
      <c r="D3" s="7"/>
      <c r="E3" s="7"/>
      <c r="F3" s="7"/>
      <c r="G3" s="7">
        <v>16.2</v>
      </c>
      <c r="H3" s="7">
        <v>21.3</v>
      </c>
      <c r="I3" s="7">
        <v>31.8</v>
      </c>
      <c r="J3" s="7"/>
      <c r="K3" s="7">
        <v>56.8</v>
      </c>
      <c r="L3" s="7"/>
      <c r="M3" s="7"/>
      <c r="N3" s="7"/>
      <c r="O3" s="7"/>
      <c r="P3" s="7"/>
      <c r="Q3" s="42"/>
      <c r="R3" s="42"/>
    </row>
    <row r="4" spans="1:22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33</v>
      </c>
      <c r="P4" s="7"/>
      <c r="Q4" s="42"/>
      <c r="R4" s="42"/>
      <c r="S4" s="7" t="s">
        <v>35</v>
      </c>
      <c r="T4" s="7" t="s">
        <v>0</v>
      </c>
      <c r="U4" s="7" t="s">
        <v>1</v>
      </c>
      <c r="V4" s="32" t="s">
        <v>2</v>
      </c>
    </row>
    <row r="5" spans="1:22" x14ac:dyDescent="0.25">
      <c r="B5" s="9">
        <v>-150</v>
      </c>
      <c r="C5" s="46">
        <v>-193.78662109375</v>
      </c>
      <c r="D5" s="47">
        <v>-90.9423828125</v>
      </c>
      <c r="E5" s="47">
        <v>-76.446533203125</v>
      </c>
      <c r="F5" s="47">
        <v>-200.958251953125</v>
      </c>
      <c r="G5" s="47">
        <v>-149.5361328125</v>
      </c>
      <c r="H5" s="47">
        <v>-97.0458984375</v>
      </c>
      <c r="I5" s="47">
        <v>-126.64794921875</v>
      </c>
      <c r="J5" s="10">
        <v>-118.99</v>
      </c>
      <c r="K5" s="10">
        <v>-157.81</v>
      </c>
      <c r="L5" s="10">
        <v>-435.33</v>
      </c>
      <c r="M5" s="10">
        <v>-127.32999999999998</v>
      </c>
      <c r="N5" s="10">
        <v>-108.27000000000001</v>
      </c>
      <c r="O5" s="10">
        <v>-108.39999999999999</v>
      </c>
      <c r="P5" s="11">
        <v>-277.39999999999998</v>
      </c>
      <c r="S5" s="39">
        <f>AVERAGE(C5:P5)</f>
        <v>-162.06384068080357</v>
      </c>
      <c r="T5" s="34">
        <f>COUNT(C5:P5)</f>
        <v>14</v>
      </c>
      <c r="U5" s="10">
        <f>(STDEV(C5:P5))/SQRT(T5)</f>
        <v>25.395395873684983</v>
      </c>
      <c r="V5" s="11">
        <f>CONFIDENCE(0.05,(STDEV(C5:P5)),T5)</f>
        <v>49.774061285559654</v>
      </c>
    </row>
    <row r="6" spans="1:22" x14ac:dyDescent="0.25">
      <c r="B6" s="12">
        <f>B5+15</f>
        <v>-135</v>
      </c>
      <c r="C6" s="48">
        <v>-150.7568359375</v>
      </c>
      <c r="D6" s="49">
        <v>-72.32666015625</v>
      </c>
      <c r="E6" s="49">
        <v>-66.22314453125</v>
      </c>
      <c r="F6" s="49">
        <v>-162.200927734375</v>
      </c>
      <c r="G6" s="49">
        <v>-115.3564453125</v>
      </c>
      <c r="H6" s="49">
        <v>-65.61279296875</v>
      </c>
      <c r="I6" s="49">
        <v>-97.198486328125</v>
      </c>
      <c r="J6" s="13">
        <v>-82.564999999999998</v>
      </c>
      <c r="K6" s="13">
        <v>-117.1</v>
      </c>
      <c r="L6" s="13">
        <v>-283.2</v>
      </c>
      <c r="M6" s="13">
        <v>-99.27</v>
      </c>
      <c r="N6" s="13">
        <v>-78.316999999999993</v>
      </c>
      <c r="O6" s="13">
        <v>-89.908000000000001</v>
      </c>
      <c r="P6" s="14">
        <v>-205.93</v>
      </c>
      <c r="S6" s="40">
        <f>AVERAGE(C6:P6)</f>
        <v>-120.42609235491071</v>
      </c>
      <c r="T6" s="35">
        <f>COUNT(C6:P6)</f>
        <v>14</v>
      </c>
      <c r="U6" s="13">
        <f>(STDEV(C6:P6))/SQRT(T6)</f>
        <v>16.556467628596074</v>
      </c>
      <c r="V6" s="14">
        <f>CONFIDENCE(0.05,(STDEV(C6:P6)),T6)</f>
        <v>32.450080263251571</v>
      </c>
    </row>
    <row r="7" spans="1:22" x14ac:dyDescent="0.25">
      <c r="B7" s="12">
        <f t="shared" ref="B7:B20" si="0">B6+15</f>
        <v>-120</v>
      </c>
      <c r="C7" s="48">
        <v>-119.93408203125</v>
      </c>
      <c r="D7" s="49">
        <v>-57.373046875</v>
      </c>
      <c r="E7" s="49">
        <v>-49.4384765625</v>
      </c>
      <c r="F7" s="49">
        <v>-162.506103515625</v>
      </c>
      <c r="G7" s="49">
        <v>-82.09228515625</v>
      </c>
      <c r="H7" s="49">
        <v>-48.828125</v>
      </c>
      <c r="I7" s="49">
        <v>-75.225830078125</v>
      </c>
      <c r="J7" s="13">
        <v>-61.008000000000003</v>
      </c>
      <c r="K7" s="13">
        <v>-83.715000000000003</v>
      </c>
      <c r="L7" s="13">
        <v>-154.44</v>
      </c>
      <c r="M7" s="13">
        <v>-78.891999999999996</v>
      </c>
      <c r="N7" s="13">
        <v>-53.734999999999999</v>
      </c>
      <c r="O7" s="13">
        <v>-62.233999999999995</v>
      </c>
      <c r="P7" s="14">
        <v>-158.33000000000001</v>
      </c>
      <c r="S7" s="40">
        <f t="shared" ref="S7:S19" si="1">AVERAGE(C7:P7)</f>
        <v>-89.125139229910701</v>
      </c>
      <c r="T7" s="35">
        <f t="shared" ref="T7:T20" si="2">COUNT(C7:P7)</f>
        <v>14</v>
      </c>
      <c r="U7" s="13">
        <f t="shared" ref="U7:U19" si="3">(STDEV(C7:P7))/SQRT(T7)</f>
        <v>11.177681846171827</v>
      </c>
      <c r="V7" s="14">
        <f t="shared" ref="V7:V19" si="4">CONFIDENCE(0.05,(STDEV(C7:P7)),T7)</f>
        <v>21.907853849143958</v>
      </c>
    </row>
    <row r="8" spans="1:22" x14ac:dyDescent="0.25">
      <c r="B8" s="12">
        <f t="shared" si="0"/>
        <v>-105</v>
      </c>
      <c r="C8" s="48">
        <v>-85.14404296875</v>
      </c>
      <c r="D8" s="49">
        <v>-44.5556640625</v>
      </c>
      <c r="E8" s="49">
        <v>-36.92626953125</v>
      </c>
      <c r="F8" s="49">
        <v>-102.996826171875</v>
      </c>
      <c r="G8" s="49">
        <v>-53.40576171875</v>
      </c>
      <c r="H8" s="49">
        <v>-31.1279296875</v>
      </c>
      <c r="I8" s="49">
        <v>-43.9453125</v>
      </c>
      <c r="J8" s="13">
        <v>-48.198</v>
      </c>
      <c r="K8" s="13">
        <v>-54.704000000000001</v>
      </c>
      <c r="L8" s="13">
        <v>-95.730999999999995</v>
      </c>
      <c r="M8" s="13">
        <v>-54.491</v>
      </c>
      <c r="N8" s="13">
        <v>-34.756999999999998</v>
      </c>
      <c r="O8" s="13">
        <v>-47.108000000000004</v>
      </c>
      <c r="P8" s="14">
        <v>-104.35</v>
      </c>
      <c r="S8" s="40">
        <f t="shared" si="1"/>
        <v>-59.817200474330363</v>
      </c>
      <c r="T8" s="35">
        <f t="shared" si="2"/>
        <v>14</v>
      </c>
      <c r="U8" s="13">
        <f t="shared" si="3"/>
        <v>6.8864269978465709</v>
      </c>
      <c r="V8" s="14">
        <f t="shared" si="4"/>
        <v>13.497148897943564</v>
      </c>
    </row>
    <row r="9" spans="1:22" x14ac:dyDescent="0.25">
      <c r="B9" s="12">
        <f t="shared" si="0"/>
        <v>-90</v>
      </c>
      <c r="C9" s="48">
        <v>-55.23681640625</v>
      </c>
      <c r="D9" s="49">
        <v>-33.26416015625</v>
      </c>
      <c r="E9" s="49">
        <v>-32.04345703125</v>
      </c>
      <c r="F9" s="49">
        <v>-77.5146484375</v>
      </c>
      <c r="G9" s="49">
        <v>-30.517578125</v>
      </c>
      <c r="H9" s="49">
        <v>-14.34326171875</v>
      </c>
      <c r="I9" s="49">
        <v>-23.345947265625</v>
      </c>
      <c r="J9" s="13">
        <v>-31.051000000000002</v>
      </c>
      <c r="K9" s="13">
        <v>-28.448</v>
      </c>
      <c r="L9" s="13">
        <v>-54.184999999999995</v>
      </c>
      <c r="M9" s="13">
        <v>-35.195</v>
      </c>
      <c r="N9" s="13">
        <v>-18.482000000000003</v>
      </c>
      <c r="O9" s="13">
        <v>-29.854000000000003</v>
      </c>
      <c r="P9" s="14">
        <v>-59.705000000000005</v>
      </c>
      <c r="S9" s="40">
        <f t="shared" si="1"/>
        <v>-37.370419224330355</v>
      </c>
      <c r="T9" s="35">
        <f t="shared" si="2"/>
        <v>14</v>
      </c>
      <c r="U9" s="13">
        <f t="shared" si="3"/>
        <v>4.7283410430608068</v>
      </c>
      <c r="V9" s="14">
        <f t="shared" si="4"/>
        <v>9.2673781510217328</v>
      </c>
    </row>
    <row r="10" spans="1:22" x14ac:dyDescent="0.25">
      <c r="B10" s="12">
        <f t="shared" si="0"/>
        <v>-75</v>
      </c>
      <c r="C10" s="48">
        <v>-29.60205078125</v>
      </c>
      <c r="D10" s="49">
        <v>-23.8037109375</v>
      </c>
      <c r="E10" s="49">
        <v>-18.310546875</v>
      </c>
      <c r="F10" s="49">
        <v>-46.38671875</v>
      </c>
      <c r="G10" s="49">
        <v>-14.34326171875</v>
      </c>
      <c r="H10" s="49">
        <v>-2.13623046875</v>
      </c>
      <c r="I10" s="49">
        <v>-5.645751953125</v>
      </c>
      <c r="J10" s="13">
        <v>-23.832000000000001</v>
      </c>
      <c r="K10" s="13">
        <v>-2.9567999999999999</v>
      </c>
      <c r="L10" s="13">
        <v>-21.864000000000001</v>
      </c>
      <c r="M10" s="13">
        <v>-20.836000000000002</v>
      </c>
      <c r="N10" s="13">
        <v>-2.6236999999999999</v>
      </c>
      <c r="O10" s="13">
        <v>-9.6242999999999999</v>
      </c>
      <c r="P10" s="14">
        <v>-20.09</v>
      </c>
      <c r="S10" s="40">
        <f t="shared" si="1"/>
        <v>-17.289647963169646</v>
      </c>
      <c r="T10" s="35">
        <f t="shared" si="2"/>
        <v>14</v>
      </c>
      <c r="U10" s="13">
        <f t="shared" si="3"/>
        <v>3.2975360276169794</v>
      </c>
      <c r="V10" s="14">
        <f t="shared" si="4"/>
        <v>6.4630518518525548</v>
      </c>
    </row>
    <row r="11" spans="1:22" x14ac:dyDescent="0.25">
      <c r="B11" s="12">
        <f t="shared" si="0"/>
        <v>-60</v>
      </c>
      <c r="C11" s="48">
        <v>-3.96728515625</v>
      </c>
      <c r="D11" s="49">
        <v>-9.46044921875</v>
      </c>
      <c r="E11" s="49">
        <v>-7.781982421875</v>
      </c>
      <c r="F11" s="49">
        <v>-22.125244140625</v>
      </c>
      <c r="G11" s="49">
        <v>5.4931640625</v>
      </c>
      <c r="H11" s="49">
        <v>14.0380859375</v>
      </c>
      <c r="I11" s="49">
        <v>14.495849609375</v>
      </c>
      <c r="J11" s="13">
        <v>-16.611999999999998</v>
      </c>
      <c r="K11" s="13">
        <v>21.998999999999999</v>
      </c>
      <c r="L11" s="13">
        <v>18.614999999999998</v>
      </c>
      <c r="M11" s="13">
        <v>-6.6054000000000004</v>
      </c>
      <c r="N11" s="13">
        <v>12.638</v>
      </c>
      <c r="O11" s="13">
        <v>12.096</v>
      </c>
      <c r="P11" s="14">
        <v>22.57</v>
      </c>
      <c r="S11" s="40">
        <f t="shared" si="1"/>
        <v>3.9566241908482143</v>
      </c>
      <c r="T11" s="35">
        <f t="shared" si="2"/>
        <v>14</v>
      </c>
      <c r="U11" s="13">
        <f t="shared" si="3"/>
        <v>3.9495656202007821</v>
      </c>
      <c r="V11" s="14">
        <f t="shared" si="4"/>
        <v>7.7410063701711325</v>
      </c>
    </row>
    <row r="12" spans="1:22" x14ac:dyDescent="0.25">
      <c r="B12" s="12">
        <f t="shared" si="0"/>
        <v>-45</v>
      </c>
      <c r="C12" s="48">
        <v>18.00537109375</v>
      </c>
      <c r="D12" s="49">
        <v>0</v>
      </c>
      <c r="E12" s="49">
        <v>0</v>
      </c>
      <c r="F12" s="49">
        <v>5.645751953125</v>
      </c>
      <c r="G12" s="49">
        <v>25.32958984375</v>
      </c>
      <c r="H12" s="49">
        <v>28.38134765625</v>
      </c>
      <c r="I12" s="49">
        <v>41.351318359375</v>
      </c>
      <c r="J12" s="13">
        <v>-10.337</v>
      </c>
      <c r="K12" s="13">
        <v>49.268999999999998</v>
      </c>
      <c r="L12" s="13">
        <v>64.876000000000005</v>
      </c>
      <c r="M12" s="13">
        <v>13.126000000000001</v>
      </c>
      <c r="N12" s="13">
        <v>28.18</v>
      </c>
      <c r="O12" s="13">
        <v>34.177999999999997</v>
      </c>
      <c r="P12" s="14">
        <v>68.260999999999996</v>
      </c>
      <c r="S12" s="40">
        <f t="shared" si="1"/>
        <v>26.161884207589285</v>
      </c>
      <c r="T12" s="35">
        <f t="shared" si="2"/>
        <v>14</v>
      </c>
      <c r="U12" s="13">
        <f t="shared" si="3"/>
        <v>6.4057654502925532</v>
      </c>
      <c r="V12" s="14">
        <f t="shared" si="4"/>
        <v>12.555069575984403</v>
      </c>
    </row>
    <row r="13" spans="1:22" x14ac:dyDescent="0.25">
      <c r="B13" s="12">
        <f t="shared" si="0"/>
        <v>-30</v>
      </c>
      <c r="C13" s="48">
        <v>45.166015625</v>
      </c>
      <c r="D13" s="49">
        <v>14.34326171875</v>
      </c>
      <c r="E13" s="49">
        <v>11.749267578125</v>
      </c>
      <c r="F13" s="49">
        <v>34.1796875</v>
      </c>
      <c r="G13" s="49">
        <v>50.96435546875</v>
      </c>
      <c r="H13" s="49">
        <v>48.52294921875</v>
      </c>
      <c r="I13" s="49">
        <v>73.089599609375</v>
      </c>
      <c r="J13" s="13">
        <v>-2.4619</v>
      </c>
      <c r="K13" s="13">
        <v>82.91</v>
      </c>
      <c r="L13" s="13">
        <v>114.05</v>
      </c>
      <c r="M13" s="13">
        <v>31.024000000000001</v>
      </c>
      <c r="N13" s="13">
        <v>46.650999999999996</v>
      </c>
      <c r="O13" s="13">
        <v>62.581000000000003</v>
      </c>
      <c r="P13" s="14">
        <v>124.58</v>
      </c>
      <c r="S13" s="40">
        <f t="shared" si="1"/>
        <v>52.667802622767859</v>
      </c>
      <c r="T13" s="35">
        <f t="shared" si="2"/>
        <v>14</v>
      </c>
      <c r="U13" s="13">
        <f t="shared" si="3"/>
        <v>9.7985915047307692</v>
      </c>
      <c r="V13" s="14">
        <f t="shared" si="4"/>
        <v>19.204886448492438</v>
      </c>
    </row>
    <row r="14" spans="1:22" x14ac:dyDescent="0.25">
      <c r="B14" s="12">
        <f t="shared" si="0"/>
        <v>-15</v>
      </c>
      <c r="C14" s="48">
        <v>73.54736328125</v>
      </c>
      <c r="D14" s="49">
        <v>30.82275390625</v>
      </c>
      <c r="E14" s="49">
        <v>23.651123046875</v>
      </c>
      <c r="F14" s="49">
        <v>73.699951171875</v>
      </c>
      <c r="G14" s="49">
        <v>81.787109375</v>
      </c>
      <c r="H14" s="49">
        <v>74.15771484375</v>
      </c>
      <c r="I14" s="49">
        <v>105.89599609375</v>
      </c>
      <c r="J14" s="13">
        <v>5.2238999999999995</v>
      </c>
      <c r="K14" s="13">
        <v>120.74</v>
      </c>
      <c r="L14" s="13">
        <v>179.25</v>
      </c>
      <c r="M14" s="13">
        <v>55.830000000000005</v>
      </c>
      <c r="N14" s="13">
        <v>69.203999999999994</v>
      </c>
      <c r="O14" s="13">
        <v>98.039000000000001</v>
      </c>
      <c r="P14" s="14">
        <v>194.18</v>
      </c>
      <c r="S14" s="40">
        <f t="shared" si="1"/>
        <v>84.716350837053568</v>
      </c>
      <c r="T14" s="35">
        <f t="shared" si="2"/>
        <v>14</v>
      </c>
      <c r="U14" s="13">
        <f t="shared" si="3"/>
        <v>14.303698405110341</v>
      </c>
      <c r="V14" s="14">
        <f t="shared" si="4"/>
        <v>28.034733719739272</v>
      </c>
    </row>
    <row r="15" spans="1:22" x14ac:dyDescent="0.25">
      <c r="B15" s="12">
        <f t="shared" si="0"/>
        <v>0</v>
      </c>
      <c r="C15" s="48">
        <v>107.421875</v>
      </c>
      <c r="D15" s="49">
        <v>46.08154296875</v>
      </c>
      <c r="E15" s="49">
        <v>37.384033203125</v>
      </c>
      <c r="F15" s="49">
        <v>117.49267578125</v>
      </c>
      <c r="G15" s="49">
        <v>123.9013671875</v>
      </c>
      <c r="H15" s="49">
        <v>105.5908203125</v>
      </c>
      <c r="I15" s="49">
        <v>153.80859375</v>
      </c>
      <c r="J15" s="13">
        <v>15.217000000000001</v>
      </c>
      <c r="K15" s="13">
        <v>171.65</v>
      </c>
      <c r="L15" s="13">
        <v>254.62999999999997</v>
      </c>
      <c r="M15" s="13">
        <v>86.574999999999989</v>
      </c>
      <c r="N15" s="13">
        <v>99.399000000000001</v>
      </c>
      <c r="O15" s="13">
        <v>140.82999999999998</v>
      </c>
      <c r="P15" s="14">
        <v>276.34999999999997</v>
      </c>
      <c r="S15" s="40">
        <f t="shared" si="1"/>
        <v>124.02370772879463</v>
      </c>
      <c r="T15" s="35">
        <f t="shared" si="2"/>
        <v>14</v>
      </c>
      <c r="U15" s="13">
        <f t="shared" si="3"/>
        <v>19.860269422612372</v>
      </c>
      <c r="V15" s="14">
        <f t="shared" si="4"/>
        <v>38.925412791582332</v>
      </c>
    </row>
    <row r="16" spans="1:22" x14ac:dyDescent="0.25">
      <c r="B16" s="12">
        <f t="shared" si="0"/>
        <v>15</v>
      </c>
      <c r="C16" s="48">
        <v>148.62060546875</v>
      </c>
      <c r="D16" s="49">
        <v>71.10595703125</v>
      </c>
      <c r="E16" s="49">
        <v>61.187744140625</v>
      </c>
      <c r="F16" s="49">
        <v>166.93115234375</v>
      </c>
      <c r="G16" s="49">
        <v>190.73486328125</v>
      </c>
      <c r="H16" s="49">
        <v>138.5498046875</v>
      </c>
      <c r="I16" s="49">
        <v>212.860107421875</v>
      </c>
      <c r="J16" s="13">
        <v>26.681999999999999</v>
      </c>
      <c r="K16" s="13">
        <v>227.03</v>
      </c>
      <c r="L16" s="13">
        <v>353.01</v>
      </c>
      <c r="M16" s="13">
        <v>122.74999999999999</v>
      </c>
      <c r="N16" s="13">
        <v>135.87</v>
      </c>
      <c r="O16" s="13">
        <v>199.13</v>
      </c>
      <c r="P16" s="14">
        <v>383.82000000000005</v>
      </c>
      <c r="S16" s="40">
        <f t="shared" si="1"/>
        <v>174.16301674107146</v>
      </c>
      <c r="T16" s="35">
        <f t="shared" si="2"/>
        <v>14</v>
      </c>
      <c r="U16" s="13">
        <f t="shared" si="3"/>
        <v>26.966619796535312</v>
      </c>
      <c r="V16" s="14">
        <f t="shared" si="4"/>
        <v>52.853603585994037</v>
      </c>
    </row>
    <row r="17" spans="1:22" x14ac:dyDescent="0.25">
      <c r="B17" s="12">
        <f t="shared" si="0"/>
        <v>30</v>
      </c>
      <c r="C17" s="48">
        <v>195.3125</v>
      </c>
      <c r="D17" s="49">
        <v>102.84423828125</v>
      </c>
      <c r="E17" s="49">
        <v>95.52001953125</v>
      </c>
      <c r="F17" s="49">
        <v>233.001708984375</v>
      </c>
      <c r="G17" s="49">
        <v>270.69091796875</v>
      </c>
      <c r="H17" s="49">
        <v>179.13818359375</v>
      </c>
      <c r="I17" s="49">
        <v>281.982421875</v>
      </c>
      <c r="J17" s="13">
        <v>41.64</v>
      </c>
      <c r="K17" s="13">
        <v>297.47000000000003</v>
      </c>
      <c r="L17" s="13">
        <v>500.06</v>
      </c>
      <c r="M17" s="13">
        <v>168.84</v>
      </c>
      <c r="N17" s="13">
        <v>176.91000000000003</v>
      </c>
      <c r="O17" s="13">
        <v>264.77999999999997</v>
      </c>
      <c r="P17" s="14">
        <v>513.03000000000009</v>
      </c>
      <c r="S17" s="40">
        <f t="shared" si="1"/>
        <v>237.22999930245535</v>
      </c>
      <c r="T17" s="35">
        <f t="shared" si="2"/>
        <v>14</v>
      </c>
      <c r="U17" s="13">
        <f t="shared" si="3"/>
        <v>36.503614889239856</v>
      </c>
      <c r="V17" s="14">
        <f t="shared" si="4"/>
        <v>71.545770488430179</v>
      </c>
    </row>
    <row r="18" spans="1:22" x14ac:dyDescent="0.25">
      <c r="B18" s="12">
        <f t="shared" si="0"/>
        <v>45</v>
      </c>
      <c r="C18" s="48">
        <v>249.6337890625</v>
      </c>
      <c r="D18" s="49">
        <v>138.5498046875</v>
      </c>
      <c r="E18" s="49">
        <v>134.58251953125</v>
      </c>
      <c r="F18" s="49">
        <v>307.92236328125</v>
      </c>
      <c r="G18" s="49">
        <v>337.5244140625</v>
      </c>
      <c r="H18" s="49">
        <v>229.18701171875</v>
      </c>
      <c r="I18" s="49">
        <v>363.006591796875</v>
      </c>
      <c r="J18" s="13">
        <v>58.750000000000007</v>
      </c>
      <c r="K18" s="13">
        <v>381.38</v>
      </c>
      <c r="L18" s="13">
        <v>684.63</v>
      </c>
      <c r="M18" s="13">
        <v>227.3</v>
      </c>
      <c r="N18" s="13">
        <v>232.73999999999998</v>
      </c>
      <c r="O18" s="13">
        <v>346.84000000000003</v>
      </c>
      <c r="P18" s="14">
        <v>666.09</v>
      </c>
      <c r="S18" s="40">
        <f t="shared" si="1"/>
        <v>311.29546386718755</v>
      </c>
      <c r="T18" s="35">
        <f t="shared" si="2"/>
        <v>14</v>
      </c>
      <c r="U18" s="13">
        <f t="shared" si="3"/>
        <v>48.233883550465627</v>
      </c>
      <c r="V18" s="14">
        <f t="shared" si="4"/>
        <v>94.536674593411561</v>
      </c>
    </row>
    <row r="19" spans="1:22" x14ac:dyDescent="0.25">
      <c r="B19" s="12">
        <f t="shared" si="0"/>
        <v>60</v>
      </c>
      <c r="C19" s="48">
        <v>313.41552734375</v>
      </c>
      <c r="D19" s="49">
        <v>185.24169921875</v>
      </c>
      <c r="E19" s="49">
        <v>178.8330078125</v>
      </c>
      <c r="F19" s="49">
        <v>398.25439453125</v>
      </c>
      <c r="G19" s="49">
        <v>407.71484375</v>
      </c>
      <c r="H19" s="49">
        <v>292.05322265625</v>
      </c>
      <c r="I19" s="49">
        <v>454.7119140625</v>
      </c>
      <c r="J19" s="13">
        <v>84.706999999999994</v>
      </c>
      <c r="K19" s="13">
        <v>485.71999999999997</v>
      </c>
      <c r="L19" s="13">
        <v>849.77</v>
      </c>
      <c r="M19" s="13">
        <v>293.72999999999996</v>
      </c>
      <c r="N19" s="13">
        <v>299.02999999999997</v>
      </c>
      <c r="O19" s="13">
        <v>443.05</v>
      </c>
      <c r="P19" s="14">
        <v>848.63</v>
      </c>
      <c r="S19" s="40">
        <f t="shared" si="1"/>
        <v>395.3472578125</v>
      </c>
      <c r="T19" s="35">
        <f t="shared" si="2"/>
        <v>14</v>
      </c>
      <c r="U19" s="13">
        <f t="shared" si="3"/>
        <v>59.788974668862807</v>
      </c>
      <c r="V19" s="14">
        <f t="shared" si="4"/>
        <v>117.18423702354868</v>
      </c>
    </row>
    <row r="20" spans="1:22" ht="15.75" thickBot="1" x14ac:dyDescent="0.3">
      <c r="B20" s="12">
        <f t="shared" si="0"/>
        <v>75</v>
      </c>
      <c r="C20" s="50">
        <v>391.845703125</v>
      </c>
      <c r="D20" s="51">
        <v>245.361328125</v>
      </c>
      <c r="E20" s="51">
        <v>232.391357421875</v>
      </c>
      <c r="F20" s="51">
        <v>496.978759765625</v>
      </c>
      <c r="G20" s="51">
        <v>491.943359375</v>
      </c>
      <c r="H20" s="51">
        <v>365.29541015625</v>
      </c>
      <c r="I20" s="51">
        <v>561.82861328125</v>
      </c>
      <c r="J20" s="16">
        <v>115.75999999999999</v>
      </c>
      <c r="K20" s="16">
        <v>610.57999999999993</v>
      </c>
      <c r="L20" s="16"/>
      <c r="M20" s="16"/>
      <c r="N20" s="16"/>
      <c r="O20" s="16"/>
      <c r="P20" s="17"/>
      <c r="S20" s="40">
        <f>AVERAGE(C20:P20)</f>
        <v>390.22050347222222</v>
      </c>
      <c r="T20" s="35">
        <f t="shared" si="2"/>
        <v>9</v>
      </c>
      <c r="U20" s="13">
        <f>(STDEV(C20:P20))/SQRT(T20)</f>
        <v>55.477623780553039</v>
      </c>
      <c r="V20" s="14">
        <f>CONFIDENCE(0.05,(STDEV(C20:P20)),T20)</f>
        <v>108.73414455774676</v>
      </c>
    </row>
    <row r="21" spans="1:22" ht="15.75" thickBot="1" x14ac:dyDescent="0.3">
      <c r="B21" s="33" t="s">
        <v>40</v>
      </c>
      <c r="C21" s="24">
        <v>-58</v>
      </c>
      <c r="D21" s="25">
        <v>-47.2</v>
      </c>
      <c r="E21" s="25">
        <v>-47.6</v>
      </c>
      <c r="F21" s="25">
        <v>-48.5</v>
      </c>
      <c r="G21" s="25">
        <v>-64.5</v>
      </c>
      <c r="H21" s="25">
        <v>-74.099999999999994</v>
      </c>
      <c r="I21" s="25">
        <v>-71</v>
      </c>
      <c r="J21" s="44">
        <v>-26</v>
      </c>
      <c r="K21" s="44">
        <v>-73</v>
      </c>
      <c r="L21" s="44">
        <v>-67</v>
      </c>
      <c r="M21" s="44">
        <v>-55</v>
      </c>
      <c r="N21" s="44">
        <v>-72</v>
      </c>
      <c r="O21" s="45">
        <v>-55</v>
      </c>
      <c r="P21" s="45">
        <v>-68</v>
      </c>
      <c r="S21" s="52">
        <f>AVERAGE(C21:P21)</f>
        <v>-59.06428571428571</v>
      </c>
      <c r="T21" s="36">
        <f>COUNT(C21:P21)</f>
        <v>14</v>
      </c>
      <c r="U21" s="53">
        <f t="shared" ref="U6:U21" si="5">(STDEV(C21:O21))/SQRT(T21)</f>
        <v>3.7222489656976738</v>
      </c>
      <c r="V21" s="54">
        <f t="shared" ref="V6:V21" si="6">CONFIDENCE(0.05,(STDEV(C21:O21)),T21)</f>
        <v>7.2954739142589062</v>
      </c>
    </row>
    <row r="23" spans="1:22" ht="15.75" thickBot="1" x14ac:dyDescent="0.3">
      <c r="A23" s="7" t="s">
        <v>38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42"/>
      <c r="R23" s="42"/>
      <c r="S23" s="7" t="s">
        <v>35</v>
      </c>
      <c r="T23" s="7" t="s">
        <v>0</v>
      </c>
      <c r="U23" s="7" t="s">
        <v>1</v>
      </c>
      <c r="V23" s="32" t="s">
        <v>2</v>
      </c>
    </row>
    <row r="24" spans="1:22" x14ac:dyDescent="0.25">
      <c r="B24" s="9">
        <v>-150</v>
      </c>
      <c r="C24" s="46">
        <v>-114.44091796875</v>
      </c>
      <c r="D24" s="47">
        <v>-68.359375</v>
      </c>
      <c r="E24" s="47">
        <v>-76.59912109375</v>
      </c>
      <c r="F24" s="47">
        <v>-137.939453125</v>
      </c>
      <c r="G24" s="47">
        <v>-111.083984375</v>
      </c>
      <c r="H24" s="47">
        <v>-71.10595703125</v>
      </c>
      <c r="I24" s="47">
        <v>-99.945068359375</v>
      </c>
      <c r="J24" s="10">
        <v>-75.5</v>
      </c>
      <c r="K24" s="10">
        <v>-82.961999999999989</v>
      </c>
      <c r="L24" s="10">
        <v>-401.52</v>
      </c>
      <c r="M24" s="10">
        <v>-99.15</v>
      </c>
      <c r="N24" s="10">
        <v>-49.64</v>
      </c>
      <c r="O24" s="10">
        <v>-88.932999999999993</v>
      </c>
      <c r="P24" s="11">
        <v>-263.07</v>
      </c>
      <c r="S24" s="39">
        <f>AVERAGE(C24:P24)</f>
        <v>-124.30349121093751</v>
      </c>
      <c r="T24" s="34">
        <f>COUNT(C24:P24)</f>
        <v>14</v>
      </c>
      <c r="U24" s="10">
        <f>(STDEV(C24:P24))/SQRT(T24)</f>
        <v>25.34825239308547</v>
      </c>
      <c r="V24" s="11">
        <f>CONFIDENCE(0.05,(STDEV(C24:P24)),T24)</f>
        <v>49.68166176147875</v>
      </c>
    </row>
    <row r="25" spans="1:22" x14ac:dyDescent="0.25">
      <c r="B25" s="12">
        <f>B24+15</f>
        <v>-135</v>
      </c>
      <c r="C25" s="48">
        <v>-111.083984375</v>
      </c>
      <c r="D25" s="49">
        <v>-45.7763671875</v>
      </c>
      <c r="E25" s="49">
        <v>-39.36767578125</v>
      </c>
      <c r="F25" s="49">
        <v>-117.7978515625</v>
      </c>
      <c r="G25" s="49">
        <v>-109.55810546875</v>
      </c>
      <c r="H25" s="49">
        <v>-50.6591796875</v>
      </c>
      <c r="I25" s="49">
        <v>-79.345703125</v>
      </c>
      <c r="J25" s="13">
        <v>-61.038999999999994</v>
      </c>
      <c r="K25" s="13">
        <v>-66.472999999999999</v>
      </c>
      <c r="L25" s="13">
        <v>-294.77</v>
      </c>
      <c r="M25" s="13">
        <v>-75.928999999999988</v>
      </c>
      <c r="N25" s="13">
        <v>-39.683</v>
      </c>
      <c r="O25" s="13">
        <v>-69.33</v>
      </c>
      <c r="P25" s="14">
        <v>-201.78</v>
      </c>
      <c r="S25" s="40">
        <f t="shared" ref="S25:S40" si="7">AVERAGE(C25:P25)</f>
        <v>-97.328061941964279</v>
      </c>
      <c r="T25" s="35">
        <f>COUNT(C25:P25)</f>
        <v>14</v>
      </c>
      <c r="U25" s="13">
        <f>(STDEV(C25:P25))/SQRT(T25)</f>
        <v>19.043525430883058</v>
      </c>
      <c r="V25" s="14">
        <f>CONFIDENCE(0.05,(STDEV(C25:P25)),T25)</f>
        <v>37.324623983203402</v>
      </c>
    </row>
    <row r="26" spans="1:22" x14ac:dyDescent="0.25">
      <c r="B26" s="12">
        <f t="shared" ref="B26:B39" si="8">B25+15</f>
        <v>-120</v>
      </c>
      <c r="C26" s="48">
        <v>-81.787109375</v>
      </c>
      <c r="D26" s="49">
        <v>-41.19873046875</v>
      </c>
      <c r="E26" s="49">
        <v>-27.618408203125</v>
      </c>
      <c r="F26" s="49">
        <v>-95.8251953125</v>
      </c>
      <c r="G26" s="49">
        <v>-73.8525390625</v>
      </c>
      <c r="H26" s="49">
        <v>-39.6728515625</v>
      </c>
      <c r="I26" s="49">
        <v>-55.84716796875</v>
      </c>
      <c r="J26" s="13">
        <v>-35.463000000000001</v>
      </c>
      <c r="K26" s="13">
        <v>-45.078000000000003</v>
      </c>
      <c r="L26" s="13">
        <v>-249.10999999999999</v>
      </c>
      <c r="M26" s="13">
        <v>-55.775999999999996</v>
      </c>
      <c r="N26" s="13">
        <v>-27.388999999999999</v>
      </c>
      <c r="O26" s="13">
        <v>-50.963000000000001</v>
      </c>
      <c r="P26" s="14">
        <v>-153.99</v>
      </c>
      <c r="S26" s="40">
        <f t="shared" si="7"/>
        <v>-73.826500139508923</v>
      </c>
      <c r="T26" s="35">
        <f t="shared" ref="T26:T38" si="9">COUNT(C26:P26)</f>
        <v>14</v>
      </c>
      <c r="U26" s="13">
        <f t="shared" ref="U26:U38" si="10">(STDEV(C26:P26))/SQRT(T26)</f>
        <v>16.187522298653473</v>
      </c>
      <c r="V26" s="14">
        <f t="shared" ref="V26:V38" si="11">CONFIDENCE(0.05,(STDEV(C26:P26)),T26)</f>
        <v>31.726960704299827</v>
      </c>
    </row>
    <row r="27" spans="1:22" x14ac:dyDescent="0.25">
      <c r="B27" s="12">
        <f t="shared" si="8"/>
        <v>-105</v>
      </c>
      <c r="C27" s="48">
        <v>-64.697265625</v>
      </c>
      <c r="D27" s="49">
        <v>-28.076171875</v>
      </c>
      <c r="E27" s="49">
        <v>-24.71923828125</v>
      </c>
      <c r="F27" s="49">
        <v>-67.138671875</v>
      </c>
      <c r="G27" s="49">
        <v>-42.1142578125</v>
      </c>
      <c r="H27" s="49">
        <v>-24.10888671875</v>
      </c>
      <c r="I27" s="49">
        <v>-37.689208984375</v>
      </c>
      <c r="J27" s="13">
        <v>-26.969000000000001</v>
      </c>
      <c r="K27" s="13">
        <v>-29.919999999999998</v>
      </c>
      <c r="L27" s="13">
        <v>-188.61</v>
      </c>
      <c r="M27" s="13">
        <v>-40.686</v>
      </c>
      <c r="N27" s="13">
        <v>-19.405000000000001</v>
      </c>
      <c r="O27" s="13">
        <v>-36.741999999999997</v>
      </c>
      <c r="P27" s="14">
        <v>-96.093999999999994</v>
      </c>
      <c r="S27" s="40">
        <f t="shared" si="7"/>
        <v>-51.926407226562496</v>
      </c>
      <c r="T27" s="35">
        <f t="shared" si="9"/>
        <v>14</v>
      </c>
      <c r="U27" s="13">
        <f t="shared" si="10"/>
        <v>11.936473780804668</v>
      </c>
      <c r="V27" s="14">
        <f t="shared" si="11"/>
        <v>23.395058712783797</v>
      </c>
    </row>
    <row r="28" spans="1:22" x14ac:dyDescent="0.25">
      <c r="B28" s="12">
        <f t="shared" si="8"/>
        <v>-90</v>
      </c>
      <c r="C28" s="48">
        <v>-35.09521484375</v>
      </c>
      <c r="D28" s="49">
        <v>-19.83642578125</v>
      </c>
      <c r="E28" s="49">
        <v>-15.106201171875</v>
      </c>
      <c r="F28" s="49">
        <v>-47.454833984375</v>
      </c>
      <c r="G28" s="49">
        <v>-35.09521484375</v>
      </c>
      <c r="H28" s="49">
        <v>-10.3759765625</v>
      </c>
      <c r="I28" s="49">
        <v>-21.66748046875</v>
      </c>
      <c r="J28" s="13">
        <v>-19.32</v>
      </c>
      <c r="K28" s="13">
        <v>-10.822999999999999</v>
      </c>
      <c r="L28" s="13">
        <v>-134.69</v>
      </c>
      <c r="M28" s="13">
        <v>-26.594000000000001</v>
      </c>
      <c r="N28" s="13">
        <v>-8.0030000000000001</v>
      </c>
      <c r="O28" s="13">
        <v>-22.638999999999999</v>
      </c>
      <c r="P28" s="14">
        <v>-62.753</v>
      </c>
      <c r="S28" s="40">
        <f t="shared" si="7"/>
        <v>-33.532381975446427</v>
      </c>
      <c r="T28" s="35">
        <f t="shared" si="9"/>
        <v>14</v>
      </c>
      <c r="U28" s="13">
        <f t="shared" si="10"/>
        <v>8.7786548727395122</v>
      </c>
      <c r="V28" s="14">
        <f t="shared" si="11"/>
        <v>17.205847383276492</v>
      </c>
    </row>
    <row r="29" spans="1:22" x14ac:dyDescent="0.25">
      <c r="B29" s="12">
        <f t="shared" si="8"/>
        <v>-75</v>
      </c>
      <c r="C29" s="48">
        <v>-14.95361328125</v>
      </c>
      <c r="D29" s="49">
        <v>-11.29150390625</v>
      </c>
      <c r="E29" s="49">
        <v>-9.765625</v>
      </c>
      <c r="F29" s="49">
        <v>-30.364990234375</v>
      </c>
      <c r="G29" s="49">
        <v>-6.103515625</v>
      </c>
      <c r="H29" s="49">
        <v>-0.30517578125</v>
      </c>
      <c r="I29" s="49">
        <v>-6.561279296875</v>
      </c>
      <c r="J29" s="13">
        <v>-16.181999999999999</v>
      </c>
      <c r="K29" s="13">
        <v>0.37567</v>
      </c>
      <c r="L29" s="13">
        <v>-86.399000000000001</v>
      </c>
      <c r="M29" s="13">
        <v>-12.529</v>
      </c>
      <c r="N29" s="13">
        <v>-0.91874</v>
      </c>
      <c r="O29" s="13">
        <v>-8.4379999999999988</v>
      </c>
      <c r="P29" s="14">
        <v>-22.551000000000002</v>
      </c>
      <c r="S29" s="40">
        <f t="shared" si="7"/>
        <v>-16.141983794642858</v>
      </c>
      <c r="T29" s="35">
        <f t="shared" si="9"/>
        <v>14</v>
      </c>
      <c r="U29" s="13">
        <f t="shared" si="10"/>
        <v>5.8672900993574908</v>
      </c>
      <c r="V29" s="14">
        <f t="shared" si="11"/>
        <v>11.499677281589115</v>
      </c>
    </row>
    <row r="30" spans="1:22" x14ac:dyDescent="0.25">
      <c r="B30" s="12">
        <f t="shared" si="8"/>
        <v>-60</v>
      </c>
      <c r="C30" s="48">
        <v>-8.544921875</v>
      </c>
      <c r="D30" s="49">
        <v>-2.44140625</v>
      </c>
      <c r="E30" s="49">
        <v>0</v>
      </c>
      <c r="F30" s="49">
        <v>-12.51220703125</v>
      </c>
      <c r="G30" s="49">
        <v>3.662109375</v>
      </c>
      <c r="H30" s="49">
        <v>8.23974609375</v>
      </c>
      <c r="I30" s="49">
        <v>13.427734375</v>
      </c>
      <c r="J30" s="13">
        <v>-8.7360999999999986</v>
      </c>
      <c r="K30" s="13">
        <v>15.744999999999999</v>
      </c>
      <c r="L30" s="13">
        <v>-39.948999999999998</v>
      </c>
      <c r="M30" s="13">
        <v>8.6469000000000004E-2</v>
      </c>
      <c r="N30" s="13">
        <v>9.0747</v>
      </c>
      <c r="O30" s="13">
        <v>5.4716000000000005</v>
      </c>
      <c r="P30" s="14">
        <v>19.582999999999998</v>
      </c>
      <c r="S30" s="40">
        <f t="shared" si="7"/>
        <v>0.22190883482142862</v>
      </c>
      <c r="T30" s="35">
        <f t="shared" si="9"/>
        <v>14</v>
      </c>
      <c r="U30" s="13">
        <f t="shared" si="10"/>
        <v>4.0002662017492883</v>
      </c>
      <c r="V30" s="14">
        <f t="shared" si="11"/>
        <v>7.8403776840014414</v>
      </c>
    </row>
    <row r="31" spans="1:22" x14ac:dyDescent="0.25">
      <c r="B31" s="12">
        <f t="shared" si="8"/>
        <v>-45</v>
      </c>
      <c r="C31" s="48">
        <v>10.68115234375</v>
      </c>
      <c r="D31" s="49">
        <v>4.8828125</v>
      </c>
      <c r="E31" s="49">
        <v>3.0517578125</v>
      </c>
      <c r="F31" s="49">
        <v>8.697509765625</v>
      </c>
      <c r="G31" s="49">
        <v>14.6484375</v>
      </c>
      <c r="H31" s="49">
        <v>22.5830078125</v>
      </c>
      <c r="I31" s="49">
        <v>27.16064453125</v>
      </c>
      <c r="J31" s="13">
        <v>-5.4809999999999999</v>
      </c>
      <c r="K31" s="13">
        <v>31.375</v>
      </c>
      <c r="L31" s="13">
        <v>15.544</v>
      </c>
      <c r="M31" s="13">
        <v>14.942</v>
      </c>
      <c r="N31" s="13">
        <v>18.844999999999999</v>
      </c>
      <c r="O31" s="13">
        <v>20.044</v>
      </c>
      <c r="P31" s="14">
        <v>62.831000000000003</v>
      </c>
      <c r="S31" s="40">
        <f t="shared" si="7"/>
        <v>17.843237304687502</v>
      </c>
      <c r="T31" s="35">
        <f t="shared" si="9"/>
        <v>14</v>
      </c>
      <c r="U31" s="13">
        <f t="shared" si="10"/>
        <v>4.329660363056008</v>
      </c>
      <c r="V31" s="14">
        <f t="shared" si="11"/>
        <v>8.4859783768803894</v>
      </c>
    </row>
    <row r="32" spans="1:22" x14ac:dyDescent="0.25">
      <c r="B32" s="12">
        <f t="shared" si="8"/>
        <v>-30</v>
      </c>
      <c r="C32" s="48">
        <v>29.60205078125</v>
      </c>
      <c r="D32" s="49">
        <v>17.7001953125</v>
      </c>
      <c r="E32" s="49">
        <v>13.580322265625</v>
      </c>
      <c r="F32" s="49">
        <v>41.19873046875</v>
      </c>
      <c r="G32" s="49">
        <v>33.26416015625</v>
      </c>
      <c r="H32" s="49">
        <v>38.14697265625</v>
      </c>
      <c r="I32" s="49">
        <v>53.863525390625</v>
      </c>
      <c r="J32" s="13">
        <v>-0.33316000000000001</v>
      </c>
      <c r="K32" s="13">
        <v>49.442</v>
      </c>
      <c r="L32" s="13">
        <v>80.218999999999994</v>
      </c>
      <c r="M32" s="13">
        <v>31.68</v>
      </c>
      <c r="N32" s="13">
        <v>29.601999999999997</v>
      </c>
      <c r="O32" s="13">
        <v>37.677</v>
      </c>
      <c r="P32" s="14">
        <v>115.42999999999999</v>
      </c>
      <c r="S32" s="40">
        <f t="shared" si="7"/>
        <v>40.790914073660709</v>
      </c>
      <c r="T32" s="35">
        <f t="shared" si="9"/>
        <v>14</v>
      </c>
      <c r="U32" s="13">
        <f t="shared" si="10"/>
        <v>7.6829285106492362</v>
      </c>
      <c r="V32" s="14">
        <f t="shared" si="11"/>
        <v>15.058263176668456</v>
      </c>
    </row>
    <row r="33" spans="2:22" x14ac:dyDescent="0.25">
      <c r="B33" s="12">
        <f t="shared" si="8"/>
        <v>-15</v>
      </c>
      <c r="C33" s="48">
        <v>54.62646484375</v>
      </c>
      <c r="D33" s="49">
        <v>26.55029296875</v>
      </c>
      <c r="E33" s="49">
        <v>21.514892578125</v>
      </c>
      <c r="F33" s="49">
        <v>71.71630859375</v>
      </c>
      <c r="G33" s="49">
        <v>55.84716796875</v>
      </c>
      <c r="H33" s="49">
        <v>56.45751953125</v>
      </c>
      <c r="I33" s="49">
        <v>80.87158203125</v>
      </c>
      <c r="J33" s="13">
        <v>5.6484999999999994</v>
      </c>
      <c r="K33" s="13">
        <v>71.396000000000001</v>
      </c>
      <c r="L33" s="13">
        <v>151.16</v>
      </c>
      <c r="M33" s="13">
        <v>52.385999999999996</v>
      </c>
      <c r="N33" s="13">
        <v>44.021000000000001</v>
      </c>
      <c r="O33" s="13">
        <v>59.396999999999998</v>
      </c>
      <c r="P33" s="14">
        <v>175.68</v>
      </c>
      <c r="S33" s="40">
        <f t="shared" si="7"/>
        <v>66.233766322544639</v>
      </c>
      <c r="T33" s="35">
        <f t="shared" si="9"/>
        <v>14</v>
      </c>
      <c r="U33" s="13">
        <f t="shared" si="10"/>
        <v>12.354013650747635</v>
      </c>
      <c r="V33" s="14">
        <f t="shared" si="11"/>
        <v>24.213421819981551</v>
      </c>
    </row>
    <row r="34" spans="2:22" x14ac:dyDescent="0.25">
      <c r="B34" s="12">
        <f t="shared" si="8"/>
        <v>0</v>
      </c>
      <c r="C34" s="48">
        <v>79.345703125</v>
      </c>
      <c r="D34" s="49">
        <v>42.724609375</v>
      </c>
      <c r="E34" s="49">
        <v>36.163330078125</v>
      </c>
      <c r="F34" s="49">
        <v>107.72705078125</v>
      </c>
      <c r="G34" s="49">
        <v>81.787109375</v>
      </c>
      <c r="H34" s="49">
        <v>78.43017578125</v>
      </c>
      <c r="I34" s="49">
        <v>116.88232421875</v>
      </c>
      <c r="J34" s="13">
        <v>13.949</v>
      </c>
      <c r="K34" s="13">
        <v>99.257999999999996</v>
      </c>
      <c r="L34" s="13">
        <v>236.82999999999998</v>
      </c>
      <c r="M34" s="13">
        <v>78.206999999999994</v>
      </c>
      <c r="N34" s="13">
        <v>62.105999999999995</v>
      </c>
      <c r="O34" s="13">
        <v>83.558999999999997</v>
      </c>
      <c r="P34" s="14">
        <v>254.93</v>
      </c>
      <c r="S34" s="40">
        <f t="shared" si="7"/>
        <v>97.992807338169641</v>
      </c>
      <c r="T34" s="35">
        <f t="shared" si="9"/>
        <v>14</v>
      </c>
      <c r="U34" s="13">
        <f t="shared" si="10"/>
        <v>18.334461289545384</v>
      </c>
      <c r="V34" s="14">
        <f t="shared" si="11"/>
        <v>35.934883803452742</v>
      </c>
    </row>
    <row r="35" spans="2:22" x14ac:dyDescent="0.25">
      <c r="B35" s="12">
        <f t="shared" si="8"/>
        <v>15</v>
      </c>
      <c r="C35" s="48">
        <v>111.6943359375</v>
      </c>
      <c r="D35" s="49">
        <v>61.95068359375</v>
      </c>
      <c r="E35" s="49">
        <v>49.74365234375</v>
      </c>
      <c r="F35" s="49">
        <v>157.318115234375</v>
      </c>
      <c r="G35" s="49">
        <v>117.1875</v>
      </c>
      <c r="H35" s="49">
        <v>109.2529296875</v>
      </c>
      <c r="I35" s="49">
        <v>157.928466796875</v>
      </c>
      <c r="J35" s="13">
        <v>21.344000000000001</v>
      </c>
      <c r="K35" s="13">
        <v>133.18</v>
      </c>
      <c r="L35" s="13">
        <v>338.53000000000003</v>
      </c>
      <c r="M35" s="13">
        <v>108.95</v>
      </c>
      <c r="N35" s="13">
        <v>86.058999999999997</v>
      </c>
      <c r="O35" s="13">
        <v>114.92</v>
      </c>
      <c r="P35" s="14">
        <v>349.33000000000004</v>
      </c>
      <c r="S35" s="40">
        <f t="shared" si="7"/>
        <v>136.95633454241073</v>
      </c>
      <c r="T35" s="35">
        <f t="shared" si="9"/>
        <v>14</v>
      </c>
      <c r="U35" s="13">
        <f t="shared" si="10"/>
        <v>25.555183615684907</v>
      </c>
      <c r="V35" s="14">
        <f t="shared" si="11"/>
        <v>50.087239505050484</v>
      </c>
    </row>
    <row r="36" spans="2:22" x14ac:dyDescent="0.25">
      <c r="B36" s="12">
        <f t="shared" si="8"/>
        <v>30</v>
      </c>
      <c r="C36" s="48">
        <v>151.9775390625</v>
      </c>
      <c r="D36" s="49">
        <v>89.7216796875</v>
      </c>
      <c r="E36" s="49">
        <v>76.59912109375</v>
      </c>
      <c r="F36" s="49">
        <v>211.639404296875</v>
      </c>
      <c r="G36" s="49">
        <v>156.25</v>
      </c>
      <c r="H36" s="49">
        <v>147.0947265625</v>
      </c>
      <c r="I36" s="49">
        <v>215.4541015625</v>
      </c>
      <c r="J36" s="13">
        <v>31.491999999999997</v>
      </c>
      <c r="K36" s="13">
        <v>176.24</v>
      </c>
      <c r="L36" s="13">
        <v>465.51</v>
      </c>
      <c r="M36" s="13">
        <v>148.75</v>
      </c>
      <c r="N36" s="13">
        <v>115.05000000000001</v>
      </c>
      <c r="O36" s="13">
        <v>151.83000000000001</v>
      </c>
      <c r="P36" s="14">
        <v>471.14</v>
      </c>
      <c r="S36" s="40">
        <f t="shared" si="7"/>
        <v>186.33918373325892</v>
      </c>
      <c r="T36" s="35">
        <f t="shared" si="9"/>
        <v>14</v>
      </c>
      <c r="U36" s="13">
        <f t="shared" si="10"/>
        <v>34.554089124776908</v>
      </c>
      <c r="V36" s="14">
        <f t="shared" si="11"/>
        <v>67.724770203149887</v>
      </c>
    </row>
    <row r="37" spans="2:22" x14ac:dyDescent="0.25">
      <c r="B37" s="12">
        <f t="shared" si="8"/>
        <v>45</v>
      </c>
      <c r="C37" s="48">
        <v>202.63671875</v>
      </c>
      <c r="D37" s="49">
        <v>120.54443359375</v>
      </c>
      <c r="E37" s="49">
        <v>115.509033203125</v>
      </c>
      <c r="F37" s="49">
        <v>290.83251953125</v>
      </c>
      <c r="G37" s="49">
        <v>201.72119140625</v>
      </c>
      <c r="H37" s="49">
        <v>189.208984375</v>
      </c>
      <c r="I37" s="49">
        <v>283.355712890625</v>
      </c>
      <c r="J37" s="13">
        <v>45.634</v>
      </c>
      <c r="K37" s="13">
        <v>226.48</v>
      </c>
      <c r="L37" s="13">
        <v>609.51</v>
      </c>
      <c r="M37" s="13">
        <v>196.73</v>
      </c>
      <c r="N37" s="13">
        <v>150.6</v>
      </c>
      <c r="O37" s="13">
        <v>196.12</v>
      </c>
      <c r="P37" s="14">
        <v>618.38</v>
      </c>
      <c r="S37" s="40">
        <f t="shared" si="7"/>
        <v>246.23304241071426</v>
      </c>
      <c r="T37" s="35">
        <f t="shared" si="9"/>
        <v>14</v>
      </c>
      <c r="U37" s="13">
        <f t="shared" si="10"/>
        <v>45.002350243341553</v>
      </c>
      <c r="V37" s="14">
        <f t="shared" si="11"/>
        <v>88.20298569660676</v>
      </c>
    </row>
    <row r="38" spans="2:22" x14ac:dyDescent="0.25">
      <c r="B38" s="12">
        <f t="shared" si="8"/>
        <v>60</v>
      </c>
      <c r="C38" s="48">
        <v>263.0615234375</v>
      </c>
      <c r="D38" s="49">
        <v>157.470703125</v>
      </c>
      <c r="E38" s="49">
        <v>157.928466796875</v>
      </c>
      <c r="F38" s="49">
        <v>366.8212890625</v>
      </c>
      <c r="G38" s="49">
        <v>260.31494140625</v>
      </c>
      <c r="H38" s="49">
        <v>241.39404296875</v>
      </c>
      <c r="I38" s="49">
        <v>359.039306640625</v>
      </c>
      <c r="J38" s="13">
        <v>62.604000000000006</v>
      </c>
      <c r="K38" s="13">
        <v>290.26</v>
      </c>
      <c r="L38" s="13">
        <v>791.06</v>
      </c>
      <c r="M38" s="13">
        <v>254.62</v>
      </c>
      <c r="N38" s="13">
        <v>194.67000000000002</v>
      </c>
      <c r="O38" s="13">
        <v>246.26</v>
      </c>
      <c r="P38" s="14">
        <v>787.37</v>
      </c>
      <c r="S38" s="40">
        <f t="shared" si="7"/>
        <v>316.63387667410717</v>
      </c>
      <c r="T38" s="35">
        <f t="shared" si="9"/>
        <v>14</v>
      </c>
      <c r="U38" s="13">
        <f t="shared" si="10"/>
        <v>57.51793635261317</v>
      </c>
      <c r="V38" s="14">
        <f t="shared" si="11"/>
        <v>112.7330837161889</v>
      </c>
    </row>
    <row r="39" spans="2:22" ht="15.75" thickBot="1" x14ac:dyDescent="0.3">
      <c r="B39" s="12">
        <f t="shared" si="8"/>
        <v>75</v>
      </c>
      <c r="C39" s="48">
        <v>335.0830078125</v>
      </c>
      <c r="D39" s="49">
        <v>203.55224609375</v>
      </c>
      <c r="E39" s="49">
        <v>206.60400390625</v>
      </c>
      <c r="F39" s="49">
        <v>469.3603515625</v>
      </c>
      <c r="G39" s="49">
        <v>332.03125</v>
      </c>
      <c r="H39" s="49">
        <v>302.1240234375</v>
      </c>
      <c r="I39" s="49">
        <v>453.033447265625</v>
      </c>
      <c r="J39" s="13">
        <v>80.798999999999992</v>
      </c>
      <c r="K39" s="13">
        <v>365.34</v>
      </c>
      <c r="L39" s="13">
        <v>100.02</v>
      </c>
      <c r="M39" s="13">
        <v>100.02</v>
      </c>
      <c r="N39" s="13">
        <v>100.02</v>
      </c>
      <c r="O39" s="13"/>
      <c r="P39" s="14"/>
      <c r="S39" s="41">
        <f t="shared" si="7"/>
        <v>253.99894417317708</v>
      </c>
      <c r="T39" s="44">
        <f>COUNT(C39:P39)</f>
        <v>12</v>
      </c>
      <c r="U39" s="16">
        <f>(STDEV(C39:P39))/SQRT(T39)</f>
        <v>40.758872005701669</v>
      </c>
      <c r="V39" s="17">
        <f>CONFIDENCE(0.05,(STDEV(C39:P39)),T39)</f>
        <v>79.885921181653089</v>
      </c>
    </row>
    <row r="40" spans="2:22" ht="15.75" thickBot="1" x14ac:dyDescent="0.3">
      <c r="B40" s="33" t="s">
        <v>40</v>
      </c>
      <c r="C40" s="29">
        <v>-53.5</v>
      </c>
      <c r="D40" s="30">
        <v>-57</v>
      </c>
      <c r="E40" s="30">
        <v>-60.2</v>
      </c>
      <c r="F40" s="30">
        <v>-52.1</v>
      </c>
      <c r="G40" s="30">
        <v>-66.7</v>
      </c>
      <c r="H40" s="30">
        <v>-74.8</v>
      </c>
      <c r="I40" s="30">
        <v>-70</v>
      </c>
      <c r="J40" s="36">
        <v>-29.5</v>
      </c>
      <c r="K40" s="36">
        <v>-75.5</v>
      </c>
      <c r="L40" s="36">
        <v>-49</v>
      </c>
      <c r="M40" s="36">
        <v>-60</v>
      </c>
      <c r="N40" s="36">
        <v>-74</v>
      </c>
      <c r="O40" s="36">
        <v>-66</v>
      </c>
      <c r="P40" s="37">
        <v>-67</v>
      </c>
      <c r="S40" s="52">
        <f t="shared" si="7"/>
        <v>-61.092857142857142</v>
      </c>
      <c r="T40" s="36">
        <f>COUNT(C40:P40)</f>
        <v>14</v>
      </c>
      <c r="U40" s="53">
        <f t="shared" ref="U40" si="12">(STDEV(C40:O40))/SQRT(T40)</f>
        <v>3.4467296173249671</v>
      </c>
      <c r="V40" s="54">
        <f t="shared" ref="V40" si="13">CONFIDENCE(0.05,(STDEV(C40:O40)),T40)</f>
        <v>6.7554659144044562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41"/>
  <sheetViews>
    <sheetView workbookViewId="0">
      <selection activeCell="I14" sqref="I14"/>
    </sheetView>
  </sheetViews>
  <sheetFormatPr baseColWidth="10" defaultColWidth="11.42578125" defaultRowHeight="15" x14ac:dyDescent="0.25"/>
  <cols>
    <col min="1" max="1" width="11.42578125" style="3"/>
    <col min="2" max="2" width="9.7109375" style="3" customWidth="1"/>
    <col min="3" max="13" width="11.42578125" style="3"/>
    <col min="14" max="16" width="2.28515625" style="4" customWidth="1"/>
    <col min="17" max="17" width="2.28515625" style="3" customWidth="1"/>
    <col min="18" max="16384" width="11.42578125" style="3"/>
  </cols>
  <sheetData>
    <row r="2" spans="1:21" x14ac:dyDescent="0.25">
      <c r="A2" s="3" t="s">
        <v>39</v>
      </c>
      <c r="B2" s="7" t="s">
        <v>34</v>
      </c>
      <c r="C2" s="7" t="s">
        <v>28</v>
      </c>
      <c r="D2" s="7" t="s">
        <v>12</v>
      </c>
      <c r="E2" s="7" t="s">
        <v>13</v>
      </c>
      <c r="F2" s="7" t="s">
        <v>14</v>
      </c>
      <c r="G2" s="7" t="s">
        <v>26</v>
      </c>
      <c r="H2" s="7" t="s">
        <v>15</v>
      </c>
      <c r="I2" s="7" t="s">
        <v>25</v>
      </c>
      <c r="J2" s="7" t="s">
        <v>18</v>
      </c>
      <c r="K2" s="7" t="s">
        <v>27</v>
      </c>
      <c r="L2" s="7" t="s">
        <v>29</v>
      </c>
      <c r="M2" s="7" t="s">
        <v>30</v>
      </c>
    </row>
    <row r="3" spans="1:21" x14ac:dyDescent="0.25">
      <c r="B3" s="7" t="s">
        <v>41</v>
      </c>
      <c r="C3" s="7">
        <v>7.6</v>
      </c>
      <c r="D3" s="7">
        <v>19</v>
      </c>
      <c r="E3" s="7">
        <v>10.4</v>
      </c>
      <c r="F3" s="7">
        <v>11.5</v>
      </c>
      <c r="G3" s="7"/>
      <c r="H3" s="7">
        <v>13.3</v>
      </c>
      <c r="I3" s="7"/>
      <c r="J3" s="7">
        <v>8.8000000000000007</v>
      </c>
      <c r="K3" s="7"/>
      <c r="L3" s="7">
        <v>14.1</v>
      </c>
      <c r="M3" s="7"/>
    </row>
    <row r="4" spans="1:21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R4" s="7" t="s">
        <v>35</v>
      </c>
      <c r="S4" s="7" t="s">
        <v>0</v>
      </c>
      <c r="T4" s="7" t="s">
        <v>1</v>
      </c>
      <c r="U4" s="32" t="s">
        <v>2</v>
      </c>
    </row>
    <row r="5" spans="1:21" x14ac:dyDescent="0.25">
      <c r="B5" s="26">
        <v>-150</v>
      </c>
      <c r="C5" s="19">
        <v>-326.23291015625</v>
      </c>
      <c r="D5" s="19">
        <v>-470.88623046875</v>
      </c>
      <c r="E5" s="19">
        <v>-385.92526245117102</v>
      </c>
      <c r="F5" s="19">
        <v>-130.0048828125</v>
      </c>
      <c r="G5" s="19">
        <v>-297.2412109375</v>
      </c>
      <c r="H5" s="19">
        <v>-343.475341796875</v>
      </c>
      <c r="I5" s="19">
        <v>-123.59619140625</v>
      </c>
      <c r="J5" s="19">
        <v>-381.16455078125</v>
      </c>
      <c r="K5" s="19">
        <v>-421.7529296875</v>
      </c>
      <c r="L5" s="19">
        <v>-456.84814453125</v>
      </c>
      <c r="M5" s="20">
        <v>-143.4326171875</v>
      </c>
      <c r="R5" s="18">
        <f>AVERAGE(M5,L5,K5,J5,I5,H5,G5,F5,E5,D5,C5)</f>
        <v>-316.41457020152689</v>
      </c>
      <c r="S5" s="19">
        <f t="shared" ref="S5:S20" si="0">COUNT(M5,L5,K5,J5,I5,H5,G5,F5,E5,D5,C5)</f>
        <v>11</v>
      </c>
      <c r="T5" s="19">
        <f t="shared" ref="T5:T20" si="1">(STDEV(M5,L5,K5,J5,I5,H5,G5,F5,E5,D5,C5))/SQRT(S5)</f>
        <v>38.934689675329132</v>
      </c>
      <c r="U5" s="20">
        <f t="shared" ref="U5:U20" si="2">CONFIDENCE(0.05,(STDEV(M5,L5,K5,J5,I5,H5,G5,F5,E5,D5,C5)),S5)</f>
        <v>76.310589512888569</v>
      </c>
    </row>
    <row r="6" spans="1:21" x14ac:dyDescent="0.25">
      <c r="B6" s="27">
        <f>B5+15</f>
        <v>-135</v>
      </c>
      <c r="C6" s="22">
        <v>-256.9580078125</v>
      </c>
      <c r="D6" s="22">
        <v>-343.93310546875</v>
      </c>
      <c r="E6" s="22">
        <v>-306.57955932617102</v>
      </c>
      <c r="F6" s="22">
        <v>-95.062255859375</v>
      </c>
      <c r="G6" s="22">
        <v>-223.69384765625</v>
      </c>
      <c r="H6" s="22">
        <v>-267.333984375</v>
      </c>
      <c r="I6" s="22">
        <v>-86.669921875</v>
      </c>
      <c r="J6" s="22">
        <v>-288.848876953125</v>
      </c>
      <c r="K6" s="22">
        <v>-300.59814453125</v>
      </c>
      <c r="L6" s="22">
        <v>-344.8486328125</v>
      </c>
      <c r="M6" s="23">
        <v>-107.72705078125</v>
      </c>
      <c r="R6" s="21">
        <f t="shared" ref="R5:R20" si="3">AVERAGE(M6,L6,K6,J6,I6,H6,G6,F6,E6,D6,C6)</f>
        <v>-238.3866715864701</v>
      </c>
      <c r="S6" s="22">
        <f t="shared" si="0"/>
        <v>11</v>
      </c>
      <c r="T6" s="22">
        <f t="shared" si="1"/>
        <v>29.475982161983989</v>
      </c>
      <c r="U6" s="23">
        <f t="shared" si="2"/>
        <v>57.771863446433684</v>
      </c>
    </row>
    <row r="7" spans="1:21" x14ac:dyDescent="0.25">
      <c r="B7" s="27">
        <f t="shared" ref="B7:B20" si="4">B6+15</f>
        <v>-120</v>
      </c>
      <c r="C7" s="22">
        <v>-187.3779296875</v>
      </c>
      <c r="D7" s="22">
        <v>-252.685546875</v>
      </c>
      <c r="E7" s="22">
        <v>-240.66160583496</v>
      </c>
      <c r="F7" s="22">
        <v>-67.901611328125</v>
      </c>
      <c r="G7" s="22">
        <v>-169.677734375</v>
      </c>
      <c r="H7" s="22">
        <v>-199.89013671875</v>
      </c>
      <c r="I7" s="22">
        <v>-55.23681640625</v>
      </c>
      <c r="J7" s="22">
        <v>-221.25244140625</v>
      </c>
      <c r="K7" s="22">
        <v>-209.04541015625</v>
      </c>
      <c r="L7" s="22">
        <v>-251.46484375</v>
      </c>
      <c r="M7" s="23">
        <v>-77.81982421875</v>
      </c>
      <c r="R7" s="21">
        <f t="shared" si="3"/>
        <v>-175.72853643243954</v>
      </c>
      <c r="S7" s="22">
        <f t="shared" si="0"/>
        <v>11</v>
      </c>
      <c r="T7" s="22">
        <f t="shared" si="1"/>
        <v>22.471038532457463</v>
      </c>
      <c r="U7" s="23">
        <f t="shared" si="2"/>
        <v>44.04242621882841</v>
      </c>
    </row>
    <row r="8" spans="1:21" x14ac:dyDescent="0.25">
      <c r="B8" s="27">
        <f t="shared" si="4"/>
        <v>-105</v>
      </c>
      <c r="C8" s="22">
        <v>-127.5634765625</v>
      </c>
      <c r="D8" s="22">
        <v>-178.22265625</v>
      </c>
      <c r="E8" s="22">
        <v>-181.64060974121</v>
      </c>
      <c r="F8" s="22">
        <v>-46.38671875</v>
      </c>
      <c r="G8" s="22">
        <v>-124.51171875</v>
      </c>
      <c r="H8" s="22">
        <v>-144.500732421875</v>
      </c>
      <c r="I8" s="22">
        <v>-30.82275390625</v>
      </c>
      <c r="J8" s="22">
        <v>-159.912109375</v>
      </c>
      <c r="K8" s="22">
        <v>-128.7841796875</v>
      </c>
      <c r="L8" s="22">
        <v>-175.47607421875</v>
      </c>
      <c r="M8" s="23">
        <v>-54.3212890625</v>
      </c>
      <c r="R8" s="21">
        <f t="shared" si="3"/>
        <v>-122.92202897505318</v>
      </c>
      <c r="S8" s="22">
        <f t="shared" si="0"/>
        <v>11</v>
      </c>
      <c r="T8" s="22">
        <f t="shared" si="1"/>
        <v>16.571139183523591</v>
      </c>
      <c r="U8" s="23">
        <f t="shared" si="2"/>
        <v>32.478835982506709</v>
      </c>
    </row>
    <row r="9" spans="1:21" x14ac:dyDescent="0.25">
      <c r="B9" s="27">
        <f t="shared" si="4"/>
        <v>-90</v>
      </c>
      <c r="C9" s="22">
        <v>-76.2939453125</v>
      </c>
      <c r="D9" s="22">
        <v>-108.94775390625</v>
      </c>
      <c r="E9" s="22">
        <v>-121.826164245605</v>
      </c>
      <c r="F9" s="22">
        <v>-28.076171875</v>
      </c>
      <c r="G9" s="22">
        <v>-74.462890625</v>
      </c>
      <c r="H9" s="22">
        <v>-93.994140625</v>
      </c>
      <c r="I9" s="22">
        <v>-16.17431640625</v>
      </c>
      <c r="J9" s="22">
        <v>-104.98046875</v>
      </c>
      <c r="K9" s="22">
        <v>-59.50927734375</v>
      </c>
      <c r="L9" s="22">
        <v>-97.35107421875</v>
      </c>
      <c r="M9" s="23">
        <v>-36.62109375</v>
      </c>
      <c r="R9" s="21">
        <f t="shared" si="3"/>
        <v>-74.385208823464097</v>
      </c>
      <c r="S9" s="22">
        <f t="shared" si="0"/>
        <v>11</v>
      </c>
      <c r="T9" s="22">
        <f t="shared" si="1"/>
        <v>10.650365259169488</v>
      </c>
      <c r="U9" s="23">
        <f t="shared" si="2"/>
        <v>20.874332330168791</v>
      </c>
    </row>
    <row r="10" spans="1:21" x14ac:dyDescent="0.25">
      <c r="B10" s="27">
        <f t="shared" si="4"/>
        <v>-75</v>
      </c>
      <c r="C10" s="22">
        <v>-24.4140625</v>
      </c>
      <c r="D10" s="22">
        <v>-44.5556640625</v>
      </c>
      <c r="E10" s="22">
        <v>-65.490715026855398</v>
      </c>
      <c r="F10" s="22">
        <v>-6.866455078125</v>
      </c>
      <c r="G10" s="22">
        <v>-28.99169921875</v>
      </c>
      <c r="H10" s="22">
        <v>-41.656494140625</v>
      </c>
      <c r="I10" s="22">
        <v>2.13623046875</v>
      </c>
      <c r="J10" s="22">
        <v>-57.67822265625</v>
      </c>
      <c r="K10" s="22">
        <v>13.427734375</v>
      </c>
      <c r="L10" s="22">
        <v>-31.73828125</v>
      </c>
      <c r="M10" s="23">
        <v>-8.85009765625</v>
      </c>
      <c r="R10" s="21">
        <f t="shared" si="3"/>
        <v>-26.788884249600493</v>
      </c>
      <c r="S10" s="22">
        <f t="shared" si="0"/>
        <v>11</v>
      </c>
      <c r="T10" s="22">
        <f t="shared" si="1"/>
        <v>7.5054028102804997</v>
      </c>
      <c r="U10" s="23">
        <f t="shared" si="2"/>
        <v>14.710319197615485</v>
      </c>
    </row>
    <row r="11" spans="1:21" x14ac:dyDescent="0.25">
      <c r="B11" s="27">
        <f t="shared" si="4"/>
        <v>-60</v>
      </c>
      <c r="C11" s="22">
        <v>18.61572265625</v>
      </c>
      <c r="D11" s="22">
        <v>14.95361328125</v>
      </c>
      <c r="E11" s="22">
        <v>-6.71386671066284</v>
      </c>
      <c r="F11" s="22">
        <v>10.3759765625</v>
      </c>
      <c r="G11" s="22">
        <v>13.73291015625</v>
      </c>
      <c r="H11" s="22">
        <v>8.697509765625</v>
      </c>
      <c r="I11" s="22">
        <v>26.55029296875</v>
      </c>
      <c r="J11" s="22">
        <v>-6.256103515625</v>
      </c>
      <c r="K11" s="22">
        <v>87.2802734375</v>
      </c>
      <c r="L11" s="22">
        <v>37.841796875</v>
      </c>
      <c r="M11" s="23">
        <v>7.62939453125</v>
      </c>
      <c r="R11" s="21">
        <f t="shared" si="3"/>
        <v>19.337047273462471</v>
      </c>
      <c r="S11" s="22">
        <f t="shared" si="0"/>
        <v>11</v>
      </c>
      <c r="T11" s="22">
        <f t="shared" si="1"/>
        <v>7.8196192505371265</v>
      </c>
      <c r="U11" s="23">
        <f t="shared" si="2"/>
        <v>15.326172103868855</v>
      </c>
    </row>
    <row r="12" spans="1:21" x14ac:dyDescent="0.25">
      <c r="B12" s="27">
        <f t="shared" si="4"/>
        <v>-45</v>
      </c>
      <c r="C12" s="22">
        <v>64.39208984375</v>
      </c>
      <c r="D12" s="22">
        <v>79.65087890625</v>
      </c>
      <c r="E12" s="22">
        <v>52.429195404052699</v>
      </c>
      <c r="F12" s="22">
        <v>25.93994140625</v>
      </c>
      <c r="G12" s="22">
        <v>60.4248046875</v>
      </c>
      <c r="H12" s="22">
        <v>62.8662109375</v>
      </c>
      <c r="I12" s="22">
        <v>48.52294921875</v>
      </c>
      <c r="J12" s="22">
        <v>43.64013671875</v>
      </c>
      <c r="K12" s="22">
        <v>162.04833984375</v>
      </c>
      <c r="L12" s="22">
        <v>105.5908203125</v>
      </c>
      <c r="M12" s="23">
        <v>28.38134765625</v>
      </c>
      <c r="R12" s="21">
        <f t="shared" si="3"/>
        <v>66.716974085027516</v>
      </c>
      <c r="S12" s="22">
        <f t="shared" si="0"/>
        <v>11</v>
      </c>
      <c r="T12" s="22">
        <f t="shared" si="1"/>
        <v>11.687773799309012</v>
      </c>
      <c r="U12" s="23">
        <f t="shared" si="2"/>
        <v>22.907615706096532</v>
      </c>
    </row>
    <row r="13" spans="1:21" x14ac:dyDescent="0.25">
      <c r="B13" s="27">
        <f t="shared" si="4"/>
        <v>-30</v>
      </c>
      <c r="C13" s="22">
        <v>118.10302734375</v>
      </c>
      <c r="D13" s="22">
        <v>148.3154296875</v>
      </c>
      <c r="E13" s="22">
        <v>119.812004089355</v>
      </c>
      <c r="F13" s="22">
        <v>51.8798828125</v>
      </c>
      <c r="G13" s="22">
        <v>108.33740234375</v>
      </c>
      <c r="H13" s="22">
        <v>114.1357421875</v>
      </c>
      <c r="I13" s="22">
        <v>71.71630859375</v>
      </c>
      <c r="J13" s="22">
        <v>96.588134765625</v>
      </c>
      <c r="K13" s="22">
        <v>243.22509765625</v>
      </c>
      <c r="L13" s="22">
        <v>170.2880859375</v>
      </c>
      <c r="M13" s="23">
        <v>53.1005859375</v>
      </c>
      <c r="R13" s="21">
        <f t="shared" si="3"/>
        <v>117.77288194136182</v>
      </c>
      <c r="S13" s="22">
        <f t="shared" si="0"/>
        <v>11</v>
      </c>
      <c r="T13" s="22">
        <f t="shared" si="1"/>
        <v>16.686922218348752</v>
      </c>
      <c r="U13" s="23">
        <f t="shared" si="2"/>
        <v>32.705766560784767</v>
      </c>
    </row>
    <row r="14" spans="1:21" x14ac:dyDescent="0.25">
      <c r="B14" s="27">
        <f t="shared" si="4"/>
        <v>-15</v>
      </c>
      <c r="C14" s="22">
        <v>178.52783203125</v>
      </c>
      <c r="D14" s="22">
        <v>220.947265625</v>
      </c>
      <c r="E14" s="22">
        <v>177.73435974121</v>
      </c>
      <c r="F14" s="22">
        <v>77.20947265625</v>
      </c>
      <c r="G14" s="22">
        <v>162.353515625</v>
      </c>
      <c r="H14" s="22">
        <v>164.48974609375</v>
      </c>
      <c r="I14" s="22">
        <v>102.84423828125</v>
      </c>
      <c r="J14" s="22">
        <v>150.909423828125</v>
      </c>
      <c r="K14" s="22">
        <v>342.10205078125</v>
      </c>
      <c r="L14" s="22">
        <v>245.361328125</v>
      </c>
      <c r="M14" s="23">
        <v>78.7353515625</v>
      </c>
      <c r="R14" s="21">
        <f t="shared" si="3"/>
        <v>172.83768948641682</v>
      </c>
      <c r="S14" s="22">
        <f t="shared" si="0"/>
        <v>11</v>
      </c>
      <c r="T14" s="22">
        <f t="shared" si="1"/>
        <v>23.323911364564193</v>
      </c>
      <c r="U14" s="23">
        <f t="shared" si="2"/>
        <v>45.714026253150273</v>
      </c>
    </row>
    <row r="15" spans="1:21" x14ac:dyDescent="0.25">
      <c r="B15" s="27">
        <f t="shared" si="4"/>
        <v>0</v>
      </c>
      <c r="C15" s="22">
        <v>247.1923828125</v>
      </c>
      <c r="D15" s="22">
        <v>298.4619140625</v>
      </c>
      <c r="E15" s="22">
        <v>250.91551208496</v>
      </c>
      <c r="F15" s="22">
        <v>105.133056640625</v>
      </c>
      <c r="G15" s="22">
        <v>229.79736328125</v>
      </c>
      <c r="H15" s="22">
        <v>222.16796875</v>
      </c>
      <c r="I15" s="22">
        <v>144.04296875</v>
      </c>
      <c r="J15" s="22">
        <v>205.38330078125</v>
      </c>
      <c r="K15" s="22">
        <v>461.12060546875</v>
      </c>
      <c r="L15" s="22">
        <v>337.5244140625</v>
      </c>
      <c r="M15" s="23">
        <v>104.98046875</v>
      </c>
      <c r="R15" s="21">
        <f t="shared" si="3"/>
        <v>236.97454140403045</v>
      </c>
      <c r="S15" s="22">
        <f t="shared" si="0"/>
        <v>11</v>
      </c>
      <c r="T15" s="22">
        <f t="shared" si="1"/>
        <v>31.499037409589082</v>
      </c>
      <c r="U15" s="23">
        <f t="shared" si="2"/>
        <v>61.736978870474424</v>
      </c>
    </row>
    <row r="16" spans="1:21" x14ac:dyDescent="0.25">
      <c r="B16" s="27">
        <f t="shared" si="4"/>
        <v>15</v>
      </c>
      <c r="C16" s="22">
        <v>318.29833984375</v>
      </c>
      <c r="D16" s="22">
        <v>384.82666015625</v>
      </c>
      <c r="E16" s="22">
        <v>323.36422729492102</v>
      </c>
      <c r="F16" s="22">
        <v>139.923095703125</v>
      </c>
      <c r="G16" s="22">
        <v>302.734375</v>
      </c>
      <c r="H16" s="22">
        <v>283.355712890625</v>
      </c>
      <c r="I16" s="22">
        <v>189.208984375</v>
      </c>
      <c r="J16" s="22">
        <v>269.47021484375</v>
      </c>
      <c r="K16" s="22">
        <v>602.11181640625</v>
      </c>
      <c r="L16" s="22">
        <v>432.7392578125</v>
      </c>
      <c r="M16" s="23">
        <v>135.19287109375</v>
      </c>
      <c r="R16" s="21">
        <f t="shared" si="3"/>
        <v>307.38414140181101</v>
      </c>
      <c r="S16" s="22">
        <f t="shared" si="0"/>
        <v>11</v>
      </c>
      <c r="T16" s="22">
        <f t="shared" si="1"/>
        <v>40.748116395300329</v>
      </c>
      <c r="U16" s="23">
        <f t="shared" si="2"/>
        <v>79.864840572634719</v>
      </c>
    </row>
    <row r="17" spans="1:21" x14ac:dyDescent="0.25">
      <c r="B17" s="27">
        <f t="shared" si="4"/>
        <v>30</v>
      </c>
      <c r="C17" s="22">
        <v>402.83203125</v>
      </c>
      <c r="D17" s="22">
        <v>480.95703125</v>
      </c>
      <c r="E17" s="22">
        <v>405.76168823242102</v>
      </c>
      <c r="F17" s="22">
        <v>180.816650390625</v>
      </c>
      <c r="G17" s="22">
        <v>392.4560546875</v>
      </c>
      <c r="H17" s="22">
        <v>350.341796875</v>
      </c>
      <c r="I17" s="22">
        <v>257.568359375</v>
      </c>
      <c r="J17" s="22">
        <v>348.052978515625</v>
      </c>
      <c r="K17" s="22">
        <v>784.3017578125</v>
      </c>
      <c r="L17" s="22">
        <v>554.8095703125</v>
      </c>
      <c r="M17" s="23">
        <v>170.8984375</v>
      </c>
      <c r="R17" s="21">
        <f t="shared" si="3"/>
        <v>393.5269414728337</v>
      </c>
      <c r="S17" s="22">
        <f t="shared" si="0"/>
        <v>11</v>
      </c>
      <c r="T17" s="22">
        <f t="shared" si="1"/>
        <v>52.555181160739743</v>
      </c>
      <c r="U17" s="23">
        <f t="shared" si="2"/>
        <v>103.00626227602783</v>
      </c>
    </row>
    <row r="18" spans="1:21" x14ac:dyDescent="0.25">
      <c r="B18" s="27">
        <f t="shared" si="4"/>
        <v>45</v>
      </c>
      <c r="C18" s="22">
        <v>497.4365234375</v>
      </c>
      <c r="D18" s="22">
        <v>581.6650390625</v>
      </c>
      <c r="E18" s="22">
        <v>496.64303588867102</v>
      </c>
      <c r="F18" s="22">
        <v>237.579345703125</v>
      </c>
      <c r="G18" s="22">
        <v>497.13134765625</v>
      </c>
      <c r="H18" s="22">
        <v>426.6357421875</v>
      </c>
      <c r="I18" s="22">
        <v>337.5244140625</v>
      </c>
      <c r="J18" s="22">
        <v>436.553955078125</v>
      </c>
      <c r="K18" s="22">
        <v>984.80224609375</v>
      </c>
      <c r="L18" s="22">
        <v>691.5283203125</v>
      </c>
      <c r="M18" s="23">
        <v>211.48681640625</v>
      </c>
      <c r="R18" s="21">
        <f t="shared" si="3"/>
        <v>490.8169805353337</v>
      </c>
      <c r="S18" s="22">
        <f t="shared" si="0"/>
        <v>11</v>
      </c>
      <c r="T18" s="22">
        <f t="shared" si="1"/>
        <v>65.045050489831638</v>
      </c>
      <c r="U18" s="23">
        <f t="shared" si="2"/>
        <v>127.48595633265938</v>
      </c>
    </row>
    <row r="19" spans="1:21" x14ac:dyDescent="0.25">
      <c r="B19" s="27">
        <f t="shared" si="4"/>
        <v>60</v>
      </c>
      <c r="C19" s="22">
        <v>600.5859375</v>
      </c>
      <c r="D19" s="22">
        <v>701.904296875</v>
      </c>
      <c r="E19" s="22">
        <v>604.55316162109295</v>
      </c>
      <c r="F19" s="22">
        <v>292.66357421875</v>
      </c>
      <c r="G19" s="22">
        <v>627.44140625</v>
      </c>
      <c r="H19" s="22">
        <v>512.542724609375</v>
      </c>
      <c r="I19" s="22">
        <v>434.26513671875</v>
      </c>
      <c r="J19" s="22">
        <v>551.7578125</v>
      </c>
      <c r="K19" s="22">
        <v>1231.0791015625</v>
      </c>
      <c r="L19" s="22">
        <v>849.91455078125</v>
      </c>
      <c r="M19" s="23">
        <v>259.70458984375</v>
      </c>
      <c r="R19" s="21">
        <f t="shared" si="3"/>
        <v>606.03748113458801</v>
      </c>
      <c r="S19" s="22">
        <f t="shared" si="0"/>
        <v>11</v>
      </c>
      <c r="T19" s="22">
        <f t="shared" si="1"/>
        <v>80.857704227636475</v>
      </c>
      <c r="U19" s="23">
        <f t="shared" si="2"/>
        <v>158.47818815875954</v>
      </c>
    </row>
    <row r="20" spans="1:21" ht="15.75" thickBot="1" x14ac:dyDescent="0.3">
      <c r="B20" s="27">
        <f t="shared" si="4"/>
        <v>75</v>
      </c>
      <c r="C20" s="22">
        <v>719.90966796875</v>
      </c>
      <c r="D20" s="22">
        <v>826.416015625</v>
      </c>
      <c r="E20" s="22">
        <v>721.80169677734295</v>
      </c>
      <c r="F20" s="22">
        <v>371.246337890625</v>
      </c>
      <c r="G20" s="22">
        <v>778.1982421875</v>
      </c>
      <c r="H20" s="22">
        <v>605.621337890625</v>
      </c>
      <c r="I20" s="22">
        <v>552.67333984375</v>
      </c>
      <c r="J20" s="22">
        <v>676.26953125</v>
      </c>
      <c r="K20" s="22">
        <v>1510.6201171875</v>
      </c>
      <c r="L20" s="22">
        <v>1034.24072265625</v>
      </c>
      <c r="M20" s="23">
        <v>322.8759765625</v>
      </c>
      <c r="R20" s="21">
        <f t="shared" si="3"/>
        <v>738.17027143998575</v>
      </c>
      <c r="S20" s="22">
        <f t="shared" si="0"/>
        <v>11</v>
      </c>
      <c r="T20" s="22">
        <f t="shared" si="1"/>
        <v>98.037097031740316</v>
      </c>
      <c r="U20" s="23">
        <f t="shared" si="2"/>
        <v>192.1491793310696</v>
      </c>
    </row>
    <row r="21" spans="1:21" ht="15.75" thickBot="1" x14ac:dyDescent="0.3">
      <c r="B21" s="29" t="s">
        <v>40</v>
      </c>
      <c r="C21" s="29">
        <v>-67.400000000000006</v>
      </c>
      <c r="D21" s="30">
        <v>-64.3</v>
      </c>
      <c r="E21" s="30">
        <v>-58.7</v>
      </c>
      <c r="F21" s="30">
        <v>-69.900000000000006</v>
      </c>
      <c r="G21" s="30">
        <v>-65.7</v>
      </c>
      <c r="H21" s="30">
        <v>-63</v>
      </c>
      <c r="I21" s="30">
        <v>-78.599999999999994</v>
      </c>
      <c r="J21" s="30">
        <v>-58.9</v>
      </c>
      <c r="K21" s="30">
        <v>-78.3</v>
      </c>
      <c r="L21" s="30">
        <v>-68.2</v>
      </c>
      <c r="M21" s="31">
        <v>-68.3</v>
      </c>
      <c r="R21" s="29">
        <f>AVERAGE(C21:M21)</f>
        <v>-67.390909090909076</v>
      </c>
      <c r="S21" s="30">
        <f>COUNT(C21:M21)</f>
        <v>11</v>
      </c>
      <c r="T21" s="30">
        <f>(STDEV(C21:M21))/SQRT(S21)</f>
        <v>1.981159189852544</v>
      </c>
      <c r="U21" s="31">
        <f>CONFIDENCE(0.05,(STDEV(C21:M21)),S21)</f>
        <v>3.8830006597515365</v>
      </c>
    </row>
    <row r="23" spans="1:21" ht="15.75" thickBot="1" x14ac:dyDescent="0.3">
      <c r="A23" s="3" t="s">
        <v>42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R23" s="7" t="s">
        <v>35</v>
      </c>
      <c r="S23" s="7" t="s">
        <v>0</v>
      </c>
      <c r="T23" s="7" t="s">
        <v>1</v>
      </c>
      <c r="U23" s="32" t="s">
        <v>2</v>
      </c>
    </row>
    <row r="24" spans="1:21" x14ac:dyDescent="0.25">
      <c r="B24" s="26">
        <v>-150</v>
      </c>
      <c r="C24" s="19">
        <v>-492.5537109375</v>
      </c>
      <c r="D24" s="19">
        <v>-457.763671875</v>
      </c>
      <c r="E24" s="19">
        <v>-455.68844604492102</v>
      </c>
      <c r="F24" s="19">
        <v>-179.901123046875</v>
      </c>
      <c r="G24" s="19">
        <v>-482.7880859375</v>
      </c>
      <c r="H24" s="19">
        <v>-368.499755859375</v>
      </c>
      <c r="I24" s="19">
        <v>-240.478515625</v>
      </c>
      <c r="J24" s="19">
        <v>-427.24609375</v>
      </c>
      <c r="K24" s="19">
        <v>-726.318359375</v>
      </c>
      <c r="L24" s="19">
        <v>-526.123046875</v>
      </c>
      <c r="M24" s="20">
        <v>-170.59326171875</v>
      </c>
      <c r="R24" s="18">
        <f t="shared" ref="R24:R39" si="5">AVERAGE(M24,L24,K24,J24,I24,H24,G24,F24,E24,D24,C24)</f>
        <v>-411.63218827681101</v>
      </c>
      <c r="S24" s="19">
        <f t="shared" ref="S24:S39" si="6">COUNT(M24,L24,K24,J24,I24,H24,G24,F24,E24,D24,C24)</f>
        <v>11</v>
      </c>
      <c r="T24" s="19">
        <f t="shared" ref="T24:T39" si="7">(STDEV(M24,L24,K24,J24,I24,H24,G24,F24,E24,D24,C24))/SQRT(S24)</f>
        <v>49.636212619559124</v>
      </c>
      <c r="U24" s="20">
        <f t="shared" ref="U24:U39" si="8">CONFIDENCE(0.05,(STDEV(M24,L24,K24,J24,I24,H24,G24,F24,E24,D24,C24)),S24)</f>
        <v>97.285189063308394</v>
      </c>
    </row>
    <row r="25" spans="1:21" x14ac:dyDescent="0.25">
      <c r="B25" s="27">
        <f>B24+15</f>
        <v>-135</v>
      </c>
      <c r="C25" s="22">
        <v>-382.080078125</v>
      </c>
      <c r="D25" s="22">
        <v>-345.76416015625</v>
      </c>
      <c r="E25" s="22">
        <v>-358.15426635742102</v>
      </c>
      <c r="F25" s="22">
        <v>-105.743408203125</v>
      </c>
      <c r="G25" s="22">
        <v>-378.11279296875</v>
      </c>
      <c r="H25" s="22">
        <v>-291.748046875</v>
      </c>
      <c r="I25" s="22">
        <v>-180.96923828125</v>
      </c>
      <c r="J25" s="22">
        <v>-341.1865234375</v>
      </c>
      <c r="K25" s="22">
        <v>-547.18017578125</v>
      </c>
      <c r="L25" s="22">
        <v>-424.8046875</v>
      </c>
      <c r="M25" s="23">
        <v>-126.953125</v>
      </c>
      <c r="R25" s="21">
        <f t="shared" si="5"/>
        <v>-316.60877297141326</v>
      </c>
      <c r="S25" s="22">
        <f t="shared" si="6"/>
        <v>11</v>
      </c>
      <c r="T25" s="22">
        <f t="shared" si="7"/>
        <v>39.950935859854489</v>
      </c>
      <c r="U25" s="23">
        <f t="shared" si="8"/>
        <v>78.302395433984515</v>
      </c>
    </row>
    <row r="26" spans="1:21" x14ac:dyDescent="0.25">
      <c r="B26" s="27">
        <f t="shared" ref="B26:B39" si="9">B25+15</f>
        <v>-120</v>
      </c>
      <c r="C26" s="22">
        <v>-282.5927734375</v>
      </c>
      <c r="D26" s="22">
        <v>-269.1650390625</v>
      </c>
      <c r="E26" s="22">
        <v>-279.11373901367102</v>
      </c>
      <c r="F26" s="22">
        <v>-76.2939453125</v>
      </c>
      <c r="G26" s="22">
        <v>-284.423828125</v>
      </c>
      <c r="H26" s="22">
        <v>-224.456787109375</v>
      </c>
      <c r="I26" s="22">
        <v>-130.615234375</v>
      </c>
      <c r="J26" s="22">
        <v>-273.13232421875</v>
      </c>
      <c r="K26" s="22">
        <v>-405.2734375</v>
      </c>
      <c r="L26" s="22">
        <v>-329.28466796875</v>
      </c>
      <c r="M26" s="23">
        <v>-90.9423828125</v>
      </c>
      <c r="R26" s="21">
        <f t="shared" si="5"/>
        <v>-240.48128717595873</v>
      </c>
      <c r="S26" s="22">
        <f t="shared" si="6"/>
        <v>11</v>
      </c>
      <c r="T26" s="22">
        <f t="shared" si="7"/>
        <v>30.714940532843972</v>
      </c>
      <c r="U26" s="23">
        <f t="shared" si="8"/>
        <v>60.200177231663666</v>
      </c>
    </row>
    <row r="27" spans="1:21" x14ac:dyDescent="0.25">
      <c r="B27" s="27">
        <f t="shared" si="9"/>
        <v>-105</v>
      </c>
      <c r="C27" s="22">
        <v>-195.3125</v>
      </c>
      <c r="D27" s="22">
        <v>-195.00732421875</v>
      </c>
      <c r="E27" s="22">
        <v>-205.81053161621</v>
      </c>
      <c r="F27" s="22">
        <v>-53.253173828125</v>
      </c>
      <c r="G27" s="22">
        <v>-197.75390625</v>
      </c>
      <c r="H27" s="22">
        <v>-157.77587890625</v>
      </c>
      <c r="I27" s="22">
        <v>-85.14404296875</v>
      </c>
      <c r="J27" s="22">
        <v>-203.857421875</v>
      </c>
      <c r="K27" s="22">
        <v>-265.80810546875</v>
      </c>
      <c r="L27" s="22">
        <v>-228.8818359375</v>
      </c>
      <c r="M27" s="23">
        <v>-55.5419921875</v>
      </c>
      <c r="R27" s="21">
        <f t="shared" si="5"/>
        <v>-167.64970120516682</v>
      </c>
      <c r="S27" s="22">
        <f t="shared" si="6"/>
        <v>11</v>
      </c>
      <c r="T27" s="22">
        <f t="shared" si="7"/>
        <v>21.559854887698091</v>
      </c>
      <c r="U27" s="23">
        <f t="shared" si="8"/>
        <v>42.256539091798096</v>
      </c>
    </row>
    <row r="28" spans="1:21" x14ac:dyDescent="0.25">
      <c r="B28" s="27">
        <f t="shared" si="9"/>
        <v>-90</v>
      </c>
      <c r="C28" s="22">
        <v>-103.759765625</v>
      </c>
      <c r="D28" s="22">
        <v>-117.49267578125</v>
      </c>
      <c r="E28" s="22">
        <v>-127.197257995605</v>
      </c>
      <c r="F28" s="22">
        <v>-31.1279296875</v>
      </c>
      <c r="G28" s="22">
        <v>-109.55810546875</v>
      </c>
      <c r="H28" s="22">
        <v>-97.503662109375</v>
      </c>
      <c r="I28" s="22">
        <v>-39.36767578125</v>
      </c>
      <c r="J28" s="22">
        <v>-136.566162109375</v>
      </c>
      <c r="K28" s="22">
        <v>-134.58251953125</v>
      </c>
      <c r="L28" s="22">
        <v>-122.98583984375</v>
      </c>
      <c r="M28" s="23">
        <v>-29.9072265625</v>
      </c>
      <c r="R28" s="21">
        <f t="shared" si="5"/>
        <v>-95.458983681418644</v>
      </c>
      <c r="S28" s="22">
        <f t="shared" si="6"/>
        <v>11</v>
      </c>
      <c r="T28" s="22">
        <f t="shared" si="7"/>
        <v>12.549756153768529</v>
      </c>
      <c r="U28" s="23">
        <f t="shared" si="8"/>
        <v>24.597070076146224</v>
      </c>
    </row>
    <row r="29" spans="1:21" x14ac:dyDescent="0.25">
      <c r="B29" s="27">
        <f t="shared" si="9"/>
        <v>-75</v>
      </c>
      <c r="C29" s="22">
        <v>-20.751953125</v>
      </c>
      <c r="D29" s="22">
        <v>-43.64013671875</v>
      </c>
      <c r="E29" s="22">
        <v>-45.410152435302699</v>
      </c>
      <c r="F29" s="22">
        <v>-10.986328125</v>
      </c>
      <c r="G29" s="22">
        <v>-20.44677734375</v>
      </c>
      <c r="H29" s="22">
        <v>-33.416748046875</v>
      </c>
      <c r="I29" s="22">
        <v>6.103515625</v>
      </c>
      <c r="J29" s="22">
        <v>-79.345703125</v>
      </c>
      <c r="K29" s="22">
        <v>7.01904296875</v>
      </c>
      <c r="L29" s="22">
        <v>-29.9072265625</v>
      </c>
      <c r="M29" s="23">
        <v>-5.79833984375</v>
      </c>
      <c r="R29" s="21">
        <f t="shared" si="5"/>
        <v>-25.14370970292525</v>
      </c>
      <c r="S29" s="22">
        <f t="shared" si="6"/>
        <v>11</v>
      </c>
      <c r="T29" s="22">
        <f t="shared" si="7"/>
        <v>7.6328787005393393</v>
      </c>
      <c r="U29" s="23">
        <f t="shared" si="8"/>
        <v>14.96016735141999</v>
      </c>
    </row>
    <row r="30" spans="1:21" x14ac:dyDescent="0.25">
      <c r="B30" s="27">
        <f t="shared" si="9"/>
        <v>-60</v>
      </c>
      <c r="C30" s="22">
        <v>67.44384765625</v>
      </c>
      <c r="D30" s="22">
        <v>43.02978515625</v>
      </c>
      <c r="E30" s="22">
        <v>34.729000091552699</v>
      </c>
      <c r="F30" s="22">
        <v>16.937255859375</v>
      </c>
      <c r="G30" s="22">
        <v>76.59912109375</v>
      </c>
      <c r="H30" s="22">
        <v>35.247802734375</v>
      </c>
      <c r="I30" s="22">
        <v>48.52294921875</v>
      </c>
      <c r="J30" s="22">
        <v>-17.852783203125</v>
      </c>
      <c r="K30" s="22">
        <v>140.68603515625</v>
      </c>
      <c r="L30" s="22">
        <v>69.88525390625</v>
      </c>
      <c r="M30" s="23">
        <v>18.310546875</v>
      </c>
      <c r="R30" s="21">
        <f t="shared" si="5"/>
        <v>48.503528594970703</v>
      </c>
      <c r="S30" s="22">
        <f t="shared" si="6"/>
        <v>11</v>
      </c>
      <c r="T30" s="22">
        <f t="shared" si="7"/>
        <v>12.361785205069667</v>
      </c>
      <c r="U30" s="23">
        <f t="shared" si="8"/>
        <v>24.228653786556627</v>
      </c>
    </row>
    <row r="31" spans="1:21" x14ac:dyDescent="0.25">
      <c r="B31" s="27">
        <f t="shared" si="9"/>
        <v>-45</v>
      </c>
      <c r="C31" s="22">
        <v>152.28271484375</v>
      </c>
      <c r="D31" s="22">
        <v>136.1083984375</v>
      </c>
      <c r="E31" s="22">
        <v>122.863761901855</v>
      </c>
      <c r="F31" s="22">
        <v>42.41943359375</v>
      </c>
      <c r="G31" s="22">
        <v>174.86572265625</v>
      </c>
      <c r="H31" s="22">
        <v>106.048583984375</v>
      </c>
      <c r="I31" s="22">
        <v>98.2666015625</v>
      </c>
      <c r="J31" s="22">
        <v>39.36767578125</v>
      </c>
      <c r="K31" s="22">
        <v>284.72900390625</v>
      </c>
      <c r="L31" s="22">
        <v>163.26904296875</v>
      </c>
      <c r="M31" s="23">
        <v>44.25048828125</v>
      </c>
      <c r="R31" s="21">
        <f t="shared" si="5"/>
        <v>124.04285708340727</v>
      </c>
      <c r="S31" s="22">
        <f t="shared" si="6"/>
        <v>11</v>
      </c>
      <c r="T31" s="22">
        <f t="shared" si="7"/>
        <v>21.757642993102664</v>
      </c>
      <c r="U31" s="23">
        <f t="shared" si="8"/>
        <v>42.644196654961476</v>
      </c>
    </row>
    <row r="32" spans="1:21" x14ac:dyDescent="0.25">
      <c r="B32" s="27">
        <f t="shared" si="9"/>
        <v>-30</v>
      </c>
      <c r="C32" s="22">
        <v>242.61474609375</v>
      </c>
      <c r="D32" s="22">
        <v>229.79736328125</v>
      </c>
      <c r="E32" s="22">
        <v>209.47264099121</v>
      </c>
      <c r="F32" s="22">
        <v>64.697265625</v>
      </c>
      <c r="G32" s="22">
        <v>284.423828125</v>
      </c>
      <c r="H32" s="22">
        <v>177.6123046875</v>
      </c>
      <c r="I32" s="22">
        <v>145.56884765625</v>
      </c>
      <c r="J32" s="22">
        <v>106.964111328125</v>
      </c>
      <c r="K32" s="22">
        <v>430.908203125</v>
      </c>
      <c r="L32" s="22">
        <v>274.35302734375</v>
      </c>
      <c r="M32" s="23">
        <v>72.32666015625</v>
      </c>
      <c r="R32" s="21">
        <f t="shared" si="5"/>
        <v>203.52172712846229</v>
      </c>
      <c r="S32" s="22">
        <f t="shared" si="6"/>
        <v>11</v>
      </c>
      <c r="T32" s="22">
        <f t="shared" si="7"/>
        <v>32.383848857919354</v>
      </c>
      <c r="U32" s="23">
        <f t="shared" si="8"/>
        <v>63.471177442310484</v>
      </c>
    </row>
    <row r="33" spans="2:21" x14ac:dyDescent="0.25">
      <c r="B33" s="27">
        <f t="shared" si="9"/>
        <v>-15</v>
      </c>
      <c r="C33" s="22">
        <v>336.60888671875</v>
      </c>
      <c r="D33" s="22">
        <v>341.49169921875</v>
      </c>
      <c r="E33" s="22">
        <v>301.69674682617102</v>
      </c>
      <c r="F33" s="22">
        <v>97.65625</v>
      </c>
      <c r="G33" s="22">
        <v>405.8837890625</v>
      </c>
      <c r="H33" s="22">
        <v>254.669189453125</v>
      </c>
      <c r="I33" s="22">
        <v>202.94189453125</v>
      </c>
      <c r="J33" s="22">
        <v>172.119140625</v>
      </c>
      <c r="K33" s="22">
        <v>578.91845703125</v>
      </c>
      <c r="L33" s="22">
        <v>388.7939453125</v>
      </c>
      <c r="M33" s="23">
        <v>106.50634765625</v>
      </c>
      <c r="R33" s="21">
        <f t="shared" si="5"/>
        <v>289.75330422141326</v>
      </c>
      <c r="S33" s="22">
        <f t="shared" si="6"/>
        <v>11</v>
      </c>
      <c r="T33" s="22">
        <f t="shared" si="7"/>
        <v>43.171161921677744</v>
      </c>
      <c r="U33" s="23">
        <f t="shared" si="8"/>
        <v>84.613922537235354</v>
      </c>
    </row>
    <row r="34" spans="2:21" x14ac:dyDescent="0.25">
      <c r="B34" s="27">
        <f t="shared" si="9"/>
        <v>0</v>
      </c>
      <c r="C34" s="22">
        <v>430.60302734375</v>
      </c>
      <c r="D34" s="22">
        <v>458.67919921875</v>
      </c>
      <c r="E34" s="22">
        <v>396.05709838867102</v>
      </c>
      <c r="F34" s="22">
        <v>133.36181640625</v>
      </c>
      <c r="G34" s="22">
        <v>540.771484375</v>
      </c>
      <c r="H34" s="22">
        <v>334.47265625</v>
      </c>
      <c r="I34" s="22">
        <v>267.02880859375</v>
      </c>
      <c r="J34" s="22">
        <v>238.494873046875</v>
      </c>
      <c r="K34" s="22">
        <v>752.25830078125</v>
      </c>
      <c r="L34" s="22">
        <v>514.5263671875</v>
      </c>
      <c r="M34" s="23">
        <v>142.2119140625</v>
      </c>
      <c r="R34" s="21">
        <f t="shared" si="5"/>
        <v>382.58777687766326</v>
      </c>
      <c r="S34" s="22">
        <f t="shared" si="6"/>
        <v>11</v>
      </c>
      <c r="T34" s="22">
        <f t="shared" si="7"/>
        <v>55.896723301440524</v>
      </c>
      <c r="U34" s="23">
        <f t="shared" si="8"/>
        <v>109.55556452462423</v>
      </c>
    </row>
    <row r="35" spans="2:21" x14ac:dyDescent="0.25">
      <c r="B35" s="27">
        <f t="shared" si="9"/>
        <v>15</v>
      </c>
      <c r="C35" s="22">
        <v>539.55078125</v>
      </c>
      <c r="D35" s="22">
        <v>596.00830078125</v>
      </c>
      <c r="E35" s="22">
        <v>497.25338745117102</v>
      </c>
      <c r="F35" s="22">
        <v>173.797607421875</v>
      </c>
      <c r="G35" s="22">
        <v>679.62646484375</v>
      </c>
      <c r="H35" s="22">
        <v>413.665771484375</v>
      </c>
      <c r="I35" s="22">
        <v>335.0830078125</v>
      </c>
      <c r="J35" s="22">
        <v>323.79150390625</v>
      </c>
      <c r="K35" s="22">
        <v>935.97412109375</v>
      </c>
      <c r="L35" s="22">
        <v>650.32958984375</v>
      </c>
      <c r="M35" s="23">
        <v>188.29345703125</v>
      </c>
      <c r="R35" s="21">
        <f t="shared" si="5"/>
        <v>484.85218117453826</v>
      </c>
      <c r="S35" s="22">
        <f t="shared" si="6"/>
        <v>11</v>
      </c>
      <c r="T35" s="22">
        <f t="shared" si="7"/>
        <v>68.918468656993326</v>
      </c>
      <c r="U35" s="23">
        <f t="shared" si="8"/>
        <v>135.07771643735944</v>
      </c>
    </row>
    <row r="36" spans="2:21" x14ac:dyDescent="0.25">
      <c r="B36" s="27">
        <f t="shared" si="9"/>
        <v>30</v>
      </c>
      <c r="C36" s="22">
        <v>646.05712890625</v>
      </c>
      <c r="D36" s="22">
        <v>747.98583984375</v>
      </c>
      <c r="E36" s="22">
        <v>598.38861083984295</v>
      </c>
      <c r="F36" s="22">
        <v>222.625732421875</v>
      </c>
      <c r="G36" s="22">
        <v>840.4541015625</v>
      </c>
      <c r="H36" s="22">
        <v>504.7607421875</v>
      </c>
      <c r="I36" s="22">
        <v>412.29248046875</v>
      </c>
      <c r="J36" s="22">
        <v>413.818359375</v>
      </c>
      <c r="K36" s="22">
        <v>1140.13671875</v>
      </c>
      <c r="L36" s="22">
        <v>805.96923828125</v>
      </c>
      <c r="M36" s="23">
        <v>238.34228515625</v>
      </c>
      <c r="R36" s="21">
        <f t="shared" si="5"/>
        <v>597.34829434481526</v>
      </c>
      <c r="S36" s="22">
        <f t="shared" si="6"/>
        <v>11</v>
      </c>
      <c r="T36" s="22">
        <f t="shared" si="7"/>
        <v>83.563332949450214</v>
      </c>
      <c r="U36" s="23">
        <f t="shared" si="8"/>
        <v>163.78112300905158</v>
      </c>
    </row>
    <row r="37" spans="2:21" x14ac:dyDescent="0.25">
      <c r="B37" s="27">
        <f t="shared" si="9"/>
        <v>45</v>
      </c>
      <c r="C37" s="22">
        <v>763.24462890625</v>
      </c>
      <c r="D37" s="22">
        <v>913.0859375</v>
      </c>
      <c r="E37" s="22">
        <v>708.86224365234295</v>
      </c>
      <c r="F37" s="22">
        <v>281.06689453125</v>
      </c>
      <c r="G37" s="22">
        <v>1011.962890625</v>
      </c>
      <c r="H37" s="22">
        <v>613.861083984375</v>
      </c>
      <c r="I37" s="22">
        <v>496.52099609375</v>
      </c>
      <c r="J37" s="22">
        <v>513.916015625</v>
      </c>
      <c r="K37" s="22">
        <v>1351.318359375</v>
      </c>
      <c r="L37" s="22">
        <v>982.0556640625</v>
      </c>
      <c r="M37" s="23">
        <v>298.15673828125</v>
      </c>
      <c r="R37" s="21">
        <f t="shared" si="5"/>
        <v>721.27740478515614</v>
      </c>
      <c r="S37" s="22">
        <f t="shared" si="6"/>
        <v>11</v>
      </c>
      <c r="T37" s="22">
        <f t="shared" si="7"/>
        <v>98.443786483645454</v>
      </c>
      <c r="U37" s="23">
        <f t="shared" si="8"/>
        <v>192.94627600969602</v>
      </c>
    </row>
    <row r="38" spans="2:21" x14ac:dyDescent="0.25">
      <c r="B38" s="27">
        <f t="shared" si="9"/>
        <v>60</v>
      </c>
      <c r="C38" s="22">
        <v>887.75634765625</v>
      </c>
      <c r="D38" s="22">
        <v>1100.15869140625</v>
      </c>
      <c r="E38" s="22">
        <v>823.79144287109295</v>
      </c>
      <c r="F38" s="22">
        <v>348.052978515625</v>
      </c>
      <c r="G38" s="22">
        <v>1201.47705078125</v>
      </c>
      <c r="H38" s="22">
        <v>769.34814453125</v>
      </c>
      <c r="I38" s="22">
        <v>588.9892578125</v>
      </c>
      <c r="J38" s="22">
        <v>632.781982421875</v>
      </c>
      <c r="K38" s="22">
        <v>1573.79150390625</v>
      </c>
      <c r="L38" s="22">
        <v>1178.5888671875</v>
      </c>
      <c r="M38" s="23">
        <v>368.65234375</v>
      </c>
      <c r="R38" s="21">
        <f t="shared" si="5"/>
        <v>861.21714643998575</v>
      </c>
      <c r="S38" s="22">
        <f t="shared" si="6"/>
        <v>11</v>
      </c>
      <c r="T38" s="22">
        <f t="shared" si="7"/>
        <v>113.7840862039514</v>
      </c>
      <c r="U38" s="23">
        <f t="shared" si="8"/>
        <v>223.01271097354552</v>
      </c>
    </row>
    <row r="39" spans="2:21" ht="15.75" thickBot="1" x14ac:dyDescent="0.3">
      <c r="B39" s="27">
        <f t="shared" si="9"/>
        <v>75</v>
      </c>
      <c r="C39" s="22">
        <v>1018.98193359375</v>
      </c>
      <c r="D39" s="22">
        <v>1304.3212890625</v>
      </c>
      <c r="E39" s="22">
        <v>939.63616943359295</v>
      </c>
      <c r="F39" s="22">
        <v>430.2978515625</v>
      </c>
      <c r="G39" s="22">
        <v>1413.57421875</v>
      </c>
      <c r="H39" s="22">
        <v>888.214111328125</v>
      </c>
      <c r="I39" s="22">
        <v>686.95068359375</v>
      </c>
      <c r="J39" s="22">
        <v>773.162841796875</v>
      </c>
      <c r="K39" s="22">
        <v>1847.22900390625</v>
      </c>
      <c r="L39" s="22">
        <v>1375.732421875</v>
      </c>
      <c r="M39" s="23">
        <v>453.18603515625</v>
      </c>
      <c r="R39" s="21">
        <f t="shared" si="5"/>
        <v>1011.9351418235085</v>
      </c>
      <c r="S39" s="22">
        <f t="shared" si="6"/>
        <v>11</v>
      </c>
      <c r="T39" s="22">
        <f t="shared" si="7"/>
        <v>131.79119874262005</v>
      </c>
      <c r="U39" s="23">
        <f t="shared" si="8"/>
        <v>258.30600301489568</v>
      </c>
    </row>
    <row r="40" spans="2:21" ht="15.75" thickBot="1" x14ac:dyDescent="0.3">
      <c r="B40" s="38" t="s">
        <v>40</v>
      </c>
      <c r="C40" s="30">
        <v>-71.900000000000006</v>
      </c>
      <c r="D40" s="30">
        <v>-67.599999999999994</v>
      </c>
      <c r="E40" s="30">
        <v>-67.2</v>
      </c>
      <c r="F40" s="30">
        <v>-69.7</v>
      </c>
      <c r="G40" s="30">
        <v>-72.3</v>
      </c>
      <c r="H40" s="30">
        <v>-68</v>
      </c>
      <c r="I40" s="30">
        <v>-78.099999999999994</v>
      </c>
      <c r="J40" s="30">
        <v>-56.2</v>
      </c>
      <c r="K40" s="30">
        <v>-75.7</v>
      </c>
      <c r="L40" s="30">
        <v>-70.3</v>
      </c>
      <c r="M40" s="31">
        <v>-72.599999999999994</v>
      </c>
      <c r="R40" s="29">
        <f>AVERAGE(C40:M40)</f>
        <v>-69.963636363636368</v>
      </c>
      <c r="S40" s="30">
        <f>COUNT(C40:M40)</f>
        <v>11</v>
      </c>
      <c r="T40" s="30">
        <f>(STDEV(C40:M40))/SQRT(S40)</f>
        <v>1.7108356664758746</v>
      </c>
      <c r="U40" s="31">
        <f>CONFIDENCE(0.05,(STDEV(C40:M40)),S40)</f>
        <v>3.3531762897592934</v>
      </c>
    </row>
    <row r="41" spans="2:21" x14ac:dyDescent="0.25">
      <c r="U41" s="5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41"/>
  <sheetViews>
    <sheetView workbookViewId="0">
      <selection activeCell="R23" sqref="R23"/>
    </sheetView>
  </sheetViews>
  <sheetFormatPr baseColWidth="10" defaultRowHeight="15" x14ac:dyDescent="0.25"/>
  <cols>
    <col min="1" max="1" width="11.42578125" style="1"/>
    <col min="2" max="7" width="11.42578125" style="6"/>
    <col min="8" max="20" width="11.42578125" style="1"/>
    <col min="21" max="21" width="2.28515625" style="1" customWidth="1"/>
    <col min="22" max="16384" width="11.42578125" style="1"/>
  </cols>
  <sheetData>
    <row r="2" spans="1:25" x14ac:dyDescent="0.25">
      <c r="Y2" s="2"/>
    </row>
    <row r="3" spans="1:25" x14ac:dyDescent="0.25">
      <c r="A3" s="7"/>
      <c r="B3" s="8" t="s">
        <v>4</v>
      </c>
      <c r="C3" s="8" t="s">
        <v>2</v>
      </c>
      <c r="D3" s="8" t="s">
        <v>5</v>
      </c>
      <c r="E3" s="8" t="s">
        <v>2</v>
      </c>
      <c r="F3" s="8" t="s">
        <v>6</v>
      </c>
      <c r="G3" s="8" t="s">
        <v>2</v>
      </c>
    </row>
    <row r="4" spans="1:25" ht="15.75" thickBot="1" x14ac:dyDescent="0.3">
      <c r="A4" s="7" t="s">
        <v>32</v>
      </c>
      <c r="B4" s="8" t="s">
        <v>33</v>
      </c>
      <c r="C4" s="8" t="s">
        <v>33</v>
      </c>
      <c r="D4" s="8" t="s">
        <v>33</v>
      </c>
      <c r="E4" s="8" t="s">
        <v>33</v>
      </c>
      <c r="F4" s="8" t="s">
        <v>33</v>
      </c>
      <c r="G4" s="8" t="s">
        <v>33</v>
      </c>
    </row>
    <row r="5" spans="1:25" x14ac:dyDescent="0.25">
      <c r="A5" s="9">
        <v>-150</v>
      </c>
      <c r="B5" s="39">
        <f>WT!O5</f>
        <v>-24.326073011363636</v>
      </c>
      <c r="C5" s="10">
        <f>WT!R5</f>
        <v>5.9110954719198743</v>
      </c>
      <c r="D5" s="10">
        <f>L85P!R5</f>
        <v>-316.41457020152689</v>
      </c>
      <c r="E5" s="10">
        <f>L85P!U5</f>
        <v>76.310589512888569</v>
      </c>
      <c r="F5" s="10">
        <f>G82R!S5</f>
        <v>-162.06384068080357</v>
      </c>
      <c r="G5" s="11">
        <f>G82R!V5</f>
        <v>49.774061285559654</v>
      </c>
    </row>
    <row r="6" spans="1:25" x14ac:dyDescent="0.25">
      <c r="A6" s="12">
        <v>-135</v>
      </c>
      <c r="B6" s="40">
        <f>WT!O6</f>
        <v>-20.314254048295457</v>
      </c>
      <c r="C6" s="13">
        <f>WT!R6</f>
        <v>4.8093993715280572</v>
      </c>
      <c r="D6" s="13">
        <f>L85P!R6</f>
        <v>-238.3866715864701</v>
      </c>
      <c r="E6" s="13">
        <f>L85P!U6</f>
        <v>57.771863446433684</v>
      </c>
      <c r="F6" s="13">
        <f>G82R!S6</f>
        <v>-120.42609235491071</v>
      </c>
      <c r="G6" s="14">
        <f>G82R!V6</f>
        <v>32.450080263251571</v>
      </c>
    </row>
    <row r="7" spans="1:25" x14ac:dyDescent="0.25">
      <c r="A7" s="12">
        <v>-120</v>
      </c>
      <c r="B7" s="40">
        <f>WT!O7</f>
        <v>-15.516204225852272</v>
      </c>
      <c r="C7" s="13">
        <f>WT!R7</f>
        <v>3.4186811598073485</v>
      </c>
      <c r="D7" s="13">
        <f>L85P!R7</f>
        <v>-175.72853643243954</v>
      </c>
      <c r="E7" s="13">
        <f>L85P!U7</f>
        <v>44.04242621882841</v>
      </c>
      <c r="F7" s="13">
        <f>G82R!S7</f>
        <v>-89.125139229910701</v>
      </c>
      <c r="G7" s="14">
        <f>G82R!V7</f>
        <v>21.907853849143958</v>
      </c>
    </row>
    <row r="8" spans="1:25" x14ac:dyDescent="0.25">
      <c r="A8" s="12">
        <v>-105</v>
      </c>
      <c r="B8" s="40">
        <f>WT!O8</f>
        <v>-12.44455752840909</v>
      </c>
      <c r="C8" s="13">
        <f>WT!R8</f>
        <v>2.8254093118764443</v>
      </c>
      <c r="D8" s="13">
        <f>L85P!R8</f>
        <v>-122.92202897505318</v>
      </c>
      <c r="E8" s="13">
        <f>L85P!U8</f>
        <v>32.478835982506709</v>
      </c>
      <c r="F8" s="13">
        <f>G82R!S8</f>
        <v>-59.817200474330363</v>
      </c>
      <c r="G8" s="14">
        <f>G82R!V8</f>
        <v>13.497148897943564</v>
      </c>
    </row>
    <row r="9" spans="1:25" x14ac:dyDescent="0.25">
      <c r="A9" s="12">
        <v>-90</v>
      </c>
      <c r="B9" s="40">
        <f>WT!O9</f>
        <v>-9.3709237215909109</v>
      </c>
      <c r="C9" s="13">
        <f>WT!R9</f>
        <v>3.2538421482206443</v>
      </c>
      <c r="D9" s="13">
        <f>L85P!R9</f>
        <v>-74.385208823464097</v>
      </c>
      <c r="E9" s="13">
        <f>L85P!U9</f>
        <v>20.874332330168791</v>
      </c>
      <c r="F9" s="13">
        <f>G82R!S9</f>
        <v>-37.370419224330355</v>
      </c>
      <c r="G9" s="14">
        <f>G82R!V9</f>
        <v>9.2673781510217328</v>
      </c>
    </row>
    <row r="10" spans="1:25" x14ac:dyDescent="0.25">
      <c r="A10" s="12">
        <v>-75</v>
      </c>
      <c r="B10" s="40">
        <f>WT!O10</f>
        <v>-6.8017644176136365</v>
      </c>
      <c r="C10" s="13">
        <f>WT!R10</f>
        <v>2.4830351190078535</v>
      </c>
      <c r="D10" s="13">
        <f>L85P!R10</f>
        <v>-26.788884249600493</v>
      </c>
      <c r="E10" s="13">
        <f>L85P!U10</f>
        <v>14.710319197615485</v>
      </c>
      <c r="F10" s="13">
        <f>G82R!S10</f>
        <v>-17.289647963169646</v>
      </c>
      <c r="G10" s="14">
        <f>G82R!V10</f>
        <v>6.4630518518525548</v>
      </c>
    </row>
    <row r="11" spans="1:25" x14ac:dyDescent="0.25">
      <c r="A11" s="12">
        <v>-60</v>
      </c>
      <c r="B11" s="40">
        <f>WT!O11</f>
        <v>-4.917334303977273</v>
      </c>
      <c r="C11" s="13">
        <f>WT!R11</f>
        <v>2.0988855127430326</v>
      </c>
      <c r="D11" s="13">
        <f>L85P!R11</f>
        <v>19.337047273462471</v>
      </c>
      <c r="E11" s="13">
        <f>L85P!U11</f>
        <v>15.326172103868855</v>
      </c>
      <c r="F11" s="13">
        <f>G82R!S11</f>
        <v>3.9566241908482143</v>
      </c>
      <c r="G11" s="14">
        <f>G82R!V11</f>
        <v>7.7410063701711325</v>
      </c>
    </row>
    <row r="12" spans="1:25" x14ac:dyDescent="0.25">
      <c r="A12" s="12">
        <v>-45</v>
      </c>
      <c r="B12" s="40">
        <f>WT!O12</f>
        <v>-3.0011401633522725</v>
      </c>
      <c r="C12" s="13">
        <f>WT!R12</f>
        <v>1.8506526822725111</v>
      </c>
      <c r="D12" s="13">
        <f>L85P!R12</f>
        <v>66.716974085027516</v>
      </c>
      <c r="E12" s="13">
        <f>L85P!U12</f>
        <v>22.907615706096532</v>
      </c>
      <c r="F12" s="13">
        <f>G82R!S12</f>
        <v>26.161884207589285</v>
      </c>
      <c r="G12" s="14">
        <f>G82R!V12</f>
        <v>12.555069575984403</v>
      </c>
    </row>
    <row r="13" spans="1:25" x14ac:dyDescent="0.25">
      <c r="A13" s="12">
        <v>-30</v>
      </c>
      <c r="B13" s="40">
        <f>WT!O13</f>
        <v>-0.21925450994318177</v>
      </c>
      <c r="C13" s="13">
        <f>WT!R13</f>
        <v>2.8180250988886355</v>
      </c>
      <c r="D13" s="13">
        <f>L85P!R13</f>
        <v>117.77288194136182</v>
      </c>
      <c r="E13" s="13">
        <f>L85P!U13</f>
        <v>32.705766560784767</v>
      </c>
      <c r="F13" s="13">
        <f>G82R!S13</f>
        <v>52.667802622767859</v>
      </c>
      <c r="G13" s="14">
        <f>G82R!V13</f>
        <v>19.204886448492438</v>
      </c>
    </row>
    <row r="14" spans="1:25" x14ac:dyDescent="0.25">
      <c r="A14" s="12">
        <v>-15</v>
      </c>
      <c r="B14" s="40">
        <f>WT!O14</f>
        <v>4.0551274218750004</v>
      </c>
      <c r="C14" s="13">
        <f>WT!R14</f>
        <v>2.9127362460662716</v>
      </c>
      <c r="D14" s="13">
        <f>L85P!R14</f>
        <v>172.83768948641682</v>
      </c>
      <c r="E14" s="13">
        <f>L85P!U14</f>
        <v>45.714026253150273</v>
      </c>
      <c r="F14" s="13">
        <f>G82R!S14</f>
        <v>84.716350837053568</v>
      </c>
      <c r="G14" s="14">
        <f>G82R!V14</f>
        <v>28.034733719739272</v>
      </c>
    </row>
    <row r="15" spans="1:25" x14ac:dyDescent="0.25">
      <c r="A15" s="12">
        <v>0</v>
      </c>
      <c r="B15" s="40">
        <f>WT!O15</f>
        <v>8.0372798934659091</v>
      </c>
      <c r="C15" s="13">
        <f>WT!R15</f>
        <v>4.6743340088515621</v>
      </c>
      <c r="D15" s="13">
        <f>L85P!R15</f>
        <v>236.97454140403045</v>
      </c>
      <c r="E15" s="13">
        <f>L85P!U15</f>
        <v>61.736978870474424</v>
      </c>
      <c r="F15" s="13">
        <f>G82R!S15</f>
        <v>124.02370772879463</v>
      </c>
      <c r="G15" s="14">
        <f>G82R!V15</f>
        <v>38.925412791582332</v>
      </c>
    </row>
    <row r="16" spans="1:25" x14ac:dyDescent="0.25">
      <c r="A16" s="12">
        <v>15</v>
      </c>
      <c r="B16" s="40">
        <f>WT!O16</f>
        <v>13.039002840909092</v>
      </c>
      <c r="C16" s="13">
        <f>WT!R16</f>
        <v>5.1605456758796313</v>
      </c>
      <c r="D16" s="13">
        <f>L85P!R16</f>
        <v>307.38414140181101</v>
      </c>
      <c r="E16" s="13">
        <f>L85P!U16</f>
        <v>79.864840572634719</v>
      </c>
      <c r="F16" s="13">
        <f>G82R!S16</f>
        <v>174.16301674107146</v>
      </c>
      <c r="G16" s="14">
        <f>G82R!V16</f>
        <v>52.853603585994037</v>
      </c>
    </row>
    <row r="17" spans="1:25" x14ac:dyDescent="0.25">
      <c r="A17" s="12">
        <v>30</v>
      </c>
      <c r="B17" s="40">
        <f>WT!O17</f>
        <v>18.465739737215909</v>
      </c>
      <c r="C17" s="13">
        <f>WT!R17</f>
        <v>7.4693739713604268</v>
      </c>
      <c r="D17" s="13">
        <f>L85P!R17</f>
        <v>393.5269414728337</v>
      </c>
      <c r="E17" s="13">
        <f>L85P!U17</f>
        <v>103.00626227602783</v>
      </c>
      <c r="F17" s="13">
        <f>G82R!S17</f>
        <v>237.22999930245535</v>
      </c>
      <c r="G17" s="14">
        <f>G82R!V17</f>
        <v>71.545770488430179</v>
      </c>
    </row>
    <row r="18" spans="1:25" x14ac:dyDescent="0.25">
      <c r="A18" s="12">
        <v>45</v>
      </c>
      <c r="B18" s="40">
        <f>WT!O18</f>
        <v>26.343767045454548</v>
      </c>
      <c r="C18" s="13">
        <f>WT!R18</f>
        <v>10.613140568749266</v>
      </c>
      <c r="D18" s="13">
        <f>L85P!R18</f>
        <v>490.8169805353337</v>
      </c>
      <c r="E18" s="13">
        <f>L85P!U18</f>
        <v>127.48595633265938</v>
      </c>
      <c r="F18" s="13">
        <f>G82R!S18</f>
        <v>311.29546386718755</v>
      </c>
      <c r="G18" s="14">
        <f>G82R!V18</f>
        <v>94.536674593411561</v>
      </c>
    </row>
    <row r="19" spans="1:25" x14ac:dyDescent="0.25">
      <c r="A19" s="12">
        <v>60</v>
      </c>
      <c r="B19" s="40">
        <f>WT!O19</f>
        <v>36.208979048295454</v>
      </c>
      <c r="C19" s="13">
        <f>WT!R19</f>
        <v>13.781182323155811</v>
      </c>
      <c r="D19" s="13">
        <f>L85P!R19</f>
        <v>606.03748113458801</v>
      </c>
      <c r="E19" s="13">
        <f>L85P!U19</f>
        <v>158.47818815875954</v>
      </c>
      <c r="F19" s="13">
        <f>G82R!S19</f>
        <v>395.3472578125</v>
      </c>
      <c r="G19" s="14">
        <f>G82R!V19</f>
        <v>117.18423702354868</v>
      </c>
    </row>
    <row r="20" spans="1:25" ht="15.75" thickBot="1" x14ac:dyDescent="0.3">
      <c r="A20" s="15">
        <v>75</v>
      </c>
      <c r="B20" s="41">
        <f>WT!O20</f>
        <v>57.937160156250002</v>
      </c>
      <c r="C20" s="16">
        <f>WT!R20</f>
        <v>29.77452607190218</v>
      </c>
      <c r="D20" s="16">
        <f>L85P!R20</f>
        <v>738.17027143998575</v>
      </c>
      <c r="E20" s="16">
        <f>L85P!U20</f>
        <v>192.1491793310696</v>
      </c>
      <c r="F20" s="16">
        <f>G82R!S20</f>
        <v>390.22050347222222</v>
      </c>
      <c r="G20" s="17">
        <f>G82R!V20</f>
        <v>108.73414455774676</v>
      </c>
    </row>
    <row r="21" spans="1:25" x14ac:dyDescent="0.25">
      <c r="Y21" s="2"/>
    </row>
    <row r="24" spans="1:25" x14ac:dyDescent="0.25">
      <c r="A24" s="7"/>
      <c r="B24" s="8" t="s">
        <v>4</v>
      </c>
      <c r="C24" s="8" t="s">
        <v>2</v>
      </c>
      <c r="D24" s="8" t="s">
        <v>5</v>
      </c>
      <c r="E24" s="8" t="s">
        <v>2</v>
      </c>
      <c r="F24" s="8" t="s">
        <v>6</v>
      </c>
      <c r="G24" s="8" t="s">
        <v>2</v>
      </c>
    </row>
    <row r="25" spans="1:25" ht="15.75" thickBot="1" x14ac:dyDescent="0.3">
      <c r="A25" s="7" t="s">
        <v>32</v>
      </c>
      <c r="B25" s="8" t="s">
        <v>33</v>
      </c>
      <c r="C25" s="8" t="s">
        <v>33</v>
      </c>
      <c r="D25" s="8" t="s">
        <v>33</v>
      </c>
      <c r="E25" s="8" t="s">
        <v>33</v>
      </c>
      <c r="F25" s="8" t="s">
        <v>33</v>
      </c>
      <c r="G25" s="8" t="s">
        <v>33</v>
      </c>
    </row>
    <row r="26" spans="1:25" x14ac:dyDescent="0.25">
      <c r="A26" s="9">
        <v>-150</v>
      </c>
      <c r="B26" s="39">
        <f>WT!O24</f>
        <v>-21.490403645833336</v>
      </c>
      <c r="C26" s="10">
        <f>WT!R24</f>
        <v>7.5257673772632447</v>
      </c>
      <c r="D26" s="10">
        <f>L85P!R24</f>
        <v>-411.63218827681101</v>
      </c>
      <c r="E26" s="10">
        <f>L85P!U24</f>
        <v>97.285189063308394</v>
      </c>
      <c r="F26" s="10">
        <f>G82R!S24</f>
        <v>-124.30349121093751</v>
      </c>
      <c r="G26" s="11">
        <f>G82R!V24</f>
        <v>49.68166176147875</v>
      </c>
    </row>
    <row r="27" spans="1:25" x14ac:dyDescent="0.25">
      <c r="A27" s="12">
        <v>-135</v>
      </c>
      <c r="B27" s="40">
        <f>WT!O25</f>
        <v>-17.48595121527778</v>
      </c>
      <c r="C27" s="13">
        <f>WT!R25</f>
        <v>5.1535436723304091</v>
      </c>
      <c r="D27" s="13">
        <f>L85P!R25</f>
        <v>-316.60877297141326</v>
      </c>
      <c r="E27" s="13">
        <f>L85P!U25</f>
        <v>78.302395433984515</v>
      </c>
      <c r="F27" s="13">
        <f>G82R!S25</f>
        <v>-97.328061941964279</v>
      </c>
      <c r="G27" s="14">
        <f>G82R!V25</f>
        <v>37.324623983203402</v>
      </c>
    </row>
    <row r="28" spans="1:25" x14ac:dyDescent="0.25">
      <c r="A28" s="12">
        <v>-120</v>
      </c>
      <c r="B28" s="40">
        <f>WT!O26</f>
        <v>-11.098665407986111</v>
      </c>
      <c r="C28" s="13">
        <f>WT!R26</f>
        <v>3.6557624931995729</v>
      </c>
      <c r="D28" s="13">
        <f>L85P!R26</f>
        <v>-240.48128717595873</v>
      </c>
      <c r="E28" s="13">
        <f>L85P!U26</f>
        <v>60.200177231663666</v>
      </c>
      <c r="F28" s="13">
        <f>G82R!S26</f>
        <v>-73.826500139508923</v>
      </c>
      <c r="G28" s="14">
        <f>G82R!V26</f>
        <v>31.726960704299827</v>
      </c>
    </row>
    <row r="29" spans="1:25" x14ac:dyDescent="0.25">
      <c r="A29" s="12">
        <v>-105</v>
      </c>
      <c r="B29" s="40">
        <f>WT!O27</f>
        <v>-9.259981770833333</v>
      </c>
      <c r="C29" s="13">
        <f>WT!R27</f>
        <v>1.8853231021371304</v>
      </c>
      <c r="D29" s="13">
        <f>L85P!R27</f>
        <v>-167.64970120516682</v>
      </c>
      <c r="E29" s="13">
        <f>L85P!U27</f>
        <v>42.256539091798096</v>
      </c>
      <c r="F29" s="13">
        <f>G82R!S27</f>
        <v>-51.926407226562496</v>
      </c>
      <c r="G29" s="14">
        <f>G82R!V27</f>
        <v>23.395058712783797</v>
      </c>
    </row>
    <row r="30" spans="1:25" x14ac:dyDescent="0.25">
      <c r="A30" s="12">
        <v>-90</v>
      </c>
      <c r="B30" s="40">
        <f>WT!O28</f>
        <v>-7.3661308593749988</v>
      </c>
      <c r="C30" s="13">
        <f>WT!R28</f>
        <v>1.2234868587739636</v>
      </c>
      <c r="D30" s="13">
        <f>L85P!R28</f>
        <v>-95.458983681418644</v>
      </c>
      <c r="E30" s="13">
        <f>L85P!U28</f>
        <v>24.597070076146224</v>
      </c>
      <c r="F30" s="13">
        <f>G82R!S28</f>
        <v>-33.532381975446427</v>
      </c>
      <c r="G30" s="14">
        <f>G82R!V28</f>
        <v>17.205847383276492</v>
      </c>
    </row>
    <row r="31" spans="1:25" x14ac:dyDescent="0.25">
      <c r="A31" s="12">
        <v>-75</v>
      </c>
      <c r="B31" s="40">
        <f>WT!O29</f>
        <v>-3.7802802083333336</v>
      </c>
      <c r="C31" s="13">
        <f>WT!R29</f>
        <v>1.5544528543644047</v>
      </c>
      <c r="D31" s="13">
        <f>L85P!R29</f>
        <v>-25.14370970292525</v>
      </c>
      <c r="E31" s="13">
        <f>L85P!U29</f>
        <v>14.96016735141999</v>
      </c>
      <c r="F31" s="13">
        <f>G82R!S29</f>
        <v>-16.141983794642858</v>
      </c>
      <c r="G31" s="14">
        <f>G82R!V29</f>
        <v>11.499677281589115</v>
      </c>
    </row>
    <row r="32" spans="1:25" x14ac:dyDescent="0.25">
      <c r="A32" s="12">
        <v>-60</v>
      </c>
      <c r="B32" s="40">
        <f>WT!O30</f>
        <v>-0.57249279513888895</v>
      </c>
      <c r="C32" s="13">
        <f>WT!R30</f>
        <v>3.3981071904124809</v>
      </c>
      <c r="D32" s="13">
        <f>L85P!R30</f>
        <v>48.503528594970703</v>
      </c>
      <c r="E32" s="13">
        <f>L85P!U30</f>
        <v>24.228653786556627</v>
      </c>
      <c r="F32" s="13">
        <f>G82R!S30</f>
        <v>0.22190883482142862</v>
      </c>
      <c r="G32" s="14">
        <f>G82R!V30</f>
        <v>7.8403776840014414</v>
      </c>
    </row>
    <row r="33" spans="1:25" x14ac:dyDescent="0.25">
      <c r="A33" s="12">
        <v>-45</v>
      </c>
      <c r="B33" s="40">
        <f>WT!O31</f>
        <v>0.98321216145833334</v>
      </c>
      <c r="C33" s="13">
        <f>WT!R31</f>
        <v>3.2260607367700627</v>
      </c>
      <c r="D33" s="13">
        <f>L85P!R31</f>
        <v>124.04285708340727</v>
      </c>
      <c r="E33" s="13">
        <f>L85P!U31</f>
        <v>42.644196654961476</v>
      </c>
      <c r="F33" s="13">
        <f>G82R!S31</f>
        <v>17.843237304687502</v>
      </c>
      <c r="G33" s="14">
        <f>G82R!V31</f>
        <v>8.4859783768803894</v>
      </c>
    </row>
    <row r="34" spans="1:25" x14ac:dyDescent="0.25">
      <c r="A34" s="12">
        <v>-30</v>
      </c>
      <c r="B34" s="40">
        <f>WT!O32</f>
        <v>3.6643994878472217</v>
      </c>
      <c r="C34" s="13">
        <f>WT!R32</f>
        <v>4.6328722124013852</v>
      </c>
      <c r="D34" s="13">
        <f>L85P!R32</f>
        <v>203.52172712846229</v>
      </c>
      <c r="E34" s="13">
        <f>L85P!U32</f>
        <v>63.471177442310484</v>
      </c>
      <c r="F34" s="13">
        <f>G82R!S32</f>
        <v>40.790914073660709</v>
      </c>
      <c r="G34" s="14">
        <f>G82R!V32</f>
        <v>15.058263176668456</v>
      </c>
    </row>
    <row r="35" spans="1:25" x14ac:dyDescent="0.25">
      <c r="A35" s="12">
        <v>-15</v>
      </c>
      <c r="B35" s="40">
        <f>WT!O33</f>
        <v>7.7889228124999983</v>
      </c>
      <c r="C35" s="13">
        <f>WT!R33</f>
        <v>5.1552244848571709</v>
      </c>
      <c r="D35" s="13">
        <f>L85P!R33</f>
        <v>289.75330422141326</v>
      </c>
      <c r="E35" s="13">
        <f>L85P!U33</f>
        <v>84.613922537235354</v>
      </c>
      <c r="F35" s="13">
        <f>G82R!S33</f>
        <v>66.233766322544639</v>
      </c>
      <c r="G35" s="14">
        <f>G82R!V33</f>
        <v>24.213421819981551</v>
      </c>
    </row>
    <row r="36" spans="1:25" x14ac:dyDescent="0.25">
      <c r="A36" s="12">
        <v>0</v>
      </c>
      <c r="B36" s="40">
        <f>WT!O34</f>
        <v>12.164624678819445</v>
      </c>
      <c r="C36" s="13">
        <f>WT!R34</f>
        <v>6.540056294864339</v>
      </c>
      <c r="D36" s="13">
        <f>L85P!R34</f>
        <v>382.58777687766326</v>
      </c>
      <c r="E36" s="13">
        <f>L85P!U34</f>
        <v>109.55556452462423</v>
      </c>
      <c r="F36" s="13">
        <f>G82R!S34</f>
        <v>97.992807338169641</v>
      </c>
      <c r="G36" s="14">
        <f>G82R!V34</f>
        <v>35.934883803452742</v>
      </c>
    </row>
    <row r="37" spans="1:25" x14ac:dyDescent="0.25">
      <c r="A37" s="12">
        <v>15</v>
      </c>
      <c r="B37" s="40">
        <f>WT!O35</f>
        <v>16.52346644965278</v>
      </c>
      <c r="C37" s="13">
        <f>WT!R35</f>
        <v>6.9600294323307361</v>
      </c>
      <c r="D37" s="13">
        <f>L85P!R35</f>
        <v>484.85218117453826</v>
      </c>
      <c r="E37" s="13">
        <f>L85P!U35</f>
        <v>135.07771643735944</v>
      </c>
      <c r="F37" s="13">
        <f>G82R!S35</f>
        <v>136.95633454241073</v>
      </c>
      <c r="G37" s="14">
        <f>G82R!V35</f>
        <v>50.087239505050484</v>
      </c>
    </row>
    <row r="38" spans="1:25" x14ac:dyDescent="0.25">
      <c r="A38" s="12">
        <v>30</v>
      </c>
      <c r="B38" s="40">
        <f>WT!O36</f>
        <v>23.546667751736109</v>
      </c>
      <c r="C38" s="13">
        <f>WT!R36</f>
        <v>8.1127752999986349</v>
      </c>
      <c r="D38" s="13">
        <f>L85P!R36</f>
        <v>597.34829434481526</v>
      </c>
      <c r="E38" s="13">
        <f>L85P!U36</f>
        <v>163.78112300905158</v>
      </c>
      <c r="F38" s="13">
        <f>G82R!S36</f>
        <v>186.33918373325892</v>
      </c>
      <c r="G38" s="14">
        <f>G82R!V36</f>
        <v>67.724770203149887</v>
      </c>
    </row>
    <row r="39" spans="1:25" x14ac:dyDescent="0.25">
      <c r="A39" s="12">
        <v>45</v>
      </c>
      <c r="B39" s="40">
        <f>WT!O37</f>
        <v>31.990235677083337</v>
      </c>
      <c r="C39" s="13">
        <f>WT!R37</f>
        <v>10.033904674677624</v>
      </c>
      <c r="D39" s="13">
        <f>L85P!R37</f>
        <v>721.27740478515614</v>
      </c>
      <c r="E39" s="13">
        <f>L85P!U37</f>
        <v>192.94627600969602</v>
      </c>
      <c r="F39" s="13">
        <f>G82R!S37</f>
        <v>246.23304241071426</v>
      </c>
      <c r="G39" s="14">
        <f>G82R!V37</f>
        <v>88.20298569660676</v>
      </c>
      <c r="Y39" s="2"/>
    </row>
    <row r="40" spans="1:25" x14ac:dyDescent="0.25">
      <c r="A40" s="12">
        <v>60</v>
      </c>
      <c r="B40" s="40">
        <f>WT!O38</f>
        <v>42.069980034722221</v>
      </c>
      <c r="C40" s="13">
        <f>WT!R38</f>
        <v>10.435310769012172</v>
      </c>
      <c r="D40" s="13">
        <f>L85P!R38</f>
        <v>861.21714643998575</v>
      </c>
      <c r="E40" s="13">
        <f>L85P!U38</f>
        <v>223.01271097354552</v>
      </c>
      <c r="F40" s="13">
        <f>G82R!S38</f>
        <v>316.63387667410717</v>
      </c>
      <c r="G40" s="14">
        <f>G82R!V38</f>
        <v>112.7330837161889</v>
      </c>
    </row>
    <row r="41" spans="1:25" ht="15.75" thickBot="1" x14ac:dyDescent="0.3">
      <c r="A41" s="15">
        <v>75</v>
      </c>
      <c r="B41" s="41">
        <f>WT!O39</f>
        <v>53.493600000000001</v>
      </c>
      <c r="C41" s="16">
        <f>WT!R39</f>
        <v>17.483403097109647</v>
      </c>
      <c r="D41" s="16">
        <f>L85P!R39</f>
        <v>1011.9351418235085</v>
      </c>
      <c r="E41" s="16">
        <f>L85P!U39</f>
        <v>258.30600301489568</v>
      </c>
      <c r="F41" s="16">
        <f>G82R!S39</f>
        <v>253.99894417317708</v>
      </c>
      <c r="G41" s="17">
        <f>G82R!V39</f>
        <v>79.885921181653089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WT</vt:lpstr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2021-12-22T16:11:10Z</dcterms:modified>
</cp:coreProperties>
</file>