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zj\Documents\Backup Papers\EAAT2 variants II\eBiomedicine\Raw data\"/>
    </mc:Choice>
  </mc:AlternateContent>
  <bookViews>
    <workbookView xWindow="-105" yWindow="-105" windowWidth="23250" windowHeight="12450" tabRatio="601"/>
  </bookViews>
  <sheets>
    <sheet name="WT_hEAAT2" sheetId="20" r:id="rId1"/>
    <sheet name="WT_EAAT2_1_1_F249S_delta" sheetId="18" r:id="rId2"/>
    <sheet name="WT_EAAT2_1_1_A432D" sheetId="19" r:id="rId3"/>
    <sheet name="Statistics" sheetId="2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5" i="19" l="1"/>
  <c r="V25" i="19"/>
  <c r="U29" i="19"/>
  <c r="T20" i="19"/>
  <c r="U20" i="19" s="1"/>
  <c r="T21" i="19"/>
  <c r="U21" i="19" s="1"/>
  <c r="T22" i="19"/>
  <c r="U22" i="19" s="1"/>
  <c r="T23" i="19"/>
  <c r="V23" i="19" s="1"/>
  <c r="T24" i="19"/>
  <c r="U24" i="19" s="1"/>
  <c r="T25" i="19"/>
  <c r="T26" i="19"/>
  <c r="U26" i="19" s="1"/>
  <c r="T27" i="19"/>
  <c r="U27" i="19" s="1"/>
  <c r="T28" i="19"/>
  <c r="U28" i="19" s="1"/>
  <c r="T29" i="19"/>
  <c r="V29" i="19" s="1"/>
  <c r="T30" i="19"/>
  <c r="U30" i="19" s="1"/>
  <c r="T31" i="19"/>
  <c r="V31" i="19" s="1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4" i="19"/>
  <c r="T4" i="19"/>
  <c r="V4" i="19" s="1"/>
  <c r="U4" i="19"/>
  <c r="S5" i="19"/>
  <c r="T5" i="19"/>
  <c r="U5" i="19" s="1"/>
  <c r="S6" i="19"/>
  <c r="T6" i="19"/>
  <c r="U6" i="19" s="1"/>
  <c r="S7" i="19"/>
  <c r="T7" i="19"/>
  <c r="V7" i="19" s="1"/>
  <c r="U7" i="19"/>
  <c r="S8" i="19"/>
  <c r="T8" i="19"/>
  <c r="U8" i="19" s="1"/>
  <c r="S9" i="19"/>
  <c r="T9" i="19"/>
  <c r="U9" i="19" s="1"/>
  <c r="S10" i="19"/>
  <c r="T10" i="19"/>
  <c r="V10" i="19" s="1"/>
  <c r="S11" i="19"/>
  <c r="T11" i="19"/>
  <c r="U11" i="19" s="1"/>
  <c r="S12" i="19"/>
  <c r="T12" i="19"/>
  <c r="U12" i="19" s="1"/>
  <c r="S13" i="19"/>
  <c r="T13" i="19"/>
  <c r="V13" i="19" s="1"/>
  <c r="S14" i="19"/>
  <c r="T14" i="19"/>
  <c r="U14" i="19" s="1"/>
  <c r="S15" i="19"/>
  <c r="T15" i="19"/>
  <c r="U15" i="19" s="1"/>
  <c r="N35" i="18"/>
  <c r="O35" i="18"/>
  <c r="P35" i="18"/>
  <c r="Q35" i="18"/>
  <c r="N36" i="18"/>
  <c r="O36" i="18"/>
  <c r="P36" i="18" s="1"/>
  <c r="Q36" i="18"/>
  <c r="N37" i="18"/>
  <c r="O37" i="18"/>
  <c r="P37" i="18"/>
  <c r="Q37" i="18"/>
  <c r="N38" i="18"/>
  <c r="O38" i="18"/>
  <c r="P38" i="18"/>
  <c r="Q38" i="18"/>
  <c r="N39" i="18"/>
  <c r="O39" i="18"/>
  <c r="P39" i="18" s="1"/>
  <c r="Q39" i="18"/>
  <c r="N40" i="18"/>
  <c r="O40" i="18"/>
  <c r="P40" i="18"/>
  <c r="Q40" i="18"/>
  <c r="N41" i="18"/>
  <c r="O41" i="18"/>
  <c r="P41" i="18"/>
  <c r="Q41" i="18"/>
  <c r="N42" i="18"/>
  <c r="O42" i="18"/>
  <c r="P42" i="18" s="1"/>
  <c r="Q42" i="18"/>
  <c r="N43" i="18"/>
  <c r="O43" i="18"/>
  <c r="P43" i="18"/>
  <c r="Q43" i="18"/>
  <c r="N44" i="18"/>
  <c r="O44" i="18"/>
  <c r="P44" i="18"/>
  <c r="Q44" i="18"/>
  <c r="N45" i="18"/>
  <c r="O45" i="18"/>
  <c r="P45" i="18" s="1"/>
  <c r="Q45" i="18"/>
  <c r="N46" i="18"/>
  <c r="O46" i="18"/>
  <c r="P46" i="18"/>
  <c r="Q46" i="18"/>
  <c r="N5" i="18"/>
  <c r="O5" i="18"/>
  <c r="P5" i="18" s="1"/>
  <c r="Q5" i="18"/>
  <c r="N6" i="18"/>
  <c r="O6" i="18"/>
  <c r="P6" i="18" s="1"/>
  <c r="Q6" i="18"/>
  <c r="N7" i="18"/>
  <c r="O7" i="18"/>
  <c r="P7" i="18"/>
  <c r="Q7" i="18"/>
  <c r="N8" i="18"/>
  <c r="O8" i="18"/>
  <c r="P8" i="18" s="1"/>
  <c r="Q8" i="18"/>
  <c r="N9" i="18"/>
  <c r="O9" i="18"/>
  <c r="P9" i="18" s="1"/>
  <c r="Q9" i="18"/>
  <c r="N10" i="18"/>
  <c r="O10" i="18"/>
  <c r="P10" i="18"/>
  <c r="Q10" i="18"/>
  <c r="N11" i="18"/>
  <c r="O11" i="18"/>
  <c r="P11" i="18" s="1"/>
  <c r="Q11" i="18"/>
  <c r="N12" i="18"/>
  <c r="O12" i="18"/>
  <c r="P12" i="18" s="1"/>
  <c r="Q12" i="18"/>
  <c r="N13" i="18"/>
  <c r="O13" i="18"/>
  <c r="P13" i="18"/>
  <c r="Q13" i="18"/>
  <c r="N14" i="18"/>
  <c r="O14" i="18"/>
  <c r="P14" i="18" s="1"/>
  <c r="Q14" i="18"/>
  <c r="N15" i="18"/>
  <c r="O15" i="18"/>
  <c r="P15" i="18" s="1"/>
  <c r="Q15" i="18"/>
  <c r="N16" i="18"/>
  <c r="O16" i="18"/>
  <c r="P16" i="18"/>
  <c r="Q16" i="18"/>
  <c r="O31" i="18"/>
  <c r="Q31" i="18" s="1"/>
  <c r="N31" i="18"/>
  <c r="O30" i="18"/>
  <c r="Q30" i="18" s="1"/>
  <c r="N30" i="18"/>
  <c r="Q29" i="18"/>
  <c r="O29" i="18"/>
  <c r="P29" i="18" s="1"/>
  <c r="N29" i="18"/>
  <c r="O28" i="18"/>
  <c r="Q28" i="18" s="1"/>
  <c r="N28" i="18"/>
  <c r="Q27" i="18"/>
  <c r="P27" i="18"/>
  <c r="O27" i="18"/>
  <c r="N27" i="18"/>
  <c r="Q26" i="18"/>
  <c r="O26" i="18"/>
  <c r="P26" i="18" s="1"/>
  <c r="N26" i="18"/>
  <c r="O25" i="18"/>
  <c r="Q25" i="18" s="1"/>
  <c r="N25" i="18"/>
  <c r="Q24" i="18"/>
  <c r="P24" i="18"/>
  <c r="O24" i="18"/>
  <c r="N24" i="18"/>
  <c r="Q23" i="18"/>
  <c r="P23" i="18"/>
  <c r="O23" i="18"/>
  <c r="N23" i="18"/>
  <c r="O22" i="18"/>
  <c r="Q22" i="18" s="1"/>
  <c r="N22" i="18"/>
  <c r="Q21" i="18"/>
  <c r="P21" i="18"/>
  <c r="O21" i="18"/>
  <c r="N21" i="18"/>
  <c r="Q20" i="18"/>
  <c r="P20" i="18"/>
  <c r="O20" i="18"/>
  <c r="N2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N62" i="18"/>
  <c r="N61" i="18"/>
  <c r="N60" i="18"/>
  <c r="N59" i="18"/>
  <c r="N58" i="18"/>
  <c r="N57" i="18"/>
  <c r="N56" i="18"/>
  <c r="N55" i="18"/>
  <c r="N54" i="18"/>
  <c r="N53" i="18"/>
  <c r="N52" i="18"/>
  <c r="N51" i="18"/>
  <c r="V52" i="20"/>
  <c r="V53" i="20"/>
  <c r="V54" i="20"/>
  <c r="V55" i="20"/>
  <c r="V56" i="20"/>
  <c r="V57" i="20"/>
  <c r="V58" i="20"/>
  <c r="V59" i="20"/>
  <c r="V60" i="20"/>
  <c r="V61" i="20"/>
  <c r="V62" i="20"/>
  <c r="V63" i="20"/>
  <c r="T52" i="20"/>
  <c r="T53" i="20"/>
  <c r="T54" i="20"/>
  <c r="T55" i="20"/>
  <c r="T56" i="20"/>
  <c r="T57" i="20"/>
  <c r="T58" i="20"/>
  <c r="T59" i="20"/>
  <c r="T60" i="20"/>
  <c r="T61" i="20"/>
  <c r="T62" i="20"/>
  <c r="U62" i="20" s="1"/>
  <c r="T63" i="20"/>
  <c r="U52" i="20"/>
  <c r="U53" i="20"/>
  <c r="U54" i="20"/>
  <c r="U55" i="20"/>
  <c r="U56" i="20"/>
  <c r="U57" i="20"/>
  <c r="U58" i="20"/>
  <c r="U59" i="20"/>
  <c r="U60" i="20"/>
  <c r="U61" i="20"/>
  <c r="U63" i="20"/>
  <c r="C15" i="21"/>
  <c r="S63" i="20"/>
  <c r="S36" i="20"/>
  <c r="T36" i="20"/>
  <c r="U36" i="20" s="1"/>
  <c r="S37" i="20"/>
  <c r="T37" i="20"/>
  <c r="U37" i="20" s="1"/>
  <c r="V37" i="20"/>
  <c r="S38" i="20"/>
  <c r="T38" i="20"/>
  <c r="U38" i="20"/>
  <c r="V38" i="20"/>
  <c r="S39" i="20"/>
  <c r="T39" i="20"/>
  <c r="U39" i="20" s="1"/>
  <c r="S40" i="20"/>
  <c r="T40" i="20"/>
  <c r="U40" i="20" s="1"/>
  <c r="V40" i="20"/>
  <c r="S41" i="20"/>
  <c r="T41" i="20"/>
  <c r="U41" i="20"/>
  <c r="V41" i="20"/>
  <c r="S42" i="20"/>
  <c r="T42" i="20"/>
  <c r="U42" i="20" s="1"/>
  <c r="S43" i="20"/>
  <c r="T43" i="20"/>
  <c r="U43" i="20" s="1"/>
  <c r="V43" i="20"/>
  <c r="S44" i="20"/>
  <c r="T44" i="20"/>
  <c r="U44" i="20"/>
  <c r="V44" i="20"/>
  <c r="S45" i="20"/>
  <c r="T45" i="20"/>
  <c r="U45" i="20" s="1"/>
  <c r="S46" i="20"/>
  <c r="T46" i="20"/>
  <c r="U46" i="20" s="1"/>
  <c r="V46" i="20"/>
  <c r="S47" i="20"/>
  <c r="T47" i="20"/>
  <c r="U47" i="20"/>
  <c r="V47" i="20"/>
  <c r="V35" i="20"/>
  <c r="U35" i="20"/>
  <c r="T35" i="20"/>
  <c r="S35" i="20"/>
  <c r="S20" i="20"/>
  <c r="T20" i="20"/>
  <c r="U20" i="20" s="1"/>
  <c r="S21" i="20"/>
  <c r="T21" i="20"/>
  <c r="U21" i="20" s="1"/>
  <c r="S22" i="20"/>
  <c r="T22" i="20"/>
  <c r="U22" i="20" s="1"/>
  <c r="S23" i="20"/>
  <c r="T23" i="20"/>
  <c r="U23" i="20" s="1"/>
  <c r="S24" i="20"/>
  <c r="T24" i="20"/>
  <c r="U24" i="20" s="1"/>
  <c r="S25" i="20"/>
  <c r="T25" i="20"/>
  <c r="U25" i="20" s="1"/>
  <c r="S26" i="20"/>
  <c r="T26" i="20"/>
  <c r="U26" i="20" s="1"/>
  <c r="S27" i="20"/>
  <c r="T27" i="20"/>
  <c r="U27" i="20" s="1"/>
  <c r="S28" i="20"/>
  <c r="T28" i="20"/>
  <c r="U28" i="20" s="1"/>
  <c r="S29" i="20"/>
  <c r="T29" i="20"/>
  <c r="U29" i="20" s="1"/>
  <c r="S30" i="20"/>
  <c r="T30" i="20"/>
  <c r="U30" i="20" s="1"/>
  <c r="S31" i="20"/>
  <c r="T31" i="20"/>
  <c r="U31" i="20" s="1"/>
  <c r="V19" i="20"/>
  <c r="U19" i="20"/>
  <c r="T19" i="20"/>
  <c r="S19" i="20"/>
  <c r="S4" i="20"/>
  <c r="T4" i="20"/>
  <c r="U4" i="20" s="1"/>
  <c r="S5" i="20"/>
  <c r="T5" i="20"/>
  <c r="U5" i="20" s="1"/>
  <c r="V5" i="20"/>
  <c r="S6" i="20"/>
  <c r="T6" i="20"/>
  <c r="U6" i="20" s="1"/>
  <c r="V6" i="20"/>
  <c r="S7" i="20"/>
  <c r="T7" i="20"/>
  <c r="U7" i="20" s="1"/>
  <c r="S8" i="20"/>
  <c r="T8" i="20"/>
  <c r="U8" i="20" s="1"/>
  <c r="V8" i="20"/>
  <c r="S9" i="20"/>
  <c r="T9" i="20"/>
  <c r="U9" i="20" s="1"/>
  <c r="V9" i="20"/>
  <c r="S10" i="20"/>
  <c r="T10" i="20"/>
  <c r="U10" i="20" s="1"/>
  <c r="S11" i="20"/>
  <c r="T11" i="20"/>
  <c r="U11" i="20" s="1"/>
  <c r="V11" i="20"/>
  <c r="S12" i="20"/>
  <c r="T12" i="20"/>
  <c r="U12" i="20" s="1"/>
  <c r="V12" i="20"/>
  <c r="S13" i="20"/>
  <c r="T13" i="20"/>
  <c r="U13" i="20" s="1"/>
  <c r="S14" i="20"/>
  <c r="T14" i="20"/>
  <c r="U14" i="20" s="1"/>
  <c r="V14" i="20"/>
  <c r="S15" i="20"/>
  <c r="T15" i="20"/>
  <c r="U15" i="20" s="1"/>
  <c r="V15" i="20"/>
  <c r="V3" i="20"/>
  <c r="U3" i="20"/>
  <c r="T3" i="20"/>
  <c r="S3" i="20"/>
  <c r="U10" i="19" l="1"/>
  <c r="U23" i="19"/>
  <c r="U31" i="19"/>
  <c r="V30" i="19"/>
  <c r="V24" i="19"/>
  <c r="V15" i="19"/>
  <c r="V28" i="19"/>
  <c r="V22" i="19"/>
  <c r="V27" i="19"/>
  <c r="V21" i="19"/>
  <c r="V26" i="19"/>
  <c r="V20" i="19"/>
  <c r="U13" i="19"/>
  <c r="V12" i="19"/>
  <c r="V9" i="19"/>
  <c r="V6" i="19"/>
  <c r="V14" i="19"/>
  <c r="V11" i="19"/>
  <c r="V8" i="19"/>
  <c r="V5" i="19"/>
  <c r="P30" i="18"/>
  <c r="P22" i="18"/>
  <c r="P25" i="18"/>
  <c r="P28" i="18"/>
  <c r="P31" i="18"/>
  <c r="D15" i="21"/>
  <c r="V45" i="20"/>
  <c r="V42" i="20"/>
  <c r="V39" i="20"/>
  <c r="V36" i="20"/>
  <c r="V31" i="20"/>
  <c r="V28" i="20"/>
  <c r="V25" i="20"/>
  <c r="V22" i="20"/>
  <c r="V30" i="20"/>
  <c r="V27" i="20"/>
  <c r="V24" i="20"/>
  <c r="V21" i="20"/>
  <c r="V29" i="20"/>
  <c r="V26" i="20"/>
  <c r="V23" i="20"/>
  <c r="V20" i="20"/>
  <c r="V13" i="20"/>
  <c r="V10" i="20"/>
  <c r="V7" i="20"/>
  <c r="V4" i="20"/>
  <c r="D66" i="20" l="1"/>
  <c r="E66" i="20"/>
  <c r="F66" i="20"/>
  <c r="G66" i="20"/>
  <c r="H66" i="20"/>
  <c r="I66" i="20"/>
  <c r="J66" i="20"/>
  <c r="K66" i="20"/>
  <c r="L66" i="20"/>
  <c r="M66" i="20"/>
  <c r="N66" i="20"/>
  <c r="O66" i="20"/>
  <c r="P66" i="20"/>
  <c r="C66" i="20"/>
  <c r="L69" i="18" l="1"/>
  <c r="D69" i="18"/>
  <c r="E69" i="18"/>
  <c r="F69" i="18"/>
  <c r="G69" i="18"/>
  <c r="H69" i="18"/>
  <c r="I69" i="18"/>
  <c r="J69" i="18"/>
  <c r="K69" i="18"/>
  <c r="C69" i="18"/>
  <c r="L35" i="18" l="1"/>
  <c r="L51" i="18" s="1"/>
  <c r="L36" i="18"/>
  <c r="L52" i="18" s="1"/>
  <c r="L37" i="18"/>
  <c r="L53" i="18" s="1"/>
  <c r="L38" i="18"/>
  <c r="L54" i="18" s="1"/>
  <c r="L39" i="18"/>
  <c r="L55" i="18" s="1"/>
  <c r="L40" i="18"/>
  <c r="L56" i="18" s="1"/>
  <c r="L41" i="18"/>
  <c r="L57" i="18" s="1"/>
  <c r="L42" i="18"/>
  <c r="L58" i="18" s="1"/>
  <c r="L43" i="18"/>
  <c r="L59" i="18" s="1"/>
  <c r="L44" i="18"/>
  <c r="L60" i="18" s="1"/>
  <c r="L45" i="18"/>
  <c r="L61" i="18" s="1"/>
  <c r="L46" i="18"/>
  <c r="L62" i="18" s="1"/>
  <c r="L34" i="18"/>
  <c r="L50" i="18" s="1"/>
  <c r="K35" i="18"/>
  <c r="K51" i="18" s="1"/>
  <c r="K36" i="18"/>
  <c r="K52" i="18" s="1"/>
  <c r="K37" i="18"/>
  <c r="K53" i="18" s="1"/>
  <c r="K38" i="18"/>
  <c r="K54" i="18" s="1"/>
  <c r="K39" i="18"/>
  <c r="K55" i="18" s="1"/>
  <c r="K40" i="18"/>
  <c r="K56" i="18" s="1"/>
  <c r="K41" i="18"/>
  <c r="K57" i="18" s="1"/>
  <c r="K42" i="18"/>
  <c r="K58" i="18" s="1"/>
  <c r="K43" i="18"/>
  <c r="K59" i="18" s="1"/>
  <c r="K44" i="18"/>
  <c r="K60" i="18" s="1"/>
  <c r="K45" i="18"/>
  <c r="K61" i="18" s="1"/>
  <c r="K46" i="18"/>
  <c r="K62" i="18" s="1"/>
  <c r="K34" i="18"/>
  <c r="K50" i="18" s="1"/>
  <c r="J35" i="18" l="1"/>
  <c r="J51" i="18" s="1"/>
  <c r="J36" i="18"/>
  <c r="J52" i="18" s="1"/>
  <c r="J37" i="18"/>
  <c r="J53" i="18" s="1"/>
  <c r="J38" i="18"/>
  <c r="J54" i="18" s="1"/>
  <c r="J39" i="18"/>
  <c r="J55" i="18" s="1"/>
  <c r="J40" i="18"/>
  <c r="J56" i="18" s="1"/>
  <c r="J41" i="18"/>
  <c r="J57" i="18" s="1"/>
  <c r="J42" i="18"/>
  <c r="J58" i="18" s="1"/>
  <c r="J43" i="18"/>
  <c r="J59" i="18" s="1"/>
  <c r="J44" i="18"/>
  <c r="J60" i="18" s="1"/>
  <c r="J45" i="18"/>
  <c r="J61" i="18" s="1"/>
  <c r="J46" i="18"/>
  <c r="J62" i="18" s="1"/>
  <c r="J34" i="18"/>
  <c r="J50" i="18" s="1"/>
  <c r="I35" i="18" l="1"/>
  <c r="I51" i="18" s="1"/>
  <c r="I36" i="18"/>
  <c r="I52" i="18" s="1"/>
  <c r="I37" i="18"/>
  <c r="I53" i="18" s="1"/>
  <c r="I38" i="18"/>
  <c r="I54" i="18" s="1"/>
  <c r="I39" i="18"/>
  <c r="I55" i="18" s="1"/>
  <c r="I40" i="18"/>
  <c r="I56" i="18" s="1"/>
  <c r="I41" i="18"/>
  <c r="I57" i="18" s="1"/>
  <c r="I42" i="18"/>
  <c r="I58" i="18" s="1"/>
  <c r="I43" i="18"/>
  <c r="I59" i="18" s="1"/>
  <c r="I44" i="18"/>
  <c r="I60" i="18" s="1"/>
  <c r="I45" i="18"/>
  <c r="I61" i="18" s="1"/>
  <c r="I34" i="18"/>
  <c r="I50" i="18" s="1"/>
  <c r="H35" i="18"/>
  <c r="H51" i="18" s="1"/>
  <c r="H36" i="18"/>
  <c r="H52" i="18" s="1"/>
  <c r="H37" i="18"/>
  <c r="H53" i="18" s="1"/>
  <c r="H38" i="18"/>
  <c r="H54" i="18" s="1"/>
  <c r="H39" i="18"/>
  <c r="H55" i="18" s="1"/>
  <c r="H40" i="18"/>
  <c r="H56" i="18" s="1"/>
  <c r="H41" i="18"/>
  <c r="H57" i="18" s="1"/>
  <c r="H42" i="18"/>
  <c r="H58" i="18" s="1"/>
  <c r="H43" i="18"/>
  <c r="H59" i="18" s="1"/>
  <c r="H44" i="18"/>
  <c r="H60" i="18" s="1"/>
  <c r="H45" i="18"/>
  <c r="H61" i="18" s="1"/>
  <c r="H46" i="18"/>
  <c r="H62" i="18" s="1"/>
  <c r="H34" i="18"/>
  <c r="H50" i="18" s="1"/>
  <c r="G35" i="18" l="1"/>
  <c r="G51" i="18" s="1"/>
  <c r="G36" i="18"/>
  <c r="G52" i="18" s="1"/>
  <c r="G37" i="18"/>
  <c r="G53" i="18" s="1"/>
  <c r="G38" i="18"/>
  <c r="G54" i="18" s="1"/>
  <c r="G39" i="18"/>
  <c r="G55" i="18" s="1"/>
  <c r="G40" i="18"/>
  <c r="G56" i="18" s="1"/>
  <c r="G41" i="18"/>
  <c r="G57" i="18" s="1"/>
  <c r="G42" i="18"/>
  <c r="G58" i="18" s="1"/>
  <c r="G43" i="18"/>
  <c r="G59" i="18" s="1"/>
  <c r="G44" i="18"/>
  <c r="G60" i="18" s="1"/>
  <c r="G45" i="18"/>
  <c r="G61" i="18" s="1"/>
  <c r="G46" i="18"/>
  <c r="G62" i="18" s="1"/>
  <c r="G34" i="18"/>
  <c r="G50" i="18" s="1"/>
  <c r="F35" i="18"/>
  <c r="F51" i="18" s="1"/>
  <c r="F36" i="18"/>
  <c r="F52" i="18" s="1"/>
  <c r="F37" i="18"/>
  <c r="F53" i="18" s="1"/>
  <c r="F38" i="18"/>
  <c r="F54" i="18" s="1"/>
  <c r="F39" i="18"/>
  <c r="F55" i="18" s="1"/>
  <c r="F40" i="18"/>
  <c r="F56" i="18" s="1"/>
  <c r="F41" i="18"/>
  <c r="F57" i="18" s="1"/>
  <c r="F42" i="18"/>
  <c r="F58" i="18" s="1"/>
  <c r="F43" i="18"/>
  <c r="F59" i="18" s="1"/>
  <c r="F44" i="18"/>
  <c r="F60" i="18" s="1"/>
  <c r="F45" i="18"/>
  <c r="F61" i="18" s="1"/>
  <c r="F46" i="18"/>
  <c r="F62" i="18" s="1"/>
  <c r="F34" i="18"/>
  <c r="F50" i="18" s="1"/>
  <c r="E35" i="18"/>
  <c r="E51" i="18" s="1"/>
  <c r="E36" i="18"/>
  <c r="E52" i="18" s="1"/>
  <c r="E37" i="18"/>
  <c r="E53" i="18" s="1"/>
  <c r="E38" i="18"/>
  <c r="E54" i="18" s="1"/>
  <c r="E39" i="18"/>
  <c r="E55" i="18" s="1"/>
  <c r="E40" i="18"/>
  <c r="E56" i="18" s="1"/>
  <c r="E41" i="18"/>
  <c r="E57" i="18" s="1"/>
  <c r="E42" i="18"/>
  <c r="E58" i="18" s="1"/>
  <c r="E43" i="18"/>
  <c r="E59" i="18" s="1"/>
  <c r="E44" i="18"/>
  <c r="E60" i="18" s="1"/>
  <c r="E45" i="18"/>
  <c r="E61" i="18" s="1"/>
  <c r="E46" i="18"/>
  <c r="E62" i="18" s="1"/>
  <c r="E34" i="18"/>
  <c r="E50" i="18" s="1"/>
  <c r="D35" i="18" l="1"/>
  <c r="D51" i="18" s="1"/>
  <c r="D36" i="18"/>
  <c r="D52" i="18" s="1"/>
  <c r="D37" i="18"/>
  <c r="D53" i="18" s="1"/>
  <c r="D38" i="18"/>
  <c r="D54" i="18" s="1"/>
  <c r="D39" i="18"/>
  <c r="D55" i="18" s="1"/>
  <c r="D40" i="18"/>
  <c r="D56" i="18" s="1"/>
  <c r="D41" i="18"/>
  <c r="D57" i="18" s="1"/>
  <c r="D42" i="18"/>
  <c r="D58" i="18" s="1"/>
  <c r="D43" i="18"/>
  <c r="D59" i="18" s="1"/>
  <c r="D34" i="18"/>
  <c r="D50" i="18" s="1"/>
  <c r="M36" i="19" l="1"/>
  <c r="M52" i="19" s="1"/>
  <c r="M37" i="19"/>
  <c r="M53" i="19" s="1"/>
  <c r="M38" i="19"/>
  <c r="M54" i="19" s="1"/>
  <c r="M39" i="19"/>
  <c r="M55" i="19" s="1"/>
  <c r="M40" i="19"/>
  <c r="M56" i="19" s="1"/>
  <c r="M41" i="19"/>
  <c r="M57" i="19" s="1"/>
  <c r="M42" i="19"/>
  <c r="M58" i="19" s="1"/>
  <c r="M43" i="19"/>
  <c r="M59" i="19" s="1"/>
  <c r="M44" i="19"/>
  <c r="M60" i="19" s="1"/>
  <c r="M45" i="19"/>
  <c r="M61" i="19" s="1"/>
  <c r="M46" i="19"/>
  <c r="M62" i="19" s="1"/>
  <c r="M47" i="19"/>
  <c r="M63" i="19" s="1"/>
  <c r="M35" i="19"/>
  <c r="M51" i="19" s="1"/>
  <c r="L36" i="19"/>
  <c r="L52" i="19" s="1"/>
  <c r="L37" i="19"/>
  <c r="L53" i="19" s="1"/>
  <c r="L38" i="19"/>
  <c r="L54" i="19" s="1"/>
  <c r="L39" i="19"/>
  <c r="L55" i="19" s="1"/>
  <c r="L40" i="19"/>
  <c r="L56" i="19" s="1"/>
  <c r="L41" i="19"/>
  <c r="L57" i="19" s="1"/>
  <c r="L42" i="19"/>
  <c r="L58" i="19" s="1"/>
  <c r="L43" i="19"/>
  <c r="L59" i="19" s="1"/>
  <c r="L44" i="19"/>
  <c r="L60" i="19" s="1"/>
  <c r="L45" i="19"/>
  <c r="L61" i="19" s="1"/>
  <c r="L46" i="19"/>
  <c r="L62" i="19" s="1"/>
  <c r="L47" i="19"/>
  <c r="L63" i="19" s="1"/>
  <c r="L35" i="19"/>
  <c r="L51" i="19" s="1"/>
  <c r="K36" i="19" l="1"/>
  <c r="K52" i="19" s="1"/>
  <c r="K37" i="19"/>
  <c r="K53" i="19" s="1"/>
  <c r="K38" i="19"/>
  <c r="K54" i="19" s="1"/>
  <c r="K39" i="19"/>
  <c r="K55" i="19" s="1"/>
  <c r="K40" i="19"/>
  <c r="K56" i="19" s="1"/>
  <c r="K41" i="19"/>
  <c r="K57" i="19" s="1"/>
  <c r="K42" i="19"/>
  <c r="K58" i="19" s="1"/>
  <c r="K43" i="19"/>
  <c r="K59" i="19" s="1"/>
  <c r="K44" i="19"/>
  <c r="K60" i="19" s="1"/>
  <c r="K45" i="19"/>
  <c r="K61" i="19" s="1"/>
  <c r="K46" i="19"/>
  <c r="K62" i="19" s="1"/>
  <c r="K47" i="19"/>
  <c r="K63" i="19" s="1"/>
  <c r="K35" i="19"/>
  <c r="K51" i="19" s="1"/>
  <c r="J36" i="19"/>
  <c r="J52" i="19" s="1"/>
  <c r="J37" i="19"/>
  <c r="J53" i="19" s="1"/>
  <c r="J38" i="19"/>
  <c r="J54" i="19" s="1"/>
  <c r="J39" i="19"/>
  <c r="J55" i="19" s="1"/>
  <c r="J40" i="19"/>
  <c r="J56" i="19" s="1"/>
  <c r="J41" i="19"/>
  <c r="J57" i="19" s="1"/>
  <c r="J42" i="19"/>
  <c r="J58" i="19" s="1"/>
  <c r="J43" i="19"/>
  <c r="J59" i="19" s="1"/>
  <c r="J44" i="19"/>
  <c r="J60" i="19" s="1"/>
  <c r="J45" i="19"/>
  <c r="J61" i="19" s="1"/>
  <c r="J46" i="19"/>
  <c r="J62" i="19" s="1"/>
  <c r="J47" i="19"/>
  <c r="J63" i="19" s="1"/>
  <c r="J35" i="19"/>
  <c r="J51" i="19" s="1"/>
  <c r="P3" i="20" l="1"/>
  <c r="O3" i="20"/>
  <c r="N3" i="20"/>
  <c r="M3" i="20"/>
  <c r="L3" i="20"/>
  <c r="B4" i="21" l="1"/>
  <c r="B5" i="21"/>
  <c r="B6" i="21"/>
  <c r="B7" i="21"/>
  <c r="B8" i="21"/>
  <c r="B9" i="21"/>
  <c r="B10" i="21"/>
  <c r="B11" i="21"/>
  <c r="B12" i="21"/>
  <c r="B13" i="21"/>
  <c r="B14" i="21"/>
  <c r="B15" i="21"/>
  <c r="B3" i="21"/>
  <c r="P36" i="20" l="1"/>
  <c r="P52" i="20" s="1"/>
  <c r="P37" i="20"/>
  <c r="P53" i="20" s="1"/>
  <c r="P38" i="20"/>
  <c r="P54" i="20" s="1"/>
  <c r="P39" i="20"/>
  <c r="P55" i="20" s="1"/>
  <c r="P40" i="20"/>
  <c r="P56" i="20" s="1"/>
  <c r="P41" i="20"/>
  <c r="P57" i="20" s="1"/>
  <c r="P42" i="20"/>
  <c r="P58" i="20" s="1"/>
  <c r="P43" i="20"/>
  <c r="P59" i="20" s="1"/>
  <c r="P44" i="20"/>
  <c r="P60" i="20" s="1"/>
  <c r="P45" i="20"/>
  <c r="P61" i="20" s="1"/>
  <c r="P46" i="20"/>
  <c r="P62" i="20" s="1"/>
  <c r="P47" i="20"/>
  <c r="P63" i="20" s="1"/>
  <c r="P35" i="20"/>
  <c r="P51" i="20" s="1"/>
  <c r="O36" i="20"/>
  <c r="O52" i="20" s="1"/>
  <c r="O37" i="20"/>
  <c r="O53" i="20" s="1"/>
  <c r="O38" i="20"/>
  <c r="O54" i="20" s="1"/>
  <c r="O39" i="20"/>
  <c r="O55" i="20" s="1"/>
  <c r="O40" i="20"/>
  <c r="O56" i="20" s="1"/>
  <c r="O41" i="20"/>
  <c r="O57" i="20" s="1"/>
  <c r="O42" i="20"/>
  <c r="O58" i="20" s="1"/>
  <c r="O43" i="20"/>
  <c r="O59" i="20" s="1"/>
  <c r="O44" i="20"/>
  <c r="O60" i="20" s="1"/>
  <c r="O45" i="20"/>
  <c r="O61" i="20" s="1"/>
  <c r="O46" i="20"/>
  <c r="O62" i="20" s="1"/>
  <c r="O47" i="20"/>
  <c r="O63" i="20" s="1"/>
  <c r="O35" i="20"/>
  <c r="O51" i="20" s="1"/>
  <c r="N36" i="20"/>
  <c r="N52" i="20" s="1"/>
  <c r="N37" i="20"/>
  <c r="N53" i="20" s="1"/>
  <c r="N38" i="20"/>
  <c r="N54" i="20" s="1"/>
  <c r="N39" i="20"/>
  <c r="N55" i="20" s="1"/>
  <c r="N40" i="20"/>
  <c r="N56" i="20" s="1"/>
  <c r="N41" i="20"/>
  <c r="N57" i="20" s="1"/>
  <c r="N42" i="20"/>
  <c r="N58" i="20" s="1"/>
  <c r="N43" i="20"/>
  <c r="N59" i="20" s="1"/>
  <c r="N44" i="20"/>
  <c r="N60" i="20" s="1"/>
  <c r="N45" i="20"/>
  <c r="N61" i="20" s="1"/>
  <c r="N46" i="20"/>
  <c r="N62" i="20" s="1"/>
  <c r="N47" i="20"/>
  <c r="N63" i="20" s="1"/>
  <c r="N35" i="20"/>
  <c r="N51" i="20" s="1"/>
  <c r="M36" i="20"/>
  <c r="M52" i="20" s="1"/>
  <c r="M37" i="20"/>
  <c r="M53" i="20" s="1"/>
  <c r="M38" i="20"/>
  <c r="M54" i="20" s="1"/>
  <c r="M39" i="20"/>
  <c r="M55" i="20" s="1"/>
  <c r="M40" i="20"/>
  <c r="M56" i="20" s="1"/>
  <c r="M41" i="20"/>
  <c r="M57" i="20" s="1"/>
  <c r="M42" i="20"/>
  <c r="M58" i="20" s="1"/>
  <c r="M43" i="20"/>
  <c r="M59" i="20" s="1"/>
  <c r="M44" i="20"/>
  <c r="M60" i="20" s="1"/>
  <c r="M45" i="20"/>
  <c r="M61" i="20" s="1"/>
  <c r="M46" i="20"/>
  <c r="M62" i="20" s="1"/>
  <c r="M47" i="20"/>
  <c r="M63" i="20" s="1"/>
  <c r="M35" i="20"/>
  <c r="M51" i="20" s="1"/>
  <c r="L36" i="20"/>
  <c r="L52" i="20" s="1"/>
  <c r="L37" i="20"/>
  <c r="L53" i="20" s="1"/>
  <c r="L38" i="20"/>
  <c r="L54" i="20" s="1"/>
  <c r="L39" i="20"/>
  <c r="L55" i="20" s="1"/>
  <c r="L40" i="20"/>
  <c r="L56" i="20" s="1"/>
  <c r="L41" i="20"/>
  <c r="L57" i="20" s="1"/>
  <c r="L42" i="20"/>
  <c r="L58" i="20" s="1"/>
  <c r="L43" i="20"/>
  <c r="L59" i="20" s="1"/>
  <c r="L44" i="20"/>
  <c r="L60" i="20" s="1"/>
  <c r="L45" i="20"/>
  <c r="L61" i="20" s="1"/>
  <c r="L46" i="20"/>
  <c r="L62" i="20" s="1"/>
  <c r="L47" i="20"/>
  <c r="L63" i="20" s="1"/>
  <c r="L35" i="20"/>
  <c r="L51" i="20" s="1"/>
  <c r="K36" i="20" l="1"/>
  <c r="K52" i="20" s="1"/>
  <c r="K37" i="20"/>
  <c r="K53" i="20" s="1"/>
  <c r="K38" i="20"/>
  <c r="K54" i="20" s="1"/>
  <c r="K39" i="20"/>
  <c r="K55" i="20" s="1"/>
  <c r="K40" i="20"/>
  <c r="K56" i="20" s="1"/>
  <c r="K41" i="20"/>
  <c r="K57" i="20" s="1"/>
  <c r="K42" i="20"/>
  <c r="K58" i="20" s="1"/>
  <c r="K43" i="20"/>
  <c r="K59" i="20" s="1"/>
  <c r="K44" i="20"/>
  <c r="K60" i="20" s="1"/>
  <c r="K45" i="20"/>
  <c r="K61" i="20" s="1"/>
  <c r="K46" i="20"/>
  <c r="K62" i="20" s="1"/>
  <c r="K47" i="20"/>
  <c r="K63" i="20" s="1"/>
  <c r="K35" i="20"/>
  <c r="K51" i="20" s="1"/>
  <c r="J36" i="20"/>
  <c r="J52" i="20" s="1"/>
  <c r="J37" i="20"/>
  <c r="J53" i="20" s="1"/>
  <c r="J38" i="20"/>
  <c r="J54" i="20" s="1"/>
  <c r="J39" i="20"/>
  <c r="J55" i="20" s="1"/>
  <c r="J40" i="20"/>
  <c r="J56" i="20" s="1"/>
  <c r="J41" i="20"/>
  <c r="J57" i="20" s="1"/>
  <c r="J42" i="20"/>
  <c r="J58" i="20" s="1"/>
  <c r="J43" i="20"/>
  <c r="J59" i="20" s="1"/>
  <c r="J44" i="20"/>
  <c r="J60" i="20" s="1"/>
  <c r="J45" i="20"/>
  <c r="J61" i="20" s="1"/>
  <c r="J46" i="20"/>
  <c r="J62" i="20" s="1"/>
  <c r="J47" i="20"/>
  <c r="J63" i="20" s="1"/>
  <c r="J35" i="20"/>
  <c r="J51" i="20" s="1"/>
  <c r="I36" i="20"/>
  <c r="I37" i="20"/>
  <c r="I38" i="20"/>
  <c r="I39" i="20"/>
  <c r="I40" i="20"/>
  <c r="I41" i="20"/>
  <c r="I42" i="20"/>
  <c r="I43" i="20"/>
  <c r="I44" i="20"/>
  <c r="I45" i="20"/>
  <c r="I46" i="20"/>
  <c r="I47" i="20"/>
  <c r="I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35" i="20"/>
  <c r="C35" i="20"/>
  <c r="H47" i="19" l="1"/>
  <c r="H63" i="19" s="1"/>
  <c r="G47" i="19"/>
  <c r="G63" i="19" s="1"/>
  <c r="F47" i="19"/>
  <c r="F63" i="19" s="1"/>
  <c r="E47" i="19"/>
  <c r="E63" i="19" s="1"/>
  <c r="C47" i="19"/>
  <c r="C63" i="19" s="1"/>
  <c r="H46" i="19"/>
  <c r="H62" i="19" s="1"/>
  <c r="G46" i="19"/>
  <c r="G62" i="19" s="1"/>
  <c r="F46" i="19"/>
  <c r="F62" i="19" s="1"/>
  <c r="E46" i="19"/>
  <c r="E62" i="19" s="1"/>
  <c r="C46" i="19"/>
  <c r="C62" i="19" s="1"/>
  <c r="I45" i="19"/>
  <c r="I61" i="19" s="1"/>
  <c r="H45" i="19"/>
  <c r="H61" i="19" s="1"/>
  <c r="G45" i="19"/>
  <c r="G61" i="19" s="1"/>
  <c r="F45" i="19"/>
  <c r="F61" i="19" s="1"/>
  <c r="E45" i="19"/>
  <c r="E61" i="19" s="1"/>
  <c r="D45" i="19"/>
  <c r="D61" i="19" s="1"/>
  <c r="C45" i="19"/>
  <c r="C61" i="19" s="1"/>
  <c r="I44" i="19"/>
  <c r="I60" i="19" s="1"/>
  <c r="H44" i="19"/>
  <c r="H60" i="19" s="1"/>
  <c r="G44" i="19"/>
  <c r="G60" i="19" s="1"/>
  <c r="F44" i="19"/>
  <c r="F60" i="19" s="1"/>
  <c r="E44" i="19"/>
  <c r="E60" i="19" s="1"/>
  <c r="D44" i="19"/>
  <c r="D60" i="19" s="1"/>
  <c r="C44" i="19"/>
  <c r="C60" i="19" s="1"/>
  <c r="I43" i="19"/>
  <c r="I59" i="19" s="1"/>
  <c r="H43" i="19"/>
  <c r="H59" i="19" s="1"/>
  <c r="G43" i="19"/>
  <c r="G59" i="19" s="1"/>
  <c r="F43" i="19"/>
  <c r="F59" i="19" s="1"/>
  <c r="E43" i="19"/>
  <c r="E59" i="19" s="1"/>
  <c r="D43" i="19"/>
  <c r="D59" i="19" s="1"/>
  <c r="C43" i="19"/>
  <c r="C59" i="19" s="1"/>
  <c r="I42" i="19"/>
  <c r="I58" i="19" s="1"/>
  <c r="H42" i="19"/>
  <c r="H58" i="19" s="1"/>
  <c r="G42" i="19"/>
  <c r="G58" i="19" s="1"/>
  <c r="F42" i="19"/>
  <c r="F58" i="19" s="1"/>
  <c r="E42" i="19"/>
  <c r="E58" i="19" s="1"/>
  <c r="D42" i="19"/>
  <c r="D58" i="19" s="1"/>
  <c r="C42" i="19"/>
  <c r="C58" i="19" s="1"/>
  <c r="I41" i="19"/>
  <c r="I57" i="19" s="1"/>
  <c r="H41" i="19"/>
  <c r="H57" i="19" s="1"/>
  <c r="G41" i="19"/>
  <c r="G57" i="19" s="1"/>
  <c r="F41" i="19"/>
  <c r="F57" i="19" s="1"/>
  <c r="E41" i="19"/>
  <c r="E57" i="19" s="1"/>
  <c r="D41" i="19"/>
  <c r="D57" i="19" s="1"/>
  <c r="C41" i="19"/>
  <c r="C57" i="19" s="1"/>
  <c r="I40" i="19"/>
  <c r="I56" i="19" s="1"/>
  <c r="H40" i="19"/>
  <c r="H56" i="19" s="1"/>
  <c r="G40" i="19"/>
  <c r="G56" i="19" s="1"/>
  <c r="F40" i="19"/>
  <c r="F56" i="19" s="1"/>
  <c r="E40" i="19"/>
  <c r="E56" i="19" s="1"/>
  <c r="D40" i="19"/>
  <c r="D56" i="19" s="1"/>
  <c r="C40" i="19"/>
  <c r="C56" i="19" s="1"/>
  <c r="I39" i="19"/>
  <c r="I55" i="19" s="1"/>
  <c r="H39" i="19"/>
  <c r="H55" i="19" s="1"/>
  <c r="G39" i="19"/>
  <c r="G55" i="19" s="1"/>
  <c r="F39" i="19"/>
  <c r="F55" i="19" s="1"/>
  <c r="E39" i="19"/>
  <c r="E55" i="19" s="1"/>
  <c r="D39" i="19"/>
  <c r="D55" i="19" s="1"/>
  <c r="C39" i="19"/>
  <c r="C55" i="19" s="1"/>
  <c r="I38" i="19"/>
  <c r="I54" i="19" s="1"/>
  <c r="H38" i="19"/>
  <c r="H54" i="19" s="1"/>
  <c r="G38" i="19"/>
  <c r="G54" i="19" s="1"/>
  <c r="F38" i="19"/>
  <c r="F54" i="19" s="1"/>
  <c r="E38" i="19"/>
  <c r="E54" i="19" s="1"/>
  <c r="D38" i="19"/>
  <c r="D54" i="19" s="1"/>
  <c r="C38" i="19"/>
  <c r="C54" i="19" s="1"/>
  <c r="I37" i="19"/>
  <c r="I53" i="19" s="1"/>
  <c r="H37" i="19"/>
  <c r="H53" i="19" s="1"/>
  <c r="G37" i="19"/>
  <c r="G53" i="19" s="1"/>
  <c r="F37" i="19"/>
  <c r="F53" i="19" s="1"/>
  <c r="E37" i="19"/>
  <c r="E53" i="19" s="1"/>
  <c r="D37" i="19"/>
  <c r="D53" i="19" s="1"/>
  <c r="C37" i="19"/>
  <c r="C53" i="19" s="1"/>
  <c r="I36" i="19"/>
  <c r="I52" i="19" s="1"/>
  <c r="H36" i="19"/>
  <c r="H52" i="19" s="1"/>
  <c r="G36" i="19"/>
  <c r="G52" i="19" s="1"/>
  <c r="F36" i="19"/>
  <c r="F52" i="19" s="1"/>
  <c r="E36" i="19"/>
  <c r="E52" i="19" s="1"/>
  <c r="D36" i="19"/>
  <c r="D52" i="19" s="1"/>
  <c r="C36" i="19"/>
  <c r="C52" i="19" s="1"/>
  <c r="I35" i="19"/>
  <c r="I51" i="19" s="1"/>
  <c r="H35" i="19"/>
  <c r="H51" i="19" s="1"/>
  <c r="G35" i="19"/>
  <c r="G51" i="19" s="1"/>
  <c r="F35" i="19"/>
  <c r="F51" i="19" s="1"/>
  <c r="E35" i="19"/>
  <c r="E51" i="19" s="1"/>
  <c r="D35" i="19"/>
  <c r="D51" i="19" s="1"/>
  <c r="C35" i="19"/>
  <c r="C51" i="19" s="1"/>
  <c r="T19" i="19"/>
  <c r="V19" i="19" s="1"/>
  <c r="T3" i="19"/>
  <c r="U3" i="19" s="1"/>
  <c r="S3" i="19"/>
  <c r="C46" i="18"/>
  <c r="C62" i="18" s="1"/>
  <c r="C45" i="18"/>
  <c r="C61" i="18" s="1"/>
  <c r="C44" i="18"/>
  <c r="C60" i="18" s="1"/>
  <c r="C43" i="18"/>
  <c r="C59" i="18" s="1"/>
  <c r="C42" i="18"/>
  <c r="C58" i="18" s="1"/>
  <c r="C41" i="18"/>
  <c r="C57" i="18" s="1"/>
  <c r="C40" i="18"/>
  <c r="C56" i="18" s="1"/>
  <c r="C39" i="18"/>
  <c r="C55" i="18" s="1"/>
  <c r="C38" i="18"/>
  <c r="C54" i="18" s="1"/>
  <c r="C37" i="18"/>
  <c r="C53" i="18" s="1"/>
  <c r="C36" i="18"/>
  <c r="C52" i="18" s="1"/>
  <c r="C35" i="18"/>
  <c r="C51" i="18" s="1"/>
  <c r="C34" i="18"/>
  <c r="C50" i="18" s="1"/>
  <c r="O19" i="18"/>
  <c r="Q19" i="18" s="1"/>
  <c r="N19" i="18"/>
  <c r="O4" i="18"/>
  <c r="P4" i="18" s="1"/>
  <c r="N4" i="18"/>
  <c r="E52" i="20"/>
  <c r="F52" i="20"/>
  <c r="G52" i="20"/>
  <c r="H52" i="20"/>
  <c r="I52" i="20"/>
  <c r="E53" i="20"/>
  <c r="F53" i="20"/>
  <c r="G53" i="20"/>
  <c r="H53" i="20"/>
  <c r="I53" i="20"/>
  <c r="E54" i="20"/>
  <c r="F54" i="20"/>
  <c r="G54" i="20"/>
  <c r="H54" i="20"/>
  <c r="I54" i="20"/>
  <c r="E55" i="20"/>
  <c r="F55" i="20"/>
  <c r="G55" i="20"/>
  <c r="H55" i="20"/>
  <c r="I55" i="20"/>
  <c r="E56" i="20"/>
  <c r="F56" i="20"/>
  <c r="G56" i="20"/>
  <c r="H56" i="20"/>
  <c r="I56" i="20"/>
  <c r="E57" i="20"/>
  <c r="F57" i="20"/>
  <c r="G57" i="20"/>
  <c r="H57" i="20"/>
  <c r="I57" i="20"/>
  <c r="E58" i="20"/>
  <c r="F58" i="20"/>
  <c r="G58" i="20"/>
  <c r="H58" i="20"/>
  <c r="I58" i="20"/>
  <c r="E59" i="20"/>
  <c r="F59" i="20"/>
  <c r="G59" i="20"/>
  <c r="H59" i="20"/>
  <c r="I59" i="20"/>
  <c r="E60" i="20"/>
  <c r="F60" i="20"/>
  <c r="G60" i="20"/>
  <c r="H60" i="20"/>
  <c r="I60" i="20"/>
  <c r="E61" i="20"/>
  <c r="F61" i="20"/>
  <c r="G61" i="20"/>
  <c r="H61" i="20"/>
  <c r="I61" i="20"/>
  <c r="E62" i="20"/>
  <c r="F62" i="20"/>
  <c r="G62" i="20"/>
  <c r="H62" i="20"/>
  <c r="I62" i="20"/>
  <c r="E63" i="20"/>
  <c r="F63" i="20"/>
  <c r="G63" i="20"/>
  <c r="H63" i="20"/>
  <c r="I63" i="20"/>
  <c r="I51" i="20"/>
  <c r="H51" i="20"/>
  <c r="G51" i="20"/>
  <c r="F51" i="20"/>
  <c r="E51" i="20"/>
  <c r="D63" i="20"/>
  <c r="C47" i="20"/>
  <c r="D62" i="20"/>
  <c r="C46" i="20"/>
  <c r="C62" i="20" s="1"/>
  <c r="D61" i="20"/>
  <c r="C45" i="20"/>
  <c r="C61" i="20" s="1"/>
  <c r="D60" i="20"/>
  <c r="C44" i="20"/>
  <c r="C60" i="20" s="1"/>
  <c r="D59" i="20"/>
  <c r="C43" i="20"/>
  <c r="D58" i="20"/>
  <c r="C42" i="20"/>
  <c r="C58" i="20" s="1"/>
  <c r="D57" i="20"/>
  <c r="C41" i="20"/>
  <c r="D56" i="20"/>
  <c r="C40" i="20"/>
  <c r="D55" i="20"/>
  <c r="C39" i="20"/>
  <c r="D54" i="20"/>
  <c r="C38" i="20"/>
  <c r="C54" i="20" s="1"/>
  <c r="D53" i="20"/>
  <c r="C37" i="20"/>
  <c r="C53" i="20" s="1"/>
  <c r="D52" i="20"/>
  <c r="C36" i="20"/>
  <c r="C52" i="20" s="1"/>
  <c r="D51" i="20"/>
  <c r="S51" i="19" l="1"/>
  <c r="G3" i="21" s="1"/>
  <c r="P19" i="18"/>
  <c r="O34" i="18"/>
  <c r="P34" i="18" s="1"/>
  <c r="N34" i="18"/>
  <c r="Q4" i="18"/>
  <c r="S37" i="19"/>
  <c r="S45" i="19"/>
  <c r="V3" i="19"/>
  <c r="U19" i="19"/>
  <c r="S41" i="19"/>
  <c r="T46" i="19"/>
  <c r="U46" i="19" s="1"/>
  <c r="T43" i="19"/>
  <c r="U43" i="19" s="1"/>
  <c r="S59" i="19"/>
  <c r="G11" i="21" s="1"/>
  <c r="T38" i="19"/>
  <c r="V38" i="19" s="1"/>
  <c r="S44" i="19"/>
  <c r="T35" i="19"/>
  <c r="U35" i="19" s="1"/>
  <c r="S36" i="19"/>
  <c r="S40" i="19"/>
  <c r="S54" i="20"/>
  <c r="C6" i="21" s="1"/>
  <c r="S61" i="20"/>
  <c r="C13" i="21" s="1"/>
  <c r="S52" i="20"/>
  <c r="C4" i="21" s="1"/>
  <c r="S58" i="20"/>
  <c r="C10" i="21" s="1"/>
  <c r="S60" i="20"/>
  <c r="C12" i="21" s="1"/>
  <c r="S53" i="20"/>
  <c r="C5" i="21" s="1"/>
  <c r="S62" i="20"/>
  <c r="C14" i="21" s="1"/>
  <c r="C63" i="20"/>
  <c r="C56" i="20"/>
  <c r="S56" i="20" s="1"/>
  <c r="C8" i="21" s="1"/>
  <c r="C51" i="20"/>
  <c r="T51" i="20" s="1"/>
  <c r="C59" i="20"/>
  <c r="S59" i="20" s="1"/>
  <c r="C11" i="21" s="1"/>
  <c r="C57" i="20"/>
  <c r="S57" i="20" s="1"/>
  <c r="C9" i="21" s="1"/>
  <c r="C55" i="20"/>
  <c r="S55" i="20" s="1"/>
  <c r="C7" i="21" s="1"/>
  <c r="T55" i="19"/>
  <c r="S55" i="19"/>
  <c r="G7" i="21" s="1"/>
  <c r="T63" i="19"/>
  <c r="S63" i="19"/>
  <c r="G15" i="21" s="1"/>
  <c r="T52" i="19"/>
  <c r="S52" i="19"/>
  <c r="G4" i="21" s="1"/>
  <c r="S53" i="19"/>
  <c r="G5" i="21" s="1"/>
  <c r="S56" i="19"/>
  <c r="G8" i="21" s="1"/>
  <c r="T60" i="19"/>
  <c r="S60" i="19"/>
  <c r="G12" i="21" s="1"/>
  <c r="S61" i="19"/>
  <c r="G13" i="21" s="1"/>
  <c r="T58" i="19"/>
  <c r="S58" i="19"/>
  <c r="G10" i="21" s="1"/>
  <c r="T41" i="19"/>
  <c r="T36" i="19"/>
  <c r="S39" i="19"/>
  <c r="T44" i="19"/>
  <c r="S47" i="19"/>
  <c r="T56" i="19"/>
  <c r="T39" i="19"/>
  <c r="S42" i="19"/>
  <c r="T47" i="19"/>
  <c r="T53" i="19"/>
  <c r="T61" i="19"/>
  <c r="T42" i="19"/>
  <c r="T37" i="19"/>
  <c r="T45" i="19"/>
  <c r="S35" i="19"/>
  <c r="T40" i="19"/>
  <c r="S43" i="19"/>
  <c r="S38" i="19"/>
  <c r="S46" i="19"/>
  <c r="E7" i="21"/>
  <c r="E4" i="21"/>
  <c r="E5" i="21"/>
  <c r="E15" i="21"/>
  <c r="E12" i="21"/>
  <c r="E13" i="21"/>
  <c r="E10" i="21"/>
  <c r="E8" i="21"/>
  <c r="O50" i="18"/>
  <c r="E11" i="21"/>
  <c r="S51" i="20" l="1"/>
  <c r="C3" i="21" s="1"/>
  <c r="V43" i="19"/>
  <c r="Q34" i="18"/>
  <c r="N50" i="18"/>
  <c r="E3" i="21" s="1"/>
  <c r="V46" i="19"/>
  <c r="U38" i="19"/>
  <c r="V35" i="19"/>
  <c r="T59" i="19"/>
  <c r="V59" i="19" s="1"/>
  <c r="H11" i="21" s="1"/>
  <c r="T51" i="19"/>
  <c r="V51" i="19" s="1"/>
  <c r="H3" i="21" s="1"/>
  <c r="D4" i="21"/>
  <c r="V51" i="20"/>
  <c r="D3" i="21" s="1"/>
  <c r="U51" i="20"/>
  <c r="D8" i="21"/>
  <c r="D13" i="21"/>
  <c r="D14" i="21"/>
  <c r="D5" i="21"/>
  <c r="D6" i="21"/>
  <c r="D10" i="21"/>
  <c r="D12" i="21"/>
  <c r="U56" i="19"/>
  <c r="V56" i="19"/>
  <c r="H8" i="21" s="1"/>
  <c r="U61" i="19"/>
  <c r="V61" i="19"/>
  <c r="H13" i="21" s="1"/>
  <c r="U53" i="19"/>
  <c r="V53" i="19"/>
  <c r="H5" i="21" s="1"/>
  <c r="V60" i="19"/>
  <c r="H12" i="21" s="1"/>
  <c r="U60" i="19"/>
  <c r="V55" i="19"/>
  <c r="H7" i="21" s="1"/>
  <c r="U55" i="19"/>
  <c r="V45" i="19"/>
  <c r="U45" i="19"/>
  <c r="V41" i="19"/>
  <c r="U41" i="19"/>
  <c r="V58" i="19"/>
  <c r="H10" i="21" s="1"/>
  <c r="U58" i="19"/>
  <c r="V40" i="19"/>
  <c r="U40" i="19"/>
  <c r="V42" i="19"/>
  <c r="U42" i="19"/>
  <c r="S62" i="19"/>
  <c r="G14" i="21" s="1"/>
  <c r="T62" i="19"/>
  <c r="V44" i="19"/>
  <c r="U44" i="19"/>
  <c r="S54" i="19"/>
  <c r="G6" i="21" s="1"/>
  <c r="T54" i="19"/>
  <c r="V52" i="19"/>
  <c r="H4" i="21" s="1"/>
  <c r="U52" i="19"/>
  <c r="V39" i="19"/>
  <c r="U39" i="19"/>
  <c r="V37" i="19"/>
  <c r="U37" i="19"/>
  <c r="V47" i="19"/>
  <c r="U47" i="19"/>
  <c r="V36" i="19"/>
  <c r="U36" i="19"/>
  <c r="T57" i="19"/>
  <c r="S57" i="19"/>
  <c r="G9" i="21" s="1"/>
  <c r="V63" i="19"/>
  <c r="H15" i="21" s="1"/>
  <c r="U63" i="19"/>
  <c r="F5" i="21"/>
  <c r="F13" i="21"/>
  <c r="F4" i="21"/>
  <c r="Q50" i="18"/>
  <c r="F3" i="21" s="1"/>
  <c r="P50" i="18"/>
  <c r="E9" i="21"/>
  <c r="E14" i="21"/>
  <c r="F8" i="21"/>
  <c r="F12" i="21"/>
  <c r="E6" i="21"/>
  <c r="F10" i="21"/>
  <c r="F15" i="21"/>
  <c r="F7" i="21"/>
  <c r="F11" i="21" l="1"/>
  <c r="U59" i="19"/>
  <c r="U51" i="19"/>
  <c r="D11" i="21"/>
  <c r="D9" i="21"/>
  <c r="D7" i="21"/>
  <c r="V54" i="19"/>
  <c r="H6" i="21" s="1"/>
  <c r="U54" i="19"/>
  <c r="V62" i="19"/>
  <c r="H14" i="21" s="1"/>
  <c r="U62" i="19"/>
  <c r="V57" i="19"/>
  <c r="H9" i="21" s="1"/>
  <c r="U57" i="19"/>
  <c r="F9" i="21"/>
  <c r="F6" i="21"/>
  <c r="F14" i="21"/>
</calcChain>
</file>

<file path=xl/sharedStrings.xml><?xml version="1.0" encoding="utf-8"?>
<sst xmlns="http://schemas.openxmlformats.org/spreadsheetml/2006/main" count="359" uniqueCount="67">
  <si>
    <t>n</t>
  </si>
  <si>
    <t>SE</t>
  </si>
  <si>
    <t>95% conf</t>
  </si>
  <si>
    <t>Voltage (mV)</t>
  </si>
  <si>
    <t>Gluc no Glu</t>
  </si>
  <si>
    <t>Gluc+Glu</t>
  </si>
  <si>
    <t>pA/pF</t>
  </si>
  <si>
    <t>Current densitiy</t>
  </si>
  <si>
    <t xml:space="preserve">Curren densities </t>
  </si>
  <si>
    <t>transport</t>
  </si>
  <si>
    <t>current</t>
  </si>
  <si>
    <t xml:space="preserve">Current densities </t>
  </si>
  <si>
    <t>06_11_24_Z0</t>
  </si>
  <si>
    <t>06_11_24_Z1</t>
  </si>
  <si>
    <t>06_11_24_Z2</t>
  </si>
  <si>
    <t>06_11_24_Z3</t>
  </si>
  <si>
    <t>06_11_24_Z4</t>
  </si>
  <si>
    <t>NN</t>
  </si>
  <si>
    <t>07_11_24_Z0</t>
  </si>
  <si>
    <t>07_11_24_Z1</t>
  </si>
  <si>
    <t>07_11_24_Z2</t>
  </si>
  <si>
    <t>12_11_24_Z0</t>
  </si>
  <si>
    <t>12_11_24_Z1</t>
  </si>
  <si>
    <t>12_11_24_Z2</t>
  </si>
  <si>
    <t>12_11_24_Z3</t>
  </si>
  <si>
    <t>12_11_24_Z4</t>
  </si>
  <si>
    <t>A432D(1:1)</t>
  </si>
  <si>
    <t>07_11_24_Z3</t>
  </si>
  <si>
    <t>Erev (mV)</t>
  </si>
  <si>
    <t>conf</t>
  </si>
  <si>
    <t>19_11_24_Z0</t>
  </si>
  <si>
    <t>19_11_24_Z1</t>
  </si>
  <si>
    <t>20_11_24_Z0</t>
  </si>
  <si>
    <t>20_11_24_Z1</t>
  </si>
  <si>
    <t>20_11_24_Z2</t>
  </si>
  <si>
    <t>20_11_24_Z3</t>
  </si>
  <si>
    <t>20_11_24_Z5</t>
  </si>
  <si>
    <t>A</t>
  </si>
  <si>
    <t>21_11_24_Z0</t>
  </si>
  <si>
    <t>21_11_24_Z1</t>
  </si>
  <si>
    <t>21_11_24_Z2</t>
  </si>
  <si>
    <t>22_11_24_Z0</t>
  </si>
  <si>
    <t>22_11_24_Z1</t>
  </si>
  <si>
    <t>26_11_24_Z0</t>
  </si>
  <si>
    <t>26_11_24_Z1</t>
  </si>
  <si>
    <t>26_11_24_Z2</t>
  </si>
  <si>
    <t>27_11_24_Z1</t>
  </si>
  <si>
    <t>27_11_24_Z2</t>
  </si>
  <si>
    <t>22_11_24_Z2</t>
  </si>
  <si>
    <t>28_11_24_Z0</t>
  </si>
  <si>
    <t>mean</t>
  </si>
  <si>
    <t>29_11_24_Z1</t>
  </si>
  <si>
    <t>29_11_24_Z2</t>
  </si>
  <si>
    <t>WT-mCherry</t>
  </si>
  <si>
    <t>int F</t>
  </si>
  <si>
    <t>area</t>
  </si>
  <si>
    <t>norm</t>
  </si>
  <si>
    <t>meanF</t>
  </si>
  <si>
    <t>(pA/pF)</t>
  </si>
  <si>
    <t>(mV)</t>
  </si>
  <si>
    <t>Voltage</t>
  </si>
  <si>
    <t>(A)</t>
  </si>
  <si>
    <t>(pA)</t>
  </si>
  <si>
    <r>
      <t>C</t>
    </r>
    <r>
      <rPr>
        <vertAlign val="subscript"/>
        <sz val="11"/>
        <rFont val="Calibri"/>
        <family val="2"/>
        <scheme val="minor"/>
      </rPr>
      <t xml:space="preserve">mem </t>
    </r>
    <r>
      <rPr>
        <sz val="11"/>
        <rFont val="Calibri"/>
        <family val="2"/>
        <scheme val="minor"/>
      </rPr>
      <t>(pF)</t>
    </r>
  </si>
  <si>
    <r>
      <t>C</t>
    </r>
    <r>
      <rPr>
        <b/>
        <vertAlign val="subscript"/>
        <sz val="11"/>
        <color theme="0"/>
        <rFont val="Calibri"/>
        <family val="2"/>
        <scheme val="minor"/>
      </rPr>
      <t>mem</t>
    </r>
    <r>
      <rPr>
        <b/>
        <sz val="11"/>
        <color theme="0"/>
        <rFont val="Calibri"/>
        <family val="2"/>
        <scheme val="minor"/>
      </rPr>
      <t xml:space="preserve"> (pF)</t>
    </r>
  </si>
  <si>
    <r>
      <t>F249S</t>
    </r>
    <r>
      <rPr>
        <b/>
        <sz val="11"/>
        <color theme="0"/>
        <rFont val="Symbol"/>
        <family val="1"/>
        <charset val="2"/>
      </rPr>
      <t xml:space="preserve"> D</t>
    </r>
    <r>
      <rPr>
        <b/>
        <sz val="11"/>
        <color theme="0"/>
        <rFont val="Calibri"/>
        <family val="2"/>
      </rPr>
      <t xml:space="preserve"> (1:1)</t>
    </r>
  </si>
  <si>
    <r>
      <t xml:space="preserve">WT-mYFP </t>
    </r>
    <r>
      <rPr>
        <b/>
        <sz val="8"/>
        <color theme="0"/>
        <rFont val="Calibri"/>
        <family val="2"/>
        <scheme val="minor"/>
      </rPr>
      <t>(Kovermann et al., 2022)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</si>
</sst>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E+00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Symbol"/>
      <family val="1"/>
      <charset val="2"/>
    </font>
    <font>
      <b/>
      <sz val="11"/>
      <color theme="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0"/>
      <name val="Symbol"/>
      <family val="1"/>
      <charset val="2"/>
    </font>
    <font>
      <b/>
      <sz val="11"/>
      <color theme="0"/>
      <name val="Calibri"/>
      <family val="2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22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1" fontId="1" fillId="0" borderId="2" xfId="0" applyNumberFormat="1" applyFont="1" applyBorder="1" applyAlignment="1">
      <alignment horizontal="center"/>
    </xf>
    <xf numFmtId="11" fontId="1" fillId="0" borderId="3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1" fillId="0" borderId="4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1" fillId="0" borderId="10" xfId="0" applyNumberFormat="1" applyFont="1" applyBorder="1" applyAlignment="1">
      <alignment horizontal="center"/>
    </xf>
    <xf numFmtId="11" fontId="1" fillId="0" borderId="5" xfId="0" applyNumberFormat="1" applyFont="1" applyBorder="1" applyAlignment="1">
      <alignment horizontal="center"/>
    </xf>
    <xf numFmtId="11" fontId="1" fillId="0" borderId="6" xfId="0" applyNumberFormat="1" applyFon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11" fontId="1" fillId="0" borderId="15" xfId="0" applyNumberFormat="1" applyFont="1" applyBorder="1" applyAlignment="1">
      <alignment horizontal="center"/>
    </xf>
    <xf numFmtId="11" fontId="1" fillId="0" borderId="8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1" fontId="1" fillId="0" borderId="13" xfId="0" applyNumberFormat="1" applyFont="1" applyBorder="1" applyAlignment="1">
      <alignment horizontal="center"/>
    </xf>
    <xf numFmtId="11" fontId="1" fillId="0" borderId="14" xfId="0" applyNumberFormat="1" applyFont="1" applyBorder="1" applyAlignment="1">
      <alignment horizontal="center"/>
    </xf>
    <xf numFmtId="11" fontId="1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15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1" fontId="5" fillId="0" borderId="0" xfId="0" applyNumberFormat="1" applyFont="1" applyBorder="1" applyAlignment="1">
      <alignment horizontal="left"/>
    </xf>
    <xf numFmtId="164" fontId="1" fillId="0" borderId="15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11" fontId="8" fillId="2" borderId="7" xfId="0" applyNumberFormat="1" applyFont="1" applyFill="1" applyBorder="1" applyAlignment="1">
      <alignment horizontal="center"/>
    </xf>
    <xf numFmtId="11" fontId="8" fillId="2" borderId="1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1" fontId="8" fillId="2" borderId="4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9" fontId="10" fillId="2" borderId="1" xfId="0" applyNumberFormat="1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8" fillId="2" borderId="4" xfId="0" applyFont="1" applyFill="1" applyBorder="1" applyAlignment="1">
      <alignment horizontal="center"/>
    </xf>
    <xf numFmtId="11" fontId="8" fillId="2" borderId="10" xfId="0" applyNumberFormat="1" applyFont="1" applyFill="1" applyBorder="1" applyAlignment="1">
      <alignment horizontal="center"/>
    </xf>
    <xf numFmtId="11" fontId="8" fillId="2" borderId="4" xfId="0" applyNumberFormat="1" applyFont="1" applyFill="1" applyBorder="1" applyAlignment="1">
      <alignment horizontal="center"/>
    </xf>
    <xf numFmtId="11" fontId="8" fillId="2" borderId="1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8" fillId="2" borderId="0" xfId="0" applyNumberFormat="1" applyFont="1" applyFill="1" applyBorder="1" applyAlignment="1">
      <alignment horizontal="center"/>
    </xf>
    <xf numFmtId="1" fontId="8" fillId="2" borderId="15" xfId="0" applyNumberFormat="1" applyFont="1" applyFill="1" applyBorder="1" applyAlignment="1">
      <alignment horizontal="center"/>
    </xf>
    <xf numFmtId="164" fontId="8" fillId="2" borderId="13" xfId="0" applyNumberFormat="1" applyFont="1" applyFill="1" applyBorder="1" applyAlignment="1">
      <alignment horizontal="center"/>
    </xf>
    <xf numFmtId="1" fontId="8" fillId="2" borderId="0" xfId="0" applyNumberFormat="1" applyFont="1" applyFill="1" applyBorder="1" applyAlignment="1">
      <alignment horizontal="center"/>
    </xf>
    <xf numFmtId="164" fontId="8" fillId="2" borderId="14" xfId="0" applyNumberFormat="1" applyFont="1" applyFill="1" applyBorder="1" applyAlignment="1">
      <alignment horizontal="center"/>
    </xf>
    <xf numFmtId="1" fontId="8" fillId="2" borderId="11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11" fontId="8" fillId="2" borderId="8" xfId="0" applyNumberFormat="1" applyFont="1" applyFill="1" applyBorder="1" applyAlignment="1">
      <alignment horizontal="center"/>
    </xf>
    <xf numFmtId="164" fontId="8" fillId="2" borderId="8" xfId="0" applyNumberFormat="1" applyFont="1" applyFill="1" applyBorder="1" applyAlignment="1">
      <alignment horizontal="center"/>
    </xf>
    <xf numFmtId="164" fontId="8" fillId="2" borderId="9" xfId="0" applyNumberFormat="1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3" fontId="8" fillId="2" borderId="0" xfId="0" applyNumberFormat="1" applyFont="1" applyFill="1" applyAlignment="1">
      <alignment horizontal="center"/>
    </xf>
    <xf numFmtId="1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lV- suppl.</a:t>
            </a:r>
            <a:r>
              <a:rPr lang="de-DE" baseline="0"/>
              <a:t> fig 1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Statistics!$D$3:$D$18</c:f>
                <c:numCache>
                  <c:formatCode>General</c:formatCode>
                  <c:ptCount val="16"/>
                  <c:pt idx="0">
                    <c:v>1.3188138204810131</c:v>
                  </c:pt>
                  <c:pt idx="1">
                    <c:v>1.0938889813335801</c:v>
                  </c:pt>
                  <c:pt idx="2">
                    <c:v>0.84501700814663194</c:v>
                  </c:pt>
                  <c:pt idx="3">
                    <c:v>0.58904010790470507</c:v>
                  </c:pt>
                  <c:pt idx="4">
                    <c:v>0.41371300893268237</c:v>
                  </c:pt>
                  <c:pt idx="5">
                    <c:v>0.32448519816178473</c:v>
                  </c:pt>
                  <c:pt idx="6">
                    <c:v>0.20941244370594703</c:v>
                  </c:pt>
                  <c:pt idx="7">
                    <c:v>0.15751462720236137</c:v>
                  </c:pt>
                  <c:pt idx="8">
                    <c:v>9.2945799419078948E-2</c:v>
                  </c:pt>
                  <c:pt idx="9">
                    <c:v>8.9477320284452502E-2</c:v>
                  </c:pt>
                  <c:pt idx="10">
                    <c:v>0.11546582508898172</c:v>
                  </c:pt>
                  <c:pt idx="11">
                    <c:v>0.1853016684713982</c:v>
                  </c:pt>
                  <c:pt idx="12">
                    <c:v>0.43234095502930048</c:v>
                  </c:pt>
                </c:numCache>
              </c:numRef>
            </c:plus>
            <c:minus>
              <c:numRef>
                <c:f>Statistics!$D$3:$D$18</c:f>
                <c:numCache>
                  <c:formatCode>General</c:formatCode>
                  <c:ptCount val="16"/>
                  <c:pt idx="0">
                    <c:v>1.3188138204810131</c:v>
                  </c:pt>
                  <c:pt idx="1">
                    <c:v>1.0938889813335801</c:v>
                  </c:pt>
                  <c:pt idx="2">
                    <c:v>0.84501700814663194</c:v>
                  </c:pt>
                  <c:pt idx="3">
                    <c:v>0.58904010790470507</c:v>
                  </c:pt>
                  <c:pt idx="4">
                    <c:v>0.41371300893268237</c:v>
                  </c:pt>
                  <c:pt idx="5">
                    <c:v>0.32448519816178473</c:v>
                  </c:pt>
                  <c:pt idx="6">
                    <c:v>0.20941244370594703</c:v>
                  </c:pt>
                  <c:pt idx="7">
                    <c:v>0.15751462720236137</c:v>
                  </c:pt>
                  <c:pt idx="8">
                    <c:v>9.2945799419078948E-2</c:v>
                  </c:pt>
                  <c:pt idx="9">
                    <c:v>8.9477320284452502E-2</c:v>
                  </c:pt>
                  <c:pt idx="10">
                    <c:v>0.11546582508898172</c:v>
                  </c:pt>
                  <c:pt idx="11">
                    <c:v>0.1853016684713982</c:v>
                  </c:pt>
                  <c:pt idx="12">
                    <c:v>0.43234095502930048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Statistics!$B$3:$B$18</c:f>
              <c:numCache>
                <c:formatCode>General</c:formatCode>
                <c:ptCount val="16"/>
                <c:pt idx="0">
                  <c:v>-123.39999999999999</c:v>
                </c:pt>
                <c:pt idx="1">
                  <c:v>-108.39999999999999</c:v>
                </c:pt>
                <c:pt idx="2">
                  <c:v>-93.399999999999991</c:v>
                </c:pt>
                <c:pt idx="3">
                  <c:v>-78.399999999999991</c:v>
                </c:pt>
                <c:pt idx="4">
                  <c:v>-63.399999999999991</c:v>
                </c:pt>
                <c:pt idx="5">
                  <c:v>-48.399999999999991</c:v>
                </c:pt>
                <c:pt idx="6">
                  <c:v>-33.399999999999991</c:v>
                </c:pt>
                <c:pt idx="7">
                  <c:v>-18.399999999999995</c:v>
                </c:pt>
                <c:pt idx="8">
                  <c:v>-3.3999999999999941</c:v>
                </c:pt>
                <c:pt idx="9">
                  <c:v>11.600000000000005</c:v>
                </c:pt>
                <c:pt idx="10">
                  <c:v>26.600000000000005</c:v>
                </c:pt>
                <c:pt idx="11">
                  <c:v>41.600000000000009</c:v>
                </c:pt>
                <c:pt idx="12">
                  <c:v>56.600000000000009</c:v>
                </c:pt>
              </c:numCache>
            </c:numRef>
          </c:xVal>
          <c:yVal>
            <c:numRef>
              <c:f>Statistics!$C$3:$C$18</c:f>
              <c:numCache>
                <c:formatCode>0.00</c:formatCode>
                <c:ptCount val="16"/>
                <c:pt idx="0">
                  <c:v>-7.2480577608120722</c:v>
                </c:pt>
                <c:pt idx="1">
                  <c:v>-5.6754094050706518</c:v>
                </c:pt>
                <c:pt idx="2">
                  <c:v>-4.3957957600787312</c:v>
                </c:pt>
                <c:pt idx="3">
                  <c:v>-3.117253398632529</c:v>
                </c:pt>
                <c:pt idx="4">
                  <c:v>-2.1441781959731556</c:v>
                </c:pt>
                <c:pt idx="5">
                  <c:v>-1.3773406035090061</c:v>
                </c:pt>
                <c:pt idx="6">
                  <c:v>-0.81559788897938168</c:v>
                </c:pt>
                <c:pt idx="7">
                  <c:v>-0.45173452947333625</c:v>
                </c:pt>
                <c:pt idx="8">
                  <c:v>-0.23629058688743818</c:v>
                </c:pt>
                <c:pt idx="9">
                  <c:v>-0.11789676475162862</c:v>
                </c:pt>
                <c:pt idx="10">
                  <c:v>-3.3190106400242982E-2</c:v>
                </c:pt>
                <c:pt idx="11">
                  <c:v>-1.7708347890805408E-2</c:v>
                </c:pt>
                <c:pt idx="12">
                  <c:v>7.677855349120459E-2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C-4576-BD9E-7A39B4C7B179}"/>
            </c:ext>
          </c:extLst>
        </c:ser>
        <c:ser>
          <c:idx val="1"/>
          <c:order val="1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Statistics!$F$3:$F$18</c:f>
                <c:numCache>
                  <c:formatCode>General</c:formatCode>
                  <c:ptCount val="16"/>
                  <c:pt idx="0">
                    <c:v>1.5611437473059135</c:v>
                  </c:pt>
                  <c:pt idx="1">
                    <c:v>1.4320611953921736</c:v>
                  </c:pt>
                  <c:pt idx="2">
                    <c:v>1.3003114462332139</c:v>
                  </c:pt>
                  <c:pt idx="3">
                    <c:v>1.0813680006947246</c:v>
                  </c:pt>
                  <c:pt idx="4">
                    <c:v>0.97906097761415467</c:v>
                  </c:pt>
                  <c:pt idx="5">
                    <c:v>0.69728882779872692</c:v>
                  </c:pt>
                  <c:pt idx="6">
                    <c:v>0.42167739509203095</c:v>
                  </c:pt>
                  <c:pt idx="7">
                    <c:v>0.28538222272311331</c:v>
                  </c:pt>
                  <c:pt idx="8">
                    <c:v>0.18462461424984536</c:v>
                  </c:pt>
                  <c:pt idx="9">
                    <c:v>0.15741962475306559</c:v>
                  </c:pt>
                  <c:pt idx="10">
                    <c:v>0.28328968247184488</c:v>
                  </c:pt>
                  <c:pt idx="11">
                    <c:v>0.44920583896800537</c:v>
                  </c:pt>
                  <c:pt idx="12">
                    <c:v>0.86553019370961448</c:v>
                  </c:pt>
                </c:numCache>
              </c:numRef>
            </c:plus>
            <c:minus>
              <c:numRef>
                <c:f>Statistics!$F$3:$F$18</c:f>
                <c:numCache>
                  <c:formatCode>General</c:formatCode>
                  <c:ptCount val="16"/>
                  <c:pt idx="0">
                    <c:v>1.5611437473059135</c:v>
                  </c:pt>
                  <c:pt idx="1">
                    <c:v>1.4320611953921736</c:v>
                  </c:pt>
                  <c:pt idx="2">
                    <c:v>1.3003114462332139</c:v>
                  </c:pt>
                  <c:pt idx="3">
                    <c:v>1.0813680006947246</c:v>
                  </c:pt>
                  <c:pt idx="4">
                    <c:v>0.97906097761415467</c:v>
                  </c:pt>
                  <c:pt idx="5">
                    <c:v>0.69728882779872692</c:v>
                  </c:pt>
                  <c:pt idx="6">
                    <c:v>0.42167739509203095</c:v>
                  </c:pt>
                  <c:pt idx="7">
                    <c:v>0.28538222272311331</c:v>
                  </c:pt>
                  <c:pt idx="8">
                    <c:v>0.18462461424984536</c:v>
                  </c:pt>
                  <c:pt idx="9">
                    <c:v>0.15741962475306559</c:v>
                  </c:pt>
                  <c:pt idx="10">
                    <c:v>0.28328968247184488</c:v>
                  </c:pt>
                  <c:pt idx="11">
                    <c:v>0.44920583896800537</c:v>
                  </c:pt>
                  <c:pt idx="12">
                    <c:v>0.86553019370961448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Statistics!$B$3:$B$18</c:f>
              <c:numCache>
                <c:formatCode>General</c:formatCode>
                <c:ptCount val="16"/>
                <c:pt idx="0">
                  <c:v>-123.39999999999999</c:v>
                </c:pt>
                <c:pt idx="1">
                  <c:v>-108.39999999999999</c:v>
                </c:pt>
                <c:pt idx="2">
                  <c:v>-93.399999999999991</c:v>
                </c:pt>
                <c:pt idx="3">
                  <c:v>-78.399999999999991</c:v>
                </c:pt>
                <c:pt idx="4">
                  <c:v>-63.399999999999991</c:v>
                </c:pt>
                <c:pt idx="5">
                  <c:v>-48.399999999999991</c:v>
                </c:pt>
                <c:pt idx="6">
                  <c:v>-33.399999999999991</c:v>
                </c:pt>
                <c:pt idx="7">
                  <c:v>-18.399999999999995</c:v>
                </c:pt>
                <c:pt idx="8">
                  <c:v>-3.3999999999999941</c:v>
                </c:pt>
                <c:pt idx="9">
                  <c:v>11.600000000000005</c:v>
                </c:pt>
                <c:pt idx="10">
                  <c:v>26.600000000000005</c:v>
                </c:pt>
                <c:pt idx="11">
                  <c:v>41.600000000000009</c:v>
                </c:pt>
                <c:pt idx="12">
                  <c:v>56.600000000000009</c:v>
                </c:pt>
              </c:numCache>
            </c:numRef>
          </c:xVal>
          <c:yVal>
            <c:numRef>
              <c:f>Statistics!$E$3:$E$18</c:f>
              <c:numCache>
                <c:formatCode>0.00</c:formatCode>
                <c:ptCount val="16"/>
                <c:pt idx="0">
                  <c:v>-3.3374973842831586</c:v>
                </c:pt>
                <c:pt idx="1">
                  <c:v>-2.6960445697493034</c:v>
                </c:pt>
                <c:pt idx="2">
                  <c:v>-2.2660695054685829</c:v>
                </c:pt>
                <c:pt idx="3">
                  <c:v>-1.7964286569446777</c:v>
                </c:pt>
                <c:pt idx="4">
                  <c:v>-1.594506257867093</c:v>
                </c:pt>
                <c:pt idx="5">
                  <c:v>-1.1209054264317051</c:v>
                </c:pt>
                <c:pt idx="6">
                  <c:v>-0.66138954249179438</c:v>
                </c:pt>
                <c:pt idx="7">
                  <c:v>-0.42870263075491993</c:v>
                </c:pt>
                <c:pt idx="8">
                  <c:v>-0.18285186392877395</c:v>
                </c:pt>
                <c:pt idx="9">
                  <c:v>4.719586437335669E-2</c:v>
                </c:pt>
                <c:pt idx="10">
                  <c:v>0.26185206358391833</c:v>
                </c:pt>
                <c:pt idx="11">
                  <c:v>0.34038003610465761</c:v>
                </c:pt>
                <c:pt idx="12">
                  <c:v>0.18352792550512775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C-4576-BD9E-7A39B4C7B179}"/>
            </c:ext>
          </c:extLst>
        </c:ser>
        <c:ser>
          <c:idx val="2"/>
          <c:order val="2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Statistics!$H$3:$H$18</c:f>
                <c:numCache>
                  <c:formatCode>General</c:formatCode>
                  <c:ptCount val="16"/>
                  <c:pt idx="0">
                    <c:v>0.87575514411847533</c:v>
                  </c:pt>
                  <c:pt idx="1">
                    <c:v>0.7535377595580881</c:v>
                  </c:pt>
                  <c:pt idx="2">
                    <c:v>0.52240855065926906</c:v>
                  </c:pt>
                  <c:pt idx="3">
                    <c:v>0.40549202138041129</c:v>
                  </c:pt>
                  <c:pt idx="4">
                    <c:v>0.33101457474867413</c:v>
                  </c:pt>
                  <c:pt idx="5">
                    <c:v>0.24389109510726911</c:v>
                  </c:pt>
                  <c:pt idx="6">
                    <c:v>0.19247928078021698</c:v>
                  </c:pt>
                  <c:pt idx="7">
                    <c:v>0.15521074116958786</c:v>
                  </c:pt>
                  <c:pt idx="8">
                    <c:v>0.16286997330478792</c:v>
                  </c:pt>
                  <c:pt idx="9">
                    <c:v>0.21602647391773577</c:v>
                  </c:pt>
                  <c:pt idx="10">
                    <c:v>0.31999451840414084</c:v>
                  </c:pt>
                  <c:pt idx="11">
                    <c:v>0.45265338414344036</c:v>
                  </c:pt>
                  <c:pt idx="12">
                    <c:v>0.98332461096514434</c:v>
                  </c:pt>
                </c:numCache>
              </c:numRef>
            </c:plus>
            <c:minus>
              <c:numRef>
                <c:f>Statistics!$H$3:$H$18</c:f>
                <c:numCache>
                  <c:formatCode>General</c:formatCode>
                  <c:ptCount val="16"/>
                  <c:pt idx="0">
                    <c:v>0.87575514411847533</c:v>
                  </c:pt>
                  <c:pt idx="1">
                    <c:v>0.7535377595580881</c:v>
                  </c:pt>
                  <c:pt idx="2">
                    <c:v>0.52240855065926906</c:v>
                  </c:pt>
                  <c:pt idx="3">
                    <c:v>0.40549202138041129</c:v>
                  </c:pt>
                  <c:pt idx="4">
                    <c:v>0.33101457474867413</c:v>
                  </c:pt>
                  <c:pt idx="5">
                    <c:v>0.24389109510726911</c:v>
                  </c:pt>
                  <c:pt idx="6">
                    <c:v>0.19247928078021698</c:v>
                  </c:pt>
                  <c:pt idx="7">
                    <c:v>0.15521074116958786</c:v>
                  </c:pt>
                  <c:pt idx="8">
                    <c:v>0.16286997330478792</c:v>
                  </c:pt>
                  <c:pt idx="9">
                    <c:v>0.21602647391773577</c:v>
                  </c:pt>
                  <c:pt idx="10">
                    <c:v>0.31999451840414084</c:v>
                  </c:pt>
                  <c:pt idx="11">
                    <c:v>0.45265338414344036</c:v>
                  </c:pt>
                  <c:pt idx="12">
                    <c:v>0.98332461096514434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Statistics!$B$3:$B$18</c:f>
              <c:numCache>
                <c:formatCode>General</c:formatCode>
                <c:ptCount val="16"/>
                <c:pt idx="0">
                  <c:v>-123.39999999999999</c:v>
                </c:pt>
                <c:pt idx="1">
                  <c:v>-108.39999999999999</c:v>
                </c:pt>
                <c:pt idx="2">
                  <c:v>-93.399999999999991</c:v>
                </c:pt>
                <c:pt idx="3">
                  <c:v>-78.399999999999991</c:v>
                </c:pt>
                <c:pt idx="4">
                  <c:v>-63.399999999999991</c:v>
                </c:pt>
                <c:pt idx="5">
                  <c:v>-48.399999999999991</c:v>
                </c:pt>
                <c:pt idx="6">
                  <c:v>-33.399999999999991</c:v>
                </c:pt>
                <c:pt idx="7">
                  <c:v>-18.399999999999995</c:v>
                </c:pt>
                <c:pt idx="8">
                  <c:v>-3.3999999999999941</c:v>
                </c:pt>
                <c:pt idx="9">
                  <c:v>11.600000000000005</c:v>
                </c:pt>
                <c:pt idx="10">
                  <c:v>26.600000000000005</c:v>
                </c:pt>
                <c:pt idx="11">
                  <c:v>41.600000000000009</c:v>
                </c:pt>
                <c:pt idx="12">
                  <c:v>56.600000000000009</c:v>
                </c:pt>
              </c:numCache>
            </c:numRef>
          </c:xVal>
          <c:yVal>
            <c:numRef>
              <c:f>Statistics!$G$3:$G$18</c:f>
              <c:numCache>
                <c:formatCode>0.00</c:formatCode>
                <c:ptCount val="16"/>
                <c:pt idx="0">
                  <c:v>-3.8976233538048146</c:v>
                </c:pt>
                <c:pt idx="1">
                  <c:v>-2.895051147794566</c:v>
                </c:pt>
                <c:pt idx="2">
                  <c:v>-2.4378044652363857</c:v>
                </c:pt>
                <c:pt idx="3">
                  <c:v>-1.8044267158852711</c:v>
                </c:pt>
                <c:pt idx="4">
                  <c:v>-1.3391616031882252</c:v>
                </c:pt>
                <c:pt idx="5">
                  <c:v>-0.86810433596582282</c:v>
                </c:pt>
                <c:pt idx="6">
                  <c:v>-0.55391078301806695</c:v>
                </c:pt>
                <c:pt idx="7">
                  <c:v>-0.31329821873711938</c:v>
                </c:pt>
                <c:pt idx="8">
                  <c:v>-0.12228827357803079</c:v>
                </c:pt>
                <c:pt idx="9">
                  <c:v>-1.73271485853385E-2</c:v>
                </c:pt>
                <c:pt idx="10">
                  <c:v>-2.3915544074550189E-2</c:v>
                </c:pt>
                <c:pt idx="11">
                  <c:v>-0.15824127156330167</c:v>
                </c:pt>
                <c:pt idx="12">
                  <c:v>-0.36046972163953217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0C-4576-BD9E-7A39B4C7B179}"/>
            </c:ext>
          </c:extLst>
        </c:ser>
        <c:ser>
          <c:idx val="3"/>
          <c:order val="3"/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Statistics!$B$3:$B$18</c:f>
              <c:numCache>
                <c:formatCode>General</c:formatCode>
                <c:ptCount val="16"/>
                <c:pt idx="0">
                  <c:v>-123.39999999999999</c:v>
                </c:pt>
                <c:pt idx="1">
                  <c:v>-108.39999999999999</c:v>
                </c:pt>
                <c:pt idx="2">
                  <c:v>-93.399999999999991</c:v>
                </c:pt>
                <c:pt idx="3">
                  <c:v>-78.399999999999991</c:v>
                </c:pt>
                <c:pt idx="4">
                  <c:v>-63.399999999999991</c:v>
                </c:pt>
                <c:pt idx="5">
                  <c:v>-48.399999999999991</c:v>
                </c:pt>
                <c:pt idx="6">
                  <c:v>-33.399999999999991</c:v>
                </c:pt>
                <c:pt idx="7">
                  <c:v>-18.399999999999995</c:v>
                </c:pt>
                <c:pt idx="8">
                  <c:v>-3.3999999999999941</c:v>
                </c:pt>
                <c:pt idx="9">
                  <c:v>11.600000000000005</c:v>
                </c:pt>
                <c:pt idx="10">
                  <c:v>26.600000000000005</c:v>
                </c:pt>
                <c:pt idx="11">
                  <c:v>41.600000000000009</c:v>
                </c:pt>
                <c:pt idx="12">
                  <c:v>56.600000000000009</c:v>
                </c:pt>
              </c:numCache>
            </c:numRef>
          </c:xVal>
          <c:yVal>
            <c:numRef>
              <c:f>Statistics!$I$3:$I$18</c:f>
              <c:numCache>
                <c:formatCode>0.00</c:formatCode>
                <c:ptCount val="16"/>
                <c:pt idx="0">
                  <c:v>-6.1016250224245301</c:v>
                </c:pt>
                <c:pt idx="1">
                  <c:v>-4.8240460188763192</c:v>
                </c:pt>
                <c:pt idx="2">
                  <c:v>-3.7840691766576016</c:v>
                </c:pt>
                <c:pt idx="3">
                  <c:v>-2.9445854871054706</c:v>
                </c:pt>
                <c:pt idx="4">
                  <c:v>-2.0977087446953289</c:v>
                </c:pt>
                <c:pt idx="5">
                  <c:v>-1.5199747933691228</c:v>
                </c:pt>
                <c:pt idx="6">
                  <c:v>-1.0158115163980663</c:v>
                </c:pt>
                <c:pt idx="7">
                  <c:v>-0.646682030261166</c:v>
                </c:pt>
                <c:pt idx="8">
                  <c:v>-0.38871428621375437</c:v>
                </c:pt>
                <c:pt idx="9">
                  <c:v>-0.14221070217042844</c:v>
                </c:pt>
                <c:pt idx="10">
                  <c:v>-0.18389904959358014</c:v>
                </c:pt>
                <c:pt idx="11">
                  <c:v>-0.24710744995268452</c:v>
                </c:pt>
                <c:pt idx="12">
                  <c:v>-0.15513011371712285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C-4576-BD9E-7A39B4C7B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806048"/>
        <c:axId val="1750805216"/>
      </c:scatterChart>
      <c:valAx>
        <c:axId val="1750806048"/>
        <c:scaling>
          <c:orientation val="minMax"/>
          <c:max val="60"/>
          <c:min val="-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805216"/>
        <c:crosses val="autoZero"/>
        <c:crossBetween val="midCat"/>
      </c:valAx>
      <c:valAx>
        <c:axId val="17508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80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9A185BC2-684A-4078-93AE-44F335B085BF}"/>
                </a:ext>
              </a:extLst>
            </xdr:cNvPr>
            <xdr:cNvSpPr txBox="1"/>
          </xdr:nvSpPr>
          <xdr:spPr>
            <a:xfrm>
              <a:off x="0" y="988504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9A185BC2-684A-4078-93AE-44F335B085BF}"/>
                </a:ext>
              </a:extLst>
            </xdr:cNvPr>
            <xdr:cNvSpPr txBox="1"/>
          </xdr:nvSpPr>
          <xdr:spPr>
            <a:xfrm>
              <a:off x="0" y="988504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347662</xdr:colOff>
      <xdr:row>1</xdr:row>
      <xdr:rowOff>0</xdr:rowOff>
    </xdr:from>
    <xdr:ext cx="65" cy="219163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176E114D-C244-4B5E-83F1-064D2280985F}"/>
            </a:ext>
          </a:extLst>
        </xdr:cNvPr>
        <xdr:cNvSpPr txBox="1"/>
      </xdr:nvSpPr>
      <xdr:spPr>
        <a:xfrm>
          <a:off x="15673387" y="409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1</xdr:row>
      <xdr:rowOff>9525</xdr:rowOff>
    </xdr:from>
    <xdr:ext cx="65" cy="219163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409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17</xdr:row>
      <xdr:rowOff>9525</xdr:rowOff>
    </xdr:from>
    <xdr:ext cx="65" cy="219163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42576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33</xdr:row>
      <xdr:rowOff>9525</xdr:rowOff>
    </xdr:from>
    <xdr:ext cx="65" cy="219163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793432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2</xdr:row>
      <xdr:rowOff>9525</xdr:rowOff>
    </xdr:from>
    <xdr:ext cx="65" cy="219163"/>
    <xdr:sp macro="" textlink="">
      <xdr:nvSpPr>
        <xdr:cNvPr id="115" name="Textfeld 114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409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3</xdr:row>
      <xdr:rowOff>9525</xdr:rowOff>
    </xdr:from>
    <xdr:ext cx="65" cy="219163"/>
    <xdr:sp macro="" textlink="">
      <xdr:nvSpPr>
        <xdr:cNvPr id="116" name="Textfeld 115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409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4</xdr:row>
      <xdr:rowOff>9525</xdr:rowOff>
    </xdr:from>
    <xdr:ext cx="65" cy="219163"/>
    <xdr:sp macro="" textlink="">
      <xdr:nvSpPr>
        <xdr:cNvPr id="117" name="Textfeld 116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609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4</xdr:row>
      <xdr:rowOff>9525</xdr:rowOff>
    </xdr:from>
    <xdr:ext cx="65" cy="219163"/>
    <xdr:sp macro="" textlink="">
      <xdr:nvSpPr>
        <xdr:cNvPr id="118" name="Textfeld 117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409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5</xdr:row>
      <xdr:rowOff>9525</xdr:rowOff>
    </xdr:from>
    <xdr:ext cx="65" cy="219163"/>
    <xdr:sp macro="" textlink="">
      <xdr:nvSpPr>
        <xdr:cNvPr id="119" name="Textfeld 118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609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5</xdr:row>
      <xdr:rowOff>9525</xdr:rowOff>
    </xdr:from>
    <xdr:ext cx="65" cy="219163"/>
    <xdr:sp macro="" textlink="">
      <xdr:nvSpPr>
        <xdr:cNvPr id="120" name="Textfeld 119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409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6</xdr:row>
      <xdr:rowOff>9525</xdr:rowOff>
    </xdr:from>
    <xdr:ext cx="65" cy="219163"/>
    <xdr:sp macro="" textlink="">
      <xdr:nvSpPr>
        <xdr:cNvPr id="121" name="Textfeld 120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609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6</xdr:row>
      <xdr:rowOff>9525</xdr:rowOff>
    </xdr:from>
    <xdr:ext cx="65" cy="219163"/>
    <xdr:sp macro="" textlink="">
      <xdr:nvSpPr>
        <xdr:cNvPr id="122" name="Textfeld 121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409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7</xdr:row>
      <xdr:rowOff>9525</xdr:rowOff>
    </xdr:from>
    <xdr:ext cx="65" cy="219163"/>
    <xdr:sp macro="" textlink="">
      <xdr:nvSpPr>
        <xdr:cNvPr id="123" name="Textfeld 122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609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7</xdr:row>
      <xdr:rowOff>9525</xdr:rowOff>
    </xdr:from>
    <xdr:ext cx="65" cy="219163"/>
    <xdr:sp macro="" textlink="">
      <xdr:nvSpPr>
        <xdr:cNvPr id="124" name="Textfeld 123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409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8</xdr:row>
      <xdr:rowOff>9525</xdr:rowOff>
    </xdr:from>
    <xdr:ext cx="65" cy="219163"/>
    <xdr:sp macro="" textlink="">
      <xdr:nvSpPr>
        <xdr:cNvPr id="125" name="Textfeld 124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609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8</xdr:row>
      <xdr:rowOff>9525</xdr:rowOff>
    </xdr:from>
    <xdr:ext cx="65" cy="219163"/>
    <xdr:sp macro="" textlink="">
      <xdr:nvSpPr>
        <xdr:cNvPr id="126" name="Textfeld 125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409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9</xdr:row>
      <xdr:rowOff>9525</xdr:rowOff>
    </xdr:from>
    <xdr:ext cx="65" cy="219163"/>
    <xdr:sp macro="" textlink="">
      <xdr:nvSpPr>
        <xdr:cNvPr id="127" name="Textfeld 126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609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9</xdr:row>
      <xdr:rowOff>9525</xdr:rowOff>
    </xdr:from>
    <xdr:ext cx="65" cy="219163"/>
    <xdr:sp macro="" textlink="">
      <xdr:nvSpPr>
        <xdr:cNvPr id="128" name="Textfeld 127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409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10</xdr:row>
      <xdr:rowOff>9525</xdr:rowOff>
    </xdr:from>
    <xdr:ext cx="65" cy="219163"/>
    <xdr:sp macro="" textlink="">
      <xdr:nvSpPr>
        <xdr:cNvPr id="129" name="Textfeld 128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609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10</xdr:row>
      <xdr:rowOff>9525</xdr:rowOff>
    </xdr:from>
    <xdr:ext cx="65" cy="219163"/>
    <xdr:sp macro="" textlink="">
      <xdr:nvSpPr>
        <xdr:cNvPr id="130" name="Textfeld 129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409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11</xdr:row>
      <xdr:rowOff>9525</xdr:rowOff>
    </xdr:from>
    <xdr:ext cx="65" cy="219163"/>
    <xdr:sp macro="" textlink="">
      <xdr:nvSpPr>
        <xdr:cNvPr id="131" name="Textfeld 130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609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11</xdr:row>
      <xdr:rowOff>9525</xdr:rowOff>
    </xdr:from>
    <xdr:ext cx="65" cy="219163"/>
    <xdr:sp macro="" textlink="">
      <xdr:nvSpPr>
        <xdr:cNvPr id="132" name="Textfeld 131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409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12</xdr:row>
      <xdr:rowOff>9525</xdr:rowOff>
    </xdr:from>
    <xdr:ext cx="65" cy="219163"/>
    <xdr:sp macro="" textlink="">
      <xdr:nvSpPr>
        <xdr:cNvPr id="133" name="Textfeld 132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609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12</xdr:row>
      <xdr:rowOff>9525</xdr:rowOff>
    </xdr:from>
    <xdr:ext cx="65" cy="219163"/>
    <xdr:sp macro="" textlink="">
      <xdr:nvSpPr>
        <xdr:cNvPr id="134" name="Textfeld 133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409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13</xdr:row>
      <xdr:rowOff>9525</xdr:rowOff>
    </xdr:from>
    <xdr:ext cx="65" cy="219163"/>
    <xdr:sp macro="" textlink="">
      <xdr:nvSpPr>
        <xdr:cNvPr id="135" name="Textfeld 134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609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13</xdr:row>
      <xdr:rowOff>9525</xdr:rowOff>
    </xdr:from>
    <xdr:ext cx="65" cy="219163"/>
    <xdr:sp macro="" textlink="">
      <xdr:nvSpPr>
        <xdr:cNvPr id="136" name="Textfeld 135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409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14</xdr:row>
      <xdr:rowOff>0</xdr:rowOff>
    </xdr:from>
    <xdr:ext cx="65" cy="219163"/>
    <xdr:sp macro="" textlink="">
      <xdr:nvSpPr>
        <xdr:cNvPr id="137" name="Textfeld 136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609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14</xdr:row>
      <xdr:rowOff>0</xdr:rowOff>
    </xdr:from>
    <xdr:ext cx="65" cy="219163"/>
    <xdr:sp macro="" textlink="">
      <xdr:nvSpPr>
        <xdr:cNvPr id="138" name="Textfeld 137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409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14</xdr:row>
      <xdr:rowOff>0</xdr:rowOff>
    </xdr:from>
    <xdr:ext cx="65" cy="219163"/>
    <xdr:sp macro="" textlink="">
      <xdr:nvSpPr>
        <xdr:cNvPr id="139" name="Textfeld 138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609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14</xdr:row>
      <xdr:rowOff>0</xdr:rowOff>
    </xdr:from>
    <xdr:ext cx="65" cy="219163"/>
    <xdr:sp macro="" textlink="">
      <xdr:nvSpPr>
        <xdr:cNvPr id="140" name="Textfeld 139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409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14</xdr:row>
      <xdr:rowOff>0</xdr:rowOff>
    </xdr:from>
    <xdr:ext cx="65" cy="219163"/>
    <xdr:sp macro="" textlink="">
      <xdr:nvSpPr>
        <xdr:cNvPr id="141" name="Textfeld 140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4987587" y="609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390525</xdr:colOff>
      <xdr:row>49</xdr:row>
      <xdr:rowOff>0</xdr:rowOff>
    </xdr:from>
    <xdr:ext cx="65" cy="219163"/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51189066-0BC4-4788-BD08-62E1EB98671C}"/>
            </a:ext>
          </a:extLst>
        </xdr:cNvPr>
        <xdr:cNvSpPr txBox="1"/>
      </xdr:nvSpPr>
      <xdr:spPr>
        <a:xfrm>
          <a:off x="15716250" y="1159192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3</xdr:row>
      <xdr:rowOff>9525</xdr:rowOff>
    </xdr:from>
    <xdr:ext cx="65" cy="219163"/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5711487" y="4476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4</xdr:row>
      <xdr:rowOff>9525</xdr:rowOff>
    </xdr:from>
    <xdr:ext cx="65" cy="219163"/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5711487" y="4476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5</xdr:row>
      <xdr:rowOff>9525</xdr:rowOff>
    </xdr:from>
    <xdr:ext cx="65" cy="219163"/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5711487" y="4476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6</xdr:row>
      <xdr:rowOff>9525</xdr:rowOff>
    </xdr:from>
    <xdr:ext cx="65" cy="219163"/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5711487" y="4476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7</xdr:row>
      <xdr:rowOff>9525</xdr:rowOff>
    </xdr:from>
    <xdr:ext cx="65" cy="219163"/>
    <xdr:sp macro="" textlink="">
      <xdr:nvSpPr>
        <xdr:cNvPr id="40" name="Textfeld 39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5711487" y="4476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8</xdr:row>
      <xdr:rowOff>9525</xdr:rowOff>
    </xdr:from>
    <xdr:ext cx="65" cy="219163"/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5711487" y="4476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9</xdr:row>
      <xdr:rowOff>9525</xdr:rowOff>
    </xdr:from>
    <xdr:ext cx="65" cy="219163"/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5711487" y="4476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10</xdr:row>
      <xdr:rowOff>9525</xdr:rowOff>
    </xdr:from>
    <xdr:ext cx="65" cy="219163"/>
    <xdr:sp macro="" textlink="">
      <xdr:nvSpPr>
        <xdr:cNvPr id="43" name="Textfeld 42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5711487" y="4476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11</xdr:row>
      <xdr:rowOff>9525</xdr:rowOff>
    </xdr:from>
    <xdr:ext cx="65" cy="219163"/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5711487" y="4476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12</xdr:row>
      <xdr:rowOff>9525</xdr:rowOff>
    </xdr:from>
    <xdr:ext cx="65" cy="219163"/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5711487" y="4476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13</xdr:row>
      <xdr:rowOff>9525</xdr:rowOff>
    </xdr:from>
    <xdr:ext cx="65" cy="219163"/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5711487" y="4476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14</xdr:row>
      <xdr:rowOff>9525</xdr:rowOff>
    </xdr:from>
    <xdr:ext cx="65" cy="219163"/>
    <xdr:sp macro="" textlink="">
      <xdr:nvSpPr>
        <xdr:cNvPr id="47" name="Textfeld 46">
          <a:extLst>
            <a:ext uri="{FF2B5EF4-FFF2-40B4-BE49-F238E27FC236}">
              <a16:creationId xmlns:a16="http://schemas.microsoft.com/office/drawing/2014/main" id="{073495F1-9966-4C6F-9409-A0028A0E8C66}"/>
            </a:ext>
          </a:extLst>
        </xdr:cNvPr>
        <xdr:cNvSpPr txBox="1"/>
      </xdr:nvSpPr>
      <xdr:spPr>
        <a:xfrm>
          <a:off x="15711487" y="4476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18</xdr:row>
      <xdr:rowOff>9525</xdr:rowOff>
    </xdr:from>
    <xdr:ext cx="65" cy="219163"/>
    <xdr:sp macro="" textlink="">
      <xdr:nvSpPr>
        <xdr:cNvPr id="48" name="Textfeld 47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457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19</xdr:row>
      <xdr:rowOff>9525</xdr:rowOff>
    </xdr:from>
    <xdr:ext cx="65" cy="219163"/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457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20</xdr:row>
      <xdr:rowOff>9525</xdr:rowOff>
    </xdr:from>
    <xdr:ext cx="65" cy="219163"/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657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20</xdr:row>
      <xdr:rowOff>9525</xdr:rowOff>
    </xdr:from>
    <xdr:ext cx="65" cy="219163"/>
    <xdr:sp macro="" textlink="">
      <xdr:nvSpPr>
        <xdr:cNvPr id="51" name="Textfeld 50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457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21</xdr:row>
      <xdr:rowOff>9525</xdr:rowOff>
    </xdr:from>
    <xdr:ext cx="65" cy="219163"/>
    <xdr:sp macro="" textlink="">
      <xdr:nvSpPr>
        <xdr:cNvPr id="52" name="Textfeld 51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657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21</xdr:row>
      <xdr:rowOff>9525</xdr:rowOff>
    </xdr:from>
    <xdr:ext cx="65" cy="219163"/>
    <xdr:sp macro="" textlink="">
      <xdr:nvSpPr>
        <xdr:cNvPr id="53" name="Textfeld 52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457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22</xdr:row>
      <xdr:rowOff>9525</xdr:rowOff>
    </xdr:from>
    <xdr:ext cx="65" cy="219163"/>
    <xdr:sp macro="" textlink="">
      <xdr:nvSpPr>
        <xdr:cNvPr id="54" name="Textfeld 53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657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22</xdr:row>
      <xdr:rowOff>9525</xdr:rowOff>
    </xdr:from>
    <xdr:ext cx="65" cy="219163"/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457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23</xdr:row>
      <xdr:rowOff>9525</xdr:rowOff>
    </xdr:from>
    <xdr:ext cx="65" cy="219163"/>
    <xdr:sp macro="" textlink="">
      <xdr:nvSpPr>
        <xdr:cNvPr id="56" name="Textfeld 55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657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23</xdr:row>
      <xdr:rowOff>9525</xdr:rowOff>
    </xdr:from>
    <xdr:ext cx="65" cy="219163"/>
    <xdr:sp macro="" textlink="">
      <xdr:nvSpPr>
        <xdr:cNvPr id="57" name="Textfeld 56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457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24</xdr:row>
      <xdr:rowOff>9525</xdr:rowOff>
    </xdr:from>
    <xdr:ext cx="65" cy="219163"/>
    <xdr:sp macro="" textlink="">
      <xdr:nvSpPr>
        <xdr:cNvPr id="58" name="Textfeld 57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657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24</xdr:row>
      <xdr:rowOff>9525</xdr:rowOff>
    </xdr:from>
    <xdr:ext cx="65" cy="219163"/>
    <xdr:sp macro="" textlink="">
      <xdr:nvSpPr>
        <xdr:cNvPr id="59" name="Textfeld 58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457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25</xdr:row>
      <xdr:rowOff>9525</xdr:rowOff>
    </xdr:from>
    <xdr:ext cx="65" cy="219163"/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657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25</xdr:row>
      <xdr:rowOff>9525</xdr:rowOff>
    </xdr:from>
    <xdr:ext cx="65" cy="219163"/>
    <xdr:sp macro="" textlink="">
      <xdr:nvSpPr>
        <xdr:cNvPr id="61" name="Textfeld 60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457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26</xdr:row>
      <xdr:rowOff>9525</xdr:rowOff>
    </xdr:from>
    <xdr:ext cx="65" cy="219163"/>
    <xdr:sp macro="" textlink="">
      <xdr:nvSpPr>
        <xdr:cNvPr id="62" name="Textfeld 61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657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26</xdr:row>
      <xdr:rowOff>9525</xdr:rowOff>
    </xdr:from>
    <xdr:ext cx="65" cy="219163"/>
    <xdr:sp macro="" textlink="">
      <xdr:nvSpPr>
        <xdr:cNvPr id="63" name="Textfeld 62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457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27</xdr:row>
      <xdr:rowOff>9525</xdr:rowOff>
    </xdr:from>
    <xdr:ext cx="65" cy="219163"/>
    <xdr:sp macro="" textlink="">
      <xdr:nvSpPr>
        <xdr:cNvPr id="64" name="Textfeld 63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657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27</xdr:row>
      <xdr:rowOff>9525</xdr:rowOff>
    </xdr:from>
    <xdr:ext cx="65" cy="219163"/>
    <xdr:sp macro="" textlink="">
      <xdr:nvSpPr>
        <xdr:cNvPr id="65" name="Textfeld 64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457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28</xdr:row>
      <xdr:rowOff>9525</xdr:rowOff>
    </xdr:from>
    <xdr:ext cx="65" cy="219163"/>
    <xdr:sp macro="" textlink="">
      <xdr:nvSpPr>
        <xdr:cNvPr id="66" name="Textfeld 65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657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28</xdr:row>
      <xdr:rowOff>9525</xdr:rowOff>
    </xdr:from>
    <xdr:ext cx="65" cy="219163"/>
    <xdr:sp macro="" textlink="">
      <xdr:nvSpPr>
        <xdr:cNvPr id="67" name="Textfeld 66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457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29</xdr:row>
      <xdr:rowOff>9525</xdr:rowOff>
    </xdr:from>
    <xdr:ext cx="65" cy="219163"/>
    <xdr:sp macro="" textlink="">
      <xdr:nvSpPr>
        <xdr:cNvPr id="68" name="Textfeld 67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657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29</xdr:row>
      <xdr:rowOff>9525</xdr:rowOff>
    </xdr:from>
    <xdr:ext cx="65" cy="219163"/>
    <xdr:sp macro="" textlink="">
      <xdr:nvSpPr>
        <xdr:cNvPr id="69" name="Textfeld 68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4575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30</xdr:row>
      <xdr:rowOff>9525</xdr:rowOff>
    </xdr:from>
    <xdr:ext cx="65" cy="219163"/>
    <xdr:sp macro="" textlink="">
      <xdr:nvSpPr>
        <xdr:cNvPr id="70" name="Textfeld 69">
          <a:extLst>
            <a:ext uri="{FF2B5EF4-FFF2-40B4-BE49-F238E27FC236}">
              <a16:creationId xmlns:a16="http://schemas.microsoft.com/office/drawing/2014/main" id="{E3F74F16-9EB4-4DF0-BCC1-96389C36F29B}"/>
            </a:ext>
          </a:extLst>
        </xdr:cNvPr>
        <xdr:cNvSpPr txBox="1"/>
      </xdr:nvSpPr>
      <xdr:spPr>
        <a:xfrm>
          <a:off x="15711487" y="36576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34</xdr:row>
      <xdr:rowOff>9525</xdr:rowOff>
    </xdr:from>
    <xdr:ext cx="65" cy="219163"/>
    <xdr:sp macro="" textlink="">
      <xdr:nvSpPr>
        <xdr:cNvPr id="71" name="Textfeld 70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64845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35</xdr:row>
      <xdr:rowOff>9525</xdr:rowOff>
    </xdr:from>
    <xdr:ext cx="65" cy="219163"/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64845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36</xdr:row>
      <xdr:rowOff>9525</xdr:rowOff>
    </xdr:from>
    <xdr:ext cx="65" cy="219163"/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8484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36</xdr:row>
      <xdr:rowOff>9525</xdr:rowOff>
    </xdr:from>
    <xdr:ext cx="65" cy="219163"/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64845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37</xdr:row>
      <xdr:rowOff>9525</xdr:rowOff>
    </xdr:from>
    <xdr:ext cx="65" cy="219163"/>
    <xdr:sp macro="" textlink="">
      <xdr:nvSpPr>
        <xdr:cNvPr id="75" name="Textfeld 74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8484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37</xdr:row>
      <xdr:rowOff>9525</xdr:rowOff>
    </xdr:from>
    <xdr:ext cx="65" cy="219163"/>
    <xdr:sp macro="" textlink="">
      <xdr:nvSpPr>
        <xdr:cNvPr id="76" name="Textfeld 75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64845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38</xdr:row>
      <xdr:rowOff>9525</xdr:rowOff>
    </xdr:from>
    <xdr:ext cx="65" cy="219163"/>
    <xdr:sp macro="" textlink="">
      <xdr:nvSpPr>
        <xdr:cNvPr id="77" name="Textfeld 76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8484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38</xdr:row>
      <xdr:rowOff>9525</xdr:rowOff>
    </xdr:from>
    <xdr:ext cx="65" cy="219163"/>
    <xdr:sp macro="" textlink="">
      <xdr:nvSpPr>
        <xdr:cNvPr id="78" name="Textfeld 77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64845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39</xdr:row>
      <xdr:rowOff>9525</xdr:rowOff>
    </xdr:from>
    <xdr:ext cx="65" cy="219163"/>
    <xdr:sp macro="" textlink="">
      <xdr:nvSpPr>
        <xdr:cNvPr id="79" name="Textfeld 78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8484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39</xdr:row>
      <xdr:rowOff>9525</xdr:rowOff>
    </xdr:from>
    <xdr:ext cx="65" cy="219163"/>
    <xdr:sp macro="" textlink="">
      <xdr:nvSpPr>
        <xdr:cNvPr id="80" name="Textfeld 79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64845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40</xdr:row>
      <xdr:rowOff>9525</xdr:rowOff>
    </xdr:from>
    <xdr:ext cx="65" cy="219163"/>
    <xdr:sp macro="" textlink="">
      <xdr:nvSpPr>
        <xdr:cNvPr id="81" name="Textfeld 80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8484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40</xdr:row>
      <xdr:rowOff>9525</xdr:rowOff>
    </xdr:from>
    <xdr:ext cx="65" cy="219163"/>
    <xdr:sp macro="" textlink="">
      <xdr:nvSpPr>
        <xdr:cNvPr id="82" name="Textfeld 81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64845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41</xdr:row>
      <xdr:rowOff>9525</xdr:rowOff>
    </xdr:from>
    <xdr:ext cx="65" cy="219163"/>
    <xdr:sp macro="" textlink="">
      <xdr:nvSpPr>
        <xdr:cNvPr id="83" name="Textfeld 82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8484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41</xdr:row>
      <xdr:rowOff>9525</xdr:rowOff>
    </xdr:from>
    <xdr:ext cx="65" cy="219163"/>
    <xdr:sp macro="" textlink="">
      <xdr:nvSpPr>
        <xdr:cNvPr id="84" name="Textfeld 83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64845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42</xdr:row>
      <xdr:rowOff>9525</xdr:rowOff>
    </xdr:from>
    <xdr:ext cx="65" cy="219163"/>
    <xdr:sp macro="" textlink="">
      <xdr:nvSpPr>
        <xdr:cNvPr id="85" name="Textfeld 84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8484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42</xdr:row>
      <xdr:rowOff>9525</xdr:rowOff>
    </xdr:from>
    <xdr:ext cx="65" cy="219163"/>
    <xdr:sp macro="" textlink="">
      <xdr:nvSpPr>
        <xdr:cNvPr id="86" name="Textfeld 85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64845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43</xdr:row>
      <xdr:rowOff>9525</xdr:rowOff>
    </xdr:from>
    <xdr:ext cx="65" cy="219163"/>
    <xdr:sp macro="" textlink="">
      <xdr:nvSpPr>
        <xdr:cNvPr id="87" name="Textfeld 86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8484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43</xdr:row>
      <xdr:rowOff>9525</xdr:rowOff>
    </xdr:from>
    <xdr:ext cx="65" cy="219163"/>
    <xdr:sp macro="" textlink="">
      <xdr:nvSpPr>
        <xdr:cNvPr id="88" name="Textfeld 87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64845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44</xdr:row>
      <xdr:rowOff>9525</xdr:rowOff>
    </xdr:from>
    <xdr:ext cx="65" cy="219163"/>
    <xdr:sp macro="" textlink="">
      <xdr:nvSpPr>
        <xdr:cNvPr id="89" name="Textfeld 88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8484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44</xdr:row>
      <xdr:rowOff>9525</xdr:rowOff>
    </xdr:from>
    <xdr:ext cx="65" cy="219163"/>
    <xdr:sp macro="" textlink="">
      <xdr:nvSpPr>
        <xdr:cNvPr id="90" name="Textfeld 89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64845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45</xdr:row>
      <xdr:rowOff>9525</xdr:rowOff>
    </xdr:from>
    <xdr:ext cx="65" cy="219163"/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8484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45</xdr:row>
      <xdr:rowOff>9525</xdr:rowOff>
    </xdr:from>
    <xdr:ext cx="65" cy="219163"/>
    <xdr:sp macro="" textlink="">
      <xdr:nvSpPr>
        <xdr:cNvPr id="92" name="Textfeld 91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64845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18</xdr:col>
      <xdr:colOff>385762</xdr:colOff>
      <xdr:row>46</xdr:row>
      <xdr:rowOff>9525</xdr:rowOff>
    </xdr:from>
    <xdr:ext cx="65" cy="219163"/>
    <xdr:sp macro="" textlink="">
      <xdr:nvSpPr>
        <xdr:cNvPr id="93" name="Textfeld 92">
          <a:extLst>
            <a:ext uri="{FF2B5EF4-FFF2-40B4-BE49-F238E27FC236}">
              <a16:creationId xmlns:a16="http://schemas.microsoft.com/office/drawing/2014/main" id="{3C2F97CB-6D67-408F-AF42-3F38B4CA6C82}"/>
            </a:ext>
          </a:extLst>
        </xdr:cNvPr>
        <xdr:cNvSpPr txBox="1"/>
      </xdr:nvSpPr>
      <xdr:spPr>
        <a:xfrm>
          <a:off x="15711487" y="68484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385762</xdr:colOff>
      <xdr:row>0</xdr:row>
      <xdr:rowOff>0</xdr:rowOff>
    </xdr:from>
    <xdr:ext cx="65" cy="219163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DE1B0990-9ACC-4E23-907C-600711C5FB46}"/>
            </a:ext>
          </a:extLst>
        </xdr:cNvPr>
        <xdr:cNvSpPr txBox="1"/>
      </xdr:nvSpPr>
      <xdr:spPr>
        <a:xfrm>
          <a:off x="11244262" y="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0</xdr:row>
      <xdr:rowOff>0</xdr:rowOff>
    </xdr:from>
    <xdr:ext cx="65" cy="219163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380BF5C6-7E4F-42D0-B050-0776D1A59C4C}"/>
            </a:ext>
          </a:extLst>
        </xdr:cNvPr>
        <xdr:cNvSpPr txBox="1"/>
      </xdr:nvSpPr>
      <xdr:spPr>
        <a:xfrm>
          <a:off x="11244262" y="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0</xdr:row>
      <xdr:rowOff>0</xdr:rowOff>
    </xdr:from>
    <xdr:ext cx="65" cy="219163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67108C07-097C-4D12-A45B-94A29BB5EA05}"/>
            </a:ext>
          </a:extLst>
        </xdr:cNvPr>
        <xdr:cNvSpPr txBox="1"/>
      </xdr:nvSpPr>
      <xdr:spPr>
        <a:xfrm>
          <a:off x="11244262" y="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0</xdr:row>
      <xdr:rowOff>0</xdr:rowOff>
    </xdr:from>
    <xdr:ext cx="65" cy="219163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5FCB8F5-7864-4E30-8C67-80F2BD4E6155}"/>
            </a:ext>
          </a:extLst>
        </xdr:cNvPr>
        <xdr:cNvSpPr txBox="1"/>
      </xdr:nvSpPr>
      <xdr:spPr>
        <a:xfrm>
          <a:off x="11244262" y="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0</xdr:row>
      <xdr:rowOff>0</xdr:rowOff>
    </xdr:from>
    <xdr:ext cx="65" cy="219163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3FE2234B-F327-40B1-AF46-D4D3367BA906}"/>
            </a:ext>
          </a:extLst>
        </xdr:cNvPr>
        <xdr:cNvSpPr txBox="1"/>
      </xdr:nvSpPr>
      <xdr:spPr>
        <a:xfrm>
          <a:off x="13663612" y="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0</xdr:row>
      <xdr:rowOff>0</xdr:rowOff>
    </xdr:from>
    <xdr:ext cx="65" cy="219163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780DB510-C3DD-42C1-9A39-B122CBD60267}"/>
            </a:ext>
          </a:extLst>
        </xdr:cNvPr>
        <xdr:cNvSpPr txBox="1"/>
      </xdr:nvSpPr>
      <xdr:spPr>
        <a:xfrm>
          <a:off x="13663612" y="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0</xdr:row>
      <xdr:rowOff>0</xdr:rowOff>
    </xdr:from>
    <xdr:ext cx="65" cy="219163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85E41CE-9BAB-44DD-807A-5A4AF4F40945}"/>
            </a:ext>
          </a:extLst>
        </xdr:cNvPr>
        <xdr:cNvSpPr txBox="1"/>
      </xdr:nvSpPr>
      <xdr:spPr>
        <a:xfrm>
          <a:off x="13663612" y="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0</xdr:row>
      <xdr:rowOff>0</xdr:rowOff>
    </xdr:from>
    <xdr:ext cx="65" cy="219163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562B5937-A1A2-48F6-8AE2-0540D045453E}"/>
            </a:ext>
          </a:extLst>
        </xdr:cNvPr>
        <xdr:cNvSpPr txBox="1"/>
      </xdr:nvSpPr>
      <xdr:spPr>
        <a:xfrm>
          <a:off x="13663612" y="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0</xdr:row>
      <xdr:rowOff>0</xdr:rowOff>
    </xdr:from>
    <xdr:ext cx="65" cy="219163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059F506F-59B2-4DA9-819F-EAA85854CAA3}"/>
            </a:ext>
          </a:extLst>
        </xdr:cNvPr>
        <xdr:cNvSpPr txBox="1"/>
      </xdr:nvSpPr>
      <xdr:spPr>
        <a:xfrm>
          <a:off x="13663612" y="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0</xdr:row>
      <xdr:rowOff>0</xdr:rowOff>
    </xdr:from>
    <xdr:ext cx="65" cy="219163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39AEC5C6-3C9F-4FBD-BF54-92FA43C19072}"/>
            </a:ext>
          </a:extLst>
        </xdr:cNvPr>
        <xdr:cNvSpPr txBox="1"/>
      </xdr:nvSpPr>
      <xdr:spPr>
        <a:xfrm>
          <a:off x="13663612" y="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0</xdr:row>
      <xdr:rowOff>0</xdr:rowOff>
    </xdr:from>
    <xdr:ext cx="65" cy="219163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6602E477-267D-4545-A159-D3E637DA9317}"/>
            </a:ext>
          </a:extLst>
        </xdr:cNvPr>
        <xdr:cNvSpPr txBox="1"/>
      </xdr:nvSpPr>
      <xdr:spPr>
        <a:xfrm>
          <a:off x="13663612" y="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0</xdr:row>
      <xdr:rowOff>0</xdr:rowOff>
    </xdr:from>
    <xdr:ext cx="65" cy="219163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506F30CE-FE50-47D8-B2F6-F521CFCAA20C}"/>
            </a:ext>
          </a:extLst>
        </xdr:cNvPr>
        <xdr:cNvSpPr txBox="1"/>
      </xdr:nvSpPr>
      <xdr:spPr>
        <a:xfrm>
          <a:off x="13663612" y="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0</xdr:row>
      <xdr:rowOff>0</xdr:rowOff>
    </xdr:from>
    <xdr:ext cx="65" cy="219163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8534313-1B9B-41D5-A059-0E8EA93C8389}"/>
            </a:ext>
          </a:extLst>
        </xdr:cNvPr>
        <xdr:cNvSpPr txBox="1"/>
      </xdr:nvSpPr>
      <xdr:spPr>
        <a:xfrm>
          <a:off x="13663612" y="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0</xdr:row>
      <xdr:rowOff>0</xdr:rowOff>
    </xdr:from>
    <xdr:ext cx="65" cy="219163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650CDCD4-C9DD-4FCB-B2FC-01C866122351}"/>
            </a:ext>
          </a:extLst>
        </xdr:cNvPr>
        <xdr:cNvSpPr txBox="1"/>
      </xdr:nvSpPr>
      <xdr:spPr>
        <a:xfrm>
          <a:off x="13663612" y="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0</xdr:row>
      <xdr:rowOff>0</xdr:rowOff>
    </xdr:from>
    <xdr:ext cx="65" cy="219163"/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C5775712-E8AF-4343-BD49-7A3D7697B3F6}"/>
            </a:ext>
          </a:extLst>
        </xdr:cNvPr>
        <xdr:cNvSpPr txBox="1"/>
      </xdr:nvSpPr>
      <xdr:spPr>
        <a:xfrm>
          <a:off x="13663612" y="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22</xdr:col>
      <xdr:colOff>385762</xdr:colOff>
      <xdr:row>0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id="{7482C08B-C1F3-404C-8F75-B9EC63D7A9BD}"/>
                </a:ext>
              </a:extLst>
            </xdr:cNvPr>
            <xdr:cNvSpPr txBox="1"/>
          </xdr:nvSpPr>
          <xdr:spPr>
            <a:xfrm>
              <a:off x="2207228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id="{7482C08B-C1F3-404C-8F75-B9EC63D7A9BD}"/>
                </a:ext>
              </a:extLst>
            </xdr:cNvPr>
            <xdr:cNvSpPr txBox="1"/>
          </xdr:nvSpPr>
          <xdr:spPr>
            <a:xfrm>
              <a:off x="2207228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22</xdr:col>
      <xdr:colOff>385762</xdr:colOff>
      <xdr:row>0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feld 23">
              <a:extLst>
                <a:ext uri="{FF2B5EF4-FFF2-40B4-BE49-F238E27FC236}">
                  <a16:creationId xmlns:a16="http://schemas.microsoft.com/office/drawing/2014/main" id="{DB6E4386-2009-418F-904D-0E8FB51F24EB}"/>
                </a:ext>
              </a:extLst>
            </xdr:cNvPr>
            <xdr:cNvSpPr txBox="1"/>
          </xdr:nvSpPr>
          <xdr:spPr>
            <a:xfrm>
              <a:off x="2207228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24" name="Textfeld 23">
              <a:extLst>
                <a:ext uri="{FF2B5EF4-FFF2-40B4-BE49-F238E27FC236}">
                  <a16:creationId xmlns:a16="http://schemas.microsoft.com/office/drawing/2014/main" id="{DB6E4386-2009-418F-904D-0E8FB51F24EB}"/>
                </a:ext>
              </a:extLst>
            </xdr:cNvPr>
            <xdr:cNvSpPr txBox="1"/>
          </xdr:nvSpPr>
          <xdr:spPr>
            <a:xfrm>
              <a:off x="2207228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22</xdr:col>
      <xdr:colOff>385762</xdr:colOff>
      <xdr:row>0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feld 24">
              <a:extLst>
                <a:ext uri="{FF2B5EF4-FFF2-40B4-BE49-F238E27FC236}">
                  <a16:creationId xmlns:a16="http://schemas.microsoft.com/office/drawing/2014/main" id="{90BC10A4-062E-4312-BA54-CAA9230587BF}"/>
                </a:ext>
              </a:extLst>
            </xdr:cNvPr>
            <xdr:cNvSpPr txBox="1"/>
          </xdr:nvSpPr>
          <xdr:spPr>
            <a:xfrm>
              <a:off x="2207228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25" name="Textfeld 24">
              <a:extLst>
                <a:ext uri="{FF2B5EF4-FFF2-40B4-BE49-F238E27FC236}">
                  <a16:creationId xmlns:a16="http://schemas.microsoft.com/office/drawing/2014/main" id="{90BC10A4-062E-4312-BA54-CAA9230587BF}"/>
                </a:ext>
              </a:extLst>
            </xdr:cNvPr>
            <xdr:cNvSpPr txBox="1"/>
          </xdr:nvSpPr>
          <xdr:spPr>
            <a:xfrm>
              <a:off x="2207228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22</xdr:col>
      <xdr:colOff>385762</xdr:colOff>
      <xdr:row>0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feld 25">
              <a:extLst>
                <a:ext uri="{FF2B5EF4-FFF2-40B4-BE49-F238E27FC236}">
                  <a16:creationId xmlns:a16="http://schemas.microsoft.com/office/drawing/2014/main" id="{17A4DBEE-F9FF-4525-BBE7-DDA3D2BA1439}"/>
                </a:ext>
              </a:extLst>
            </xdr:cNvPr>
            <xdr:cNvSpPr txBox="1"/>
          </xdr:nvSpPr>
          <xdr:spPr>
            <a:xfrm>
              <a:off x="2207228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26" name="Textfeld 25">
              <a:extLst>
                <a:ext uri="{FF2B5EF4-FFF2-40B4-BE49-F238E27FC236}">
                  <a16:creationId xmlns:a16="http://schemas.microsoft.com/office/drawing/2014/main" id="{17A4DBEE-F9FF-4525-BBE7-DDA3D2BA1439}"/>
                </a:ext>
              </a:extLst>
            </xdr:cNvPr>
            <xdr:cNvSpPr txBox="1"/>
          </xdr:nvSpPr>
          <xdr:spPr>
            <a:xfrm>
              <a:off x="2207228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13</xdr:col>
      <xdr:colOff>385762</xdr:colOff>
      <xdr:row>0</xdr:row>
      <xdr:rowOff>0</xdr:rowOff>
    </xdr:from>
    <xdr:ext cx="65" cy="219163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2D37D766-73C9-43E9-8167-A7B069CA385E}"/>
            </a:ext>
          </a:extLst>
        </xdr:cNvPr>
        <xdr:cNvSpPr txBox="1"/>
      </xdr:nvSpPr>
      <xdr:spPr>
        <a:xfrm>
          <a:off x="13663612" y="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0</xdr:row>
      <xdr:rowOff>0</xdr:rowOff>
    </xdr:from>
    <xdr:ext cx="65" cy="219163"/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0C996E86-2BF1-49DD-89EF-B0D22AA99505}"/>
            </a:ext>
          </a:extLst>
        </xdr:cNvPr>
        <xdr:cNvSpPr txBox="1"/>
      </xdr:nvSpPr>
      <xdr:spPr>
        <a:xfrm>
          <a:off x="13663612" y="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0</xdr:row>
      <xdr:rowOff>0</xdr:rowOff>
    </xdr:from>
    <xdr:ext cx="65" cy="219163"/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740CB9D8-2946-42CB-AF31-0D26CBF15FBF}"/>
            </a:ext>
          </a:extLst>
        </xdr:cNvPr>
        <xdr:cNvSpPr txBox="1"/>
      </xdr:nvSpPr>
      <xdr:spPr>
        <a:xfrm>
          <a:off x="14987587" y="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0</xdr:row>
      <xdr:rowOff>0</xdr:rowOff>
    </xdr:from>
    <xdr:ext cx="65" cy="219163"/>
    <xdr:sp macro="" textlink="">
      <xdr:nvSpPr>
        <xdr:cNvPr id="31" name="Textfeld 30">
          <a:extLst>
            <a:ext uri="{FF2B5EF4-FFF2-40B4-BE49-F238E27FC236}">
              <a16:creationId xmlns:a16="http://schemas.microsoft.com/office/drawing/2014/main" id="{F87068CE-3CE5-468A-A3E0-E4C1FA033D50}"/>
            </a:ext>
          </a:extLst>
        </xdr:cNvPr>
        <xdr:cNvSpPr txBox="1"/>
      </xdr:nvSpPr>
      <xdr:spPr>
        <a:xfrm>
          <a:off x="14987587" y="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0</xdr:row>
      <xdr:rowOff>0</xdr:rowOff>
    </xdr:from>
    <xdr:ext cx="65" cy="219163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3C78EE12-CC4E-40B2-803B-12936E25A232}"/>
            </a:ext>
          </a:extLst>
        </xdr:cNvPr>
        <xdr:cNvSpPr txBox="1"/>
      </xdr:nvSpPr>
      <xdr:spPr>
        <a:xfrm>
          <a:off x="14987587" y="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1</xdr:row>
      <xdr:rowOff>9525</xdr:rowOff>
    </xdr:from>
    <xdr:ext cx="65" cy="219163"/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8FA07051-98DB-49B7-836B-CA8B9B1D9543}"/>
            </a:ext>
          </a:extLst>
        </xdr:cNvPr>
        <xdr:cNvSpPr txBox="1"/>
      </xdr:nvSpPr>
      <xdr:spPr>
        <a:xfrm>
          <a:off x="13663612" y="20955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17</xdr:row>
      <xdr:rowOff>9525</xdr:rowOff>
    </xdr:from>
    <xdr:ext cx="65" cy="219163"/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3663612" y="38766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18</xdr:row>
      <xdr:rowOff>9525</xdr:rowOff>
    </xdr:from>
    <xdr:ext cx="65" cy="219163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3051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19</xdr:row>
      <xdr:rowOff>9525</xdr:rowOff>
    </xdr:from>
    <xdr:ext cx="65" cy="219163"/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3051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20</xdr:row>
      <xdr:rowOff>9525</xdr:rowOff>
    </xdr:from>
    <xdr:ext cx="65" cy="219163"/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5052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20</xdr:row>
      <xdr:rowOff>9525</xdr:rowOff>
    </xdr:from>
    <xdr:ext cx="65" cy="219163"/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3051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21</xdr:row>
      <xdr:rowOff>9525</xdr:rowOff>
    </xdr:from>
    <xdr:ext cx="65" cy="219163"/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5052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21</xdr:row>
      <xdr:rowOff>9525</xdr:rowOff>
    </xdr:from>
    <xdr:ext cx="65" cy="219163"/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3051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22</xdr:row>
      <xdr:rowOff>9525</xdr:rowOff>
    </xdr:from>
    <xdr:ext cx="65" cy="219163"/>
    <xdr:sp macro="" textlink="">
      <xdr:nvSpPr>
        <xdr:cNvPr id="40" name="Textfeld 39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5052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22</xdr:row>
      <xdr:rowOff>9525</xdr:rowOff>
    </xdr:from>
    <xdr:ext cx="65" cy="219163"/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3051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23</xdr:row>
      <xdr:rowOff>9525</xdr:rowOff>
    </xdr:from>
    <xdr:ext cx="65" cy="219163"/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5052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23</xdr:row>
      <xdr:rowOff>9525</xdr:rowOff>
    </xdr:from>
    <xdr:ext cx="65" cy="219163"/>
    <xdr:sp macro="" textlink="">
      <xdr:nvSpPr>
        <xdr:cNvPr id="43" name="Textfeld 42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3051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24</xdr:row>
      <xdr:rowOff>9525</xdr:rowOff>
    </xdr:from>
    <xdr:ext cx="65" cy="219163"/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5052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24</xdr:row>
      <xdr:rowOff>9525</xdr:rowOff>
    </xdr:from>
    <xdr:ext cx="65" cy="219163"/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3051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25</xdr:row>
      <xdr:rowOff>9525</xdr:rowOff>
    </xdr:from>
    <xdr:ext cx="65" cy="219163"/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5052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25</xdr:row>
      <xdr:rowOff>9525</xdr:rowOff>
    </xdr:from>
    <xdr:ext cx="65" cy="219163"/>
    <xdr:sp macro="" textlink="">
      <xdr:nvSpPr>
        <xdr:cNvPr id="47" name="Textfeld 46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3051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26</xdr:row>
      <xdr:rowOff>9525</xdr:rowOff>
    </xdr:from>
    <xdr:ext cx="65" cy="219163"/>
    <xdr:sp macro="" textlink="">
      <xdr:nvSpPr>
        <xdr:cNvPr id="48" name="Textfeld 47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5052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26</xdr:row>
      <xdr:rowOff>9525</xdr:rowOff>
    </xdr:from>
    <xdr:ext cx="65" cy="219163"/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3051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27</xdr:row>
      <xdr:rowOff>9525</xdr:rowOff>
    </xdr:from>
    <xdr:ext cx="65" cy="219163"/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5052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27</xdr:row>
      <xdr:rowOff>9525</xdr:rowOff>
    </xdr:from>
    <xdr:ext cx="65" cy="219163"/>
    <xdr:sp macro="" textlink="">
      <xdr:nvSpPr>
        <xdr:cNvPr id="51" name="Textfeld 50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3051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28</xdr:row>
      <xdr:rowOff>9525</xdr:rowOff>
    </xdr:from>
    <xdr:ext cx="65" cy="219163"/>
    <xdr:sp macro="" textlink="">
      <xdr:nvSpPr>
        <xdr:cNvPr id="52" name="Textfeld 51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5052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28</xdr:row>
      <xdr:rowOff>9525</xdr:rowOff>
    </xdr:from>
    <xdr:ext cx="65" cy="219163"/>
    <xdr:sp macro="" textlink="">
      <xdr:nvSpPr>
        <xdr:cNvPr id="53" name="Textfeld 52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3051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29</xdr:row>
      <xdr:rowOff>9525</xdr:rowOff>
    </xdr:from>
    <xdr:ext cx="65" cy="219163"/>
    <xdr:sp macro="" textlink="">
      <xdr:nvSpPr>
        <xdr:cNvPr id="54" name="Textfeld 53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5052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29</xdr:row>
      <xdr:rowOff>9525</xdr:rowOff>
    </xdr:from>
    <xdr:ext cx="65" cy="219163"/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305175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  <xdr:oneCellAnchor>
    <xdr:from>
      <xdr:col>13</xdr:col>
      <xdr:colOff>385762</xdr:colOff>
      <xdr:row>30</xdr:row>
      <xdr:rowOff>9525</xdr:rowOff>
    </xdr:from>
    <xdr:ext cx="65" cy="219163"/>
    <xdr:sp macro="" textlink="">
      <xdr:nvSpPr>
        <xdr:cNvPr id="56" name="Textfeld 55">
          <a:extLst>
            <a:ext uri="{FF2B5EF4-FFF2-40B4-BE49-F238E27FC236}">
              <a16:creationId xmlns:a16="http://schemas.microsoft.com/office/drawing/2014/main" id="{5FF5A8C4-5C4B-4FBC-8818-A3BB5003FEAA}"/>
            </a:ext>
          </a:extLst>
        </xdr:cNvPr>
        <xdr:cNvSpPr txBox="1"/>
      </xdr:nvSpPr>
      <xdr:spPr>
        <a:xfrm>
          <a:off x="11244262" y="35052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96B3028F-A532-448C-B243-874DDCA25ED3}"/>
                </a:ext>
              </a:extLst>
            </xdr:cNvPr>
            <xdr:cNvSpPr txBox="1"/>
          </xdr:nvSpPr>
          <xdr:spPr>
            <a:xfrm>
              <a:off x="15412402" y="21526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96B3028F-A532-448C-B243-874DDCA25ED3}"/>
                </a:ext>
              </a:extLst>
            </xdr:cNvPr>
            <xdr:cNvSpPr txBox="1"/>
          </xdr:nvSpPr>
          <xdr:spPr>
            <a:xfrm>
              <a:off x="15412402" y="21526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D4803262-2DB1-454B-A209-C732012B4D31}"/>
                </a:ext>
              </a:extLst>
            </xdr:cNvPr>
            <xdr:cNvSpPr txBox="1"/>
          </xdr:nvSpPr>
          <xdr:spPr>
            <a:xfrm>
              <a:off x="15412402" y="21526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D4803262-2DB1-454B-A209-C732012B4D31}"/>
                </a:ext>
              </a:extLst>
            </xdr:cNvPr>
            <xdr:cNvSpPr txBox="1"/>
          </xdr:nvSpPr>
          <xdr:spPr>
            <a:xfrm>
              <a:off x="15412402" y="21526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287D3717-B2E5-4847-94C9-2127CB493813}"/>
                </a:ext>
              </a:extLst>
            </xdr:cNvPr>
            <xdr:cNvSpPr txBox="1"/>
          </xdr:nvSpPr>
          <xdr:spPr>
            <a:xfrm>
              <a:off x="15412402" y="359854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287D3717-B2E5-4847-94C9-2127CB493813}"/>
                </a:ext>
              </a:extLst>
            </xdr:cNvPr>
            <xdr:cNvSpPr txBox="1"/>
          </xdr:nvSpPr>
          <xdr:spPr>
            <a:xfrm>
              <a:off x="15412402" y="359854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9849C9DF-5BDE-4EEB-8C8D-24DAF013E18B}"/>
                </a:ext>
              </a:extLst>
            </xdr:cNvPr>
            <xdr:cNvSpPr txBox="1"/>
          </xdr:nvSpPr>
          <xdr:spPr>
            <a:xfrm>
              <a:off x="15412402" y="692086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9849C9DF-5BDE-4EEB-8C8D-24DAF013E18B}"/>
                </a:ext>
              </a:extLst>
            </xdr:cNvPr>
            <xdr:cNvSpPr txBox="1"/>
          </xdr:nvSpPr>
          <xdr:spPr>
            <a:xfrm>
              <a:off x="15412402" y="692086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>
              <a:extLst>
                <a:ext uri="{FF2B5EF4-FFF2-40B4-BE49-F238E27FC236}">
                  <a16:creationId xmlns:a16="http://schemas.microsoft.com/office/drawing/2014/main" id="{DD66DE86-DACA-4C80-944F-EB7E4BBA7C1F}"/>
                </a:ext>
              </a:extLst>
            </xdr:cNvPr>
            <xdr:cNvSpPr txBox="1"/>
          </xdr:nvSpPr>
          <xdr:spPr>
            <a:xfrm>
              <a:off x="15412402" y="692086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9" name="Textfeld 8">
              <a:extLst>
                <a:ext uri="{FF2B5EF4-FFF2-40B4-BE49-F238E27FC236}">
                  <a16:creationId xmlns:a16="http://schemas.microsoft.com/office/drawing/2014/main" id="{DD66DE86-DACA-4C80-944F-EB7E4BBA7C1F}"/>
                </a:ext>
              </a:extLst>
            </xdr:cNvPr>
            <xdr:cNvSpPr txBox="1"/>
          </xdr:nvSpPr>
          <xdr:spPr>
            <a:xfrm>
              <a:off x="15412402" y="692086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id="{63011962-4DED-4868-A4E2-C0A78CC8DA87}"/>
                </a:ext>
              </a:extLst>
            </xdr:cNvPr>
            <xdr:cNvSpPr txBox="1"/>
          </xdr:nvSpPr>
          <xdr:spPr>
            <a:xfrm>
              <a:off x="15412402" y="1026604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id="{63011962-4DED-4868-A4E2-C0A78CC8DA87}"/>
                </a:ext>
              </a:extLst>
            </xdr:cNvPr>
            <xdr:cNvSpPr txBox="1"/>
          </xdr:nvSpPr>
          <xdr:spPr>
            <a:xfrm>
              <a:off x="15412402" y="1026604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id="{3A085D0E-3633-4EAA-A18F-97A5DCD60B49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id="{3A085D0E-3633-4EAA-A18F-97A5DCD60B49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id="{92E489E3-31AC-4E26-A73E-27A9F08FC02D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id="{92E489E3-31AC-4E26-A73E-27A9F08FC02D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6AB0EAB3-E0EA-4F9A-98BD-DF345D88CA6E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6AB0EAB3-E0EA-4F9A-98BD-DF345D88CA6E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id="{BAC63810-0FB9-46FE-A2B8-C2920E94E51F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id="{BAC63810-0FB9-46FE-A2B8-C2920E94E51F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BE41A2F8-0F07-4F33-8349-22404D8258CC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BE41A2F8-0F07-4F33-8349-22404D8258CC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>
              <a:extLst>
                <a:ext uri="{FF2B5EF4-FFF2-40B4-BE49-F238E27FC236}">
                  <a16:creationId xmlns:a16="http://schemas.microsoft.com/office/drawing/2014/main" id="{E9CCE45C-9BE3-4E53-A9E4-11BF428A8515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6" name="Textfeld 15">
              <a:extLst>
                <a:ext uri="{FF2B5EF4-FFF2-40B4-BE49-F238E27FC236}">
                  <a16:creationId xmlns:a16="http://schemas.microsoft.com/office/drawing/2014/main" id="{E9CCE45C-9BE3-4E53-A9E4-11BF428A8515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feld 16">
              <a:extLst>
                <a:ext uri="{FF2B5EF4-FFF2-40B4-BE49-F238E27FC236}">
                  <a16:creationId xmlns:a16="http://schemas.microsoft.com/office/drawing/2014/main" id="{A8E944A9-78C3-4349-8492-E99FAA6075F5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7" name="Textfeld 16">
              <a:extLst>
                <a:ext uri="{FF2B5EF4-FFF2-40B4-BE49-F238E27FC236}">
                  <a16:creationId xmlns:a16="http://schemas.microsoft.com/office/drawing/2014/main" id="{A8E944A9-78C3-4349-8492-E99FAA6075F5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feld 17">
              <a:extLst>
                <a:ext uri="{FF2B5EF4-FFF2-40B4-BE49-F238E27FC236}">
                  <a16:creationId xmlns:a16="http://schemas.microsoft.com/office/drawing/2014/main" id="{43AEEDC4-96C8-420B-98B9-F6EB20E0D7D1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8" name="Textfeld 17">
              <a:extLst>
                <a:ext uri="{FF2B5EF4-FFF2-40B4-BE49-F238E27FC236}">
                  <a16:creationId xmlns:a16="http://schemas.microsoft.com/office/drawing/2014/main" id="{43AEEDC4-96C8-420B-98B9-F6EB20E0D7D1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feld 18">
              <a:extLst>
                <a:ext uri="{FF2B5EF4-FFF2-40B4-BE49-F238E27FC236}">
                  <a16:creationId xmlns:a16="http://schemas.microsoft.com/office/drawing/2014/main" id="{1F3619E5-91BD-45A4-890E-4518EB2C6FE1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9" name="Textfeld 18">
              <a:extLst>
                <a:ext uri="{FF2B5EF4-FFF2-40B4-BE49-F238E27FC236}">
                  <a16:creationId xmlns:a16="http://schemas.microsoft.com/office/drawing/2014/main" id="{1F3619E5-91BD-45A4-890E-4518EB2C6FE1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feld 19">
              <a:extLst>
                <a:ext uri="{FF2B5EF4-FFF2-40B4-BE49-F238E27FC236}">
                  <a16:creationId xmlns:a16="http://schemas.microsoft.com/office/drawing/2014/main" id="{EC78C49F-4A41-43C2-A67A-EFE1FBF2634E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20" name="Textfeld 19">
              <a:extLst>
                <a:ext uri="{FF2B5EF4-FFF2-40B4-BE49-F238E27FC236}">
                  <a16:creationId xmlns:a16="http://schemas.microsoft.com/office/drawing/2014/main" id="{EC78C49F-4A41-43C2-A67A-EFE1FBF2634E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feld 20">
              <a:extLst>
                <a:ext uri="{FF2B5EF4-FFF2-40B4-BE49-F238E27FC236}">
                  <a16:creationId xmlns:a16="http://schemas.microsoft.com/office/drawing/2014/main" id="{E2AA2CE6-65C8-4695-82E4-D4BA125536BD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21" name="Textfeld 20">
              <a:extLst>
                <a:ext uri="{FF2B5EF4-FFF2-40B4-BE49-F238E27FC236}">
                  <a16:creationId xmlns:a16="http://schemas.microsoft.com/office/drawing/2014/main" id="{E2AA2CE6-65C8-4695-82E4-D4BA125536BD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feld 21">
              <a:extLst>
                <a:ext uri="{FF2B5EF4-FFF2-40B4-BE49-F238E27FC236}">
                  <a16:creationId xmlns:a16="http://schemas.microsoft.com/office/drawing/2014/main" id="{4C58FFBE-7AAE-4C20-82A3-8C4F8189F7C5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22" name="Textfeld 21">
              <a:extLst>
                <a:ext uri="{FF2B5EF4-FFF2-40B4-BE49-F238E27FC236}">
                  <a16:creationId xmlns:a16="http://schemas.microsoft.com/office/drawing/2014/main" id="{4C58FFBE-7AAE-4C20-82A3-8C4F8189F7C5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id="{D7F3132A-A0D6-47E6-B1F5-B22927F2E57B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id="{D7F3132A-A0D6-47E6-B1F5-B22927F2E57B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feld 23">
              <a:extLst>
                <a:ext uri="{FF2B5EF4-FFF2-40B4-BE49-F238E27FC236}">
                  <a16:creationId xmlns:a16="http://schemas.microsoft.com/office/drawing/2014/main" id="{3E31C5BB-29ED-4071-8EC8-A6364157EE24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24" name="Textfeld 23">
              <a:extLst>
                <a:ext uri="{FF2B5EF4-FFF2-40B4-BE49-F238E27FC236}">
                  <a16:creationId xmlns:a16="http://schemas.microsoft.com/office/drawing/2014/main" id="{3E31C5BB-29ED-4071-8EC8-A6364157EE24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feld 24">
              <a:extLst>
                <a:ext uri="{FF2B5EF4-FFF2-40B4-BE49-F238E27FC236}">
                  <a16:creationId xmlns:a16="http://schemas.microsoft.com/office/drawing/2014/main" id="{37B58B55-EE0C-4505-BD58-7A8159A79827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25" name="Textfeld 24">
              <a:extLst>
                <a:ext uri="{FF2B5EF4-FFF2-40B4-BE49-F238E27FC236}">
                  <a16:creationId xmlns:a16="http://schemas.microsoft.com/office/drawing/2014/main" id="{37B58B55-EE0C-4505-BD58-7A8159A79827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feld 25">
              <a:extLst>
                <a:ext uri="{FF2B5EF4-FFF2-40B4-BE49-F238E27FC236}">
                  <a16:creationId xmlns:a16="http://schemas.microsoft.com/office/drawing/2014/main" id="{CD681DE6-A320-4DBF-B1BA-CF866AC43F03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26" name="Textfeld 25">
              <a:extLst>
                <a:ext uri="{FF2B5EF4-FFF2-40B4-BE49-F238E27FC236}">
                  <a16:creationId xmlns:a16="http://schemas.microsoft.com/office/drawing/2014/main" id="{CD681DE6-A320-4DBF-B1BA-CF866AC43F03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feld 26">
              <a:extLst>
                <a:ext uri="{FF2B5EF4-FFF2-40B4-BE49-F238E27FC236}">
                  <a16:creationId xmlns:a16="http://schemas.microsoft.com/office/drawing/2014/main" id="{77499BF5-6EF2-46C3-99BA-00F9E2808E58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27" name="Textfeld 26">
              <a:extLst>
                <a:ext uri="{FF2B5EF4-FFF2-40B4-BE49-F238E27FC236}">
                  <a16:creationId xmlns:a16="http://schemas.microsoft.com/office/drawing/2014/main" id="{77499BF5-6EF2-46C3-99BA-00F9E2808E58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feld 27">
              <a:extLst>
                <a:ext uri="{FF2B5EF4-FFF2-40B4-BE49-F238E27FC236}">
                  <a16:creationId xmlns:a16="http://schemas.microsoft.com/office/drawing/2014/main" id="{AE7DB5B2-1825-4341-B5DB-5FAAB34101D1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28" name="Textfeld 27">
              <a:extLst>
                <a:ext uri="{FF2B5EF4-FFF2-40B4-BE49-F238E27FC236}">
                  <a16:creationId xmlns:a16="http://schemas.microsoft.com/office/drawing/2014/main" id="{AE7DB5B2-1825-4341-B5DB-5FAAB34101D1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27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id="{2A6C9CCF-1BA0-4C08-ACC1-A079F75A8D20}"/>
                </a:ext>
              </a:extLst>
            </xdr:cNvPr>
            <xdr:cNvSpPr txBox="1"/>
          </xdr:nvSpPr>
          <xdr:spPr>
            <a:xfrm>
              <a:off x="2207228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id="{2A6C9CCF-1BA0-4C08-ACC1-A079F75A8D20}"/>
                </a:ext>
              </a:extLst>
            </xdr:cNvPr>
            <xdr:cNvSpPr txBox="1"/>
          </xdr:nvSpPr>
          <xdr:spPr>
            <a:xfrm>
              <a:off x="2207228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27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feld 29">
              <a:extLst>
                <a:ext uri="{FF2B5EF4-FFF2-40B4-BE49-F238E27FC236}">
                  <a16:creationId xmlns:a16="http://schemas.microsoft.com/office/drawing/2014/main" id="{4835DD58-B147-4843-A9F8-9E82E628B655}"/>
                </a:ext>
              </a:extLst>
            </xdr:cNvPr>
            <xdr:cNvSpPr txBox="1"/>
          </xdr:nvSpPr>
          <xdr:spPr>
            <a:xfrm>
              <a:off x="2207228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30" name="Textfeld 29">
              <a:extLst>
                <a:ext uri="{FF2B5EF4-FFF2-40B4-BE49-F238E27FC236}">
                  <a16:creationId xmlns:a16="http://schemas.microsoft.com/office/drawing/2014/main" id="{4835DD58-B147-4843-A9F8-9E82E628B655}"/>
                </a:ext>
              </a:extLst>
            </xdr:cNvPr>
            <xdr:cNvSpPr txBox="1"/>
          </xdr:nvSpPr>
          <xdr:spPr>
            <a:xfrm>
              <a:off x="2207228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27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feld 30">
              <a:extLst>
                <a:ext uri="{FF2B5EF4-FFF2-40B4-BE49-F238E27FC236}">
                  <a16:creationId xmlns:a16="http://schemas.microsoft.com/office/drawing/2014/main" id="{6017249A-2F37-423B-802E-FA840722A0E0}"/>
                </a:ext>
              </a:extLst>
            </xdr:cNvPr>
            <xdr:cNvSpPr txBox="1"/>
          </xdr:nvSpPr>
          <xdr:spPr>
            <a:xfrm>
              <a:off x="2207228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31" name="Textfeld 30">
              <a:extLst>
                <a:ext uri="{FF2B5EF4-FFF2-40B4-BE49-F238E27FC236}">
                  <a16:creationId xmlns:a16="http://schemas.microsoft.com/office/drawing/2014/main" id="{6017249A-2F37-423B-802E-FA840722A0E0}"/>
                </a:ext>
              </a:extLst>
            </xdr:cNvPr>
            <xdr:cNvSpPr txBox="1"/>
          </xdr:nvSpPr>
          <xdr:spPr>
            <a:xfrm>
              <a:off x="2207228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27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feld 31">
              <a:extLst>
                <a:ext uri="{FF2B5EF4-FFF2-40B4-BE49-F238E27FC236}">
                  <a16:creationId xmlns:a16="http://schemas.microsoft.com/office/drawing/2014/main" id="{8C8F5997-E9E0-4A1D-8BDE-35CE85BEC967}"/>
                </a:ext>
              </a:extLst>
            </xdr:cNvPr>
            <xdr:cNvSpPr txBox="1"/>
          </xdr:nvSpPr>
          <xdr:spPr>
            <a:xfrm>
              <a:off x="2207228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32" name="Textfeld 31">
              <a:extLst>
                <a:ext uri="{FF2B5EF4-FFF2-40B4-BE49-F238E27FC236}">
                  <a16:creationId xmlns:a16="http://schemas.microsoft.com/office/drawing/2014/main" id="{8C8F5997-E9E0-4A1D-8BDE-35CE85BEC967}"/>
                </a:ext>
              </a:extLst>
            </xdr:cNvPr>
            <xdr:cNvSpPr txBox="1"/>
          </xdr:nvSpPr>
          <xdr:spPr>
            <a:xfrm>
              <a:off x="2207228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feld 32">
              <a:extLst>
                <a:ext uri="{FF2B5EF4-FFF2-40B4-BE49-F238E27FC236}">
                  <a16:creationId xmlns:a16="http://schemas.microsoft.com/office/drawing/2014/main" id="{AB21CF69-1D76-431C-9D56-875932CAC43C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33" name="Textfeld 32">
              <a:extLst>
                <a:ext uri="{FF2B5EF4-FFF2-40B4-BE49-F238E27FC236}">
                  <a16:creationId xmlns:a16="http://schemas.microsoft.com/office/drawing/2014/main" id="{AB21CF69-1D76-431C-9D56-875932CAC43C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feld 33">
              <a:extLst>
                <a:ext uri="{FF2B5EF4-FFF2-40B4-BE49-F238E27FC236}">
                  <a16:creationId xmlns:a16="http://schemas.microsoft.com/office/drawing/2014/main" id="{27D7C6AC-9A40-499B-8257-790D8E201A3A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34" name="Textfeld 33">
              <a:extLst>
                <a:ext uri="{FF2B5EF4-FFF2-40B4-BE49-F238E27FC236}">
                  <a16:creationId xmlns:a16="http://schemas.microsoft.com/office/drawing/2014/main" id="{27D7C6AC-9A40-499B-8257-790D8E201A3A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feld 34">
              <a:extLst>
                <a:ext uri="{FF2B5EF4-FFF2-40B4-BE49-F238E27FC236}">
                  <a16:creationId xmlns:a16="http://schemas.microsoft.com/office/drawing/2014/main" id="{77114081-B057-4D22-9BE2-AD129EC64921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35" name="Textfeld 34">
              <a:extLst>
                <a:ext uri="{FF2B5EF4-FFF2-40B4-BE49-F238E27FC236}">
                  <a16:creationId xmlns:a16="http://schemas.microsoft.com/office/drawing/2014/main" id="{77114081-B057-4D22-9BE2-AD129EC64921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feld 35">
              <a:extLst>
                <a:ext uri="{FF2B5EF4-FFF2-40B4-BE49-F238E27FC236}">
                  <a16:creationId xmlns:a16="http://schemas.microsoft.com/office/drawing/2014/main" id="{59021772-5CF1-4CE1-AE72-CF588CCB8AEF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36" name="Textfeld 35">
              <a:extLst>
                <a:ext uri="{FF2B5EF4-FFF2-40B4-BE49-F238E27FC236}">
                  <a16:creationId xmlns:a16="http://schemas.microsoft.com/office/drawing/2014/main" id="{59021772-5CF1-4CE1-AE72-CF588CCB8AEF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feld 36">
              <a:extLst>
                <a:ext uri="{FF2B5EF4-FFF2-40B4-BE49-F238E27FC236}">
                  <a16:creationId xmlns:a16="http://schemas.microsoft.com/office/drawing/2014/main" id="{1107A0BE-4577-471F-9923-8721A0D23A84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37" name="Textfeld 36">
              <a:extLst>
                <a:ext uri="{FF2B5EF4-FFF2-40B4-BE49-F238E27FC236}">
                  <a16:creationId xmlns:a16="http://schemas.microsoft.com/office/drawing/2014/main" id="{1107A0BE-4577-471F-9923-8721A0D23A84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feld 37">
              <a:extLst>
                <a:ext uri="{FF2B5EF4-FFF2-40B4-BE49-F238E27FC236}">
                  <a16:creationId xmlns:a16="http://schemas.microsoft.com/office/drawing/2014/main" id="{4AB8FC84-C2A9-465B-9351-FA49BB8D2A69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38" name="Textfeld 37">
              <a:extLst>
                <a:ext uri="{FF2B5EF4-FFF2-40B4-BE49-F238E27FC236}">
                  <a16:creationId xmlns:a16="http://schemas.microsoft.com/office/drawing/2014/main" id="{4AB8FC84-C2A9-465B-9351-FA49BB8D2A69}"/>
                </a:ext>
              </a:extLst>
            </xdr:cNvPr>
            <xdr:cNvSpPr txBox="1"/>
          </xdr:nvSpPr>
          <xdr:spPr>
            <a:xfrm>
              <a:off x="15412402" y="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feld 40">
              <a:extLst>
                <a:ext uri="{FF2B5EF4-FFF2-40B4-BE49-F238E27FC236}">
                  <a16:creationId xmlns:a16="http://schemas.microsoft.com/office/drawing/2014/main" id="{8A8FBB73-CEED-4DDD-9204-DFA36213F3CA}"/>
                </a:ext>
              </a:extLst>
            </xdr:cNvPr>
            <xdr:cNvSpPr txBox="1"/>
          </xdr:nvSpPr>
          <xdr:spPr>
            <a:xfrm>
              <a:off x="15412402" y="21526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1" name="Textfeld 40">
              <a:extLst>
                <a:ext uri="{FF2B5EF4-FFF2-40B4-BE49-F238E27FC236}">
                  <a16:creationId xmlns:a16="http://schemas.microsoft.com/office/drawing/2014/main" id="{8A8FBB73-CEED-4DDD-9204-DFA36213F3CA}"/>
                </a:ext>
              </a:extLst>
            </xdr:cNvPr>
            <xdr:cNvSpPr txBox="1"/>
          </xdr:nvSpPr>
          <xdr:spPr>
            <a:xfrm>
              <a:off x="15412402" y="21526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0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feld 41">
              <a:extLst>
                <a:ext uri="{FF2B5EF4-FFF2-40B4-BE49-F238E27FC236}">
                  <a16:creationId xmlns:a16="http://schemas.microsoft.com/office/drawing/2014/main" id="{F5601279-568A-4D27-924D-7333004EFFB3}"/>
                </a:ext>
              </a:extLst>
            </xdr:cNvPr>
            <xdr:cNvSpPr txBox="1"/>
          </xdr:nvSpPr>
          <xdr:spPr>
            <a:xfrm>
              <a:off x="15412402" y="21526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2" name="Textfeld 41">
              <a:extLst>
                <a:ext uri="{FF2B5EF4-FFF2-40B4-BE49-F238E27FC236}">
                  <a16:creationId xmlns:a16="http://schemas.microsoft.com/office/drawing/2014/main" id="{F5601279-568A-4D27-924D-7333004EFFB3}"/>
                </a:ext>
              </a:extLst>
            </xdr:cNvPr>
            <xdr:cNvSpPr txBox="1"/>
          </xdr:nvSpPr>
          <xdr:spPr>
            <a:xfrm>
              <a:off x="15412402" y="21526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feld 42">
              <a:extLst>
                <a:ext uri="{FF2B5EF4-FFF2-40B4-BE49-F238E27FC236}">
                  <a16:creationId xmlns:a16="http://schemas.microsoft.com/office/drawing/2014/main" id="{E1C46150-A51B-41B2-A396-E5BDA25BECE7}"/>
                </a:ext>
              </a:extLst>
            </xdr:cNvPr>
            <xdr:cNvSpPr txBox="1"/>
          </xdr:nvSpPr>
          <xdr:spPr>
            <a:xfrm>
              <a:off x="15412402" y="359854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3" name="Textfeld 42">
              <a:extLst>
                <a:ext uri="{FF2B5EF4-FFF2-40B4-BE49-F238E27FC236}">
                  <a16:creationId xmlns:a16="http://schemas.microsoft.com/office/drawing/2014/main" id="{E1C46150-A51B-41B2-A396-E5BDA25BECE7}"/>
                </a:ext>
              </a:extLst>
            </xdr:cNvPr>
            <xdr:cNvSpPr txBox="1"/>
          </xdr:nvSpPr>
          <xdr:spPr>
            <a:xfrm>
              <a:off x="15412402" y="359854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17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feld 43">
              <a:extLst>
                <a:ext uri="{FF2B5EF4-FFF2-40B4-BE49-F238E27FC236}">
                  <a16:creationId xmlns:a16="http://schemas.microsoft.com/office/drawing/2014/main" id="{63F5D9AF-06BE-41D8-B0C1-3BD9D72D60E6}"/>
                </a:ext>
              </a:extLst>
            </xdr:cNvPr>
            <xdr:cNvSpPr txBox="1"/>
          </xdr:nvSpPr>
          <xdr:spPr>
            <a:xfrm>
              <a:off x="15412402" y="692086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4" name="Textfeld 43">
              <a:extLst>
                <a:ext uri="{FF2B5EF4-FFF2-40B4-BE49-F238E27FC236}">
                  <a16:creationId xmlns:a16="http://schemas.microsoft.com/office/drawing/2014/main" id="{63F5D9AF-06BE-41D8-B0C1-3BD9D72D60E6}"/>
                </a:ext>
              </a:extLst>
            </xdr:cNvPr>
            <xdr:cNvSpPr txBox="1"/>
          </xdr:nvSpPr>
          <xdr:spPr>
            <a:xfrm>
              <a:off x="15412402" y="692086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17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feld 44">
              <a:extLst>
                <a:ext uri="{FF2B5EF4-FFF2-40B4-BE49-F238E27FC236}">
                  <a16:creationId xmlns:a16="http://schemas.microsoft.com/office/drawing/2014/main" id="{9DDF1A5C-192F-4EB0-ACF8-6085C828CB38}"/>
                </a:ext>
              </a:extLst>
            </xdr:cNvPr>
            <xdr:cNvSpPr txBox="1"/>
          </xdr:nvSpPr>
          <xdr:spPr>
            <a:xfrm>
              <a:off x="15412402" y="692086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5" name="Textfeld 44">
              <a:extLst>
                <a:ext uri="{FF2B5EF4-FFF2-40B4-BE49-F238E27FC236}">
                  <a16:creationId xmlns:a16="http://schemas.microsoft.com/office/drawing/2014/main" id="{9DDF1A5C-192F-4EB0-ACF8-6085C828CB38}"/>
                </a:ext>
              </a:extLst>
            </xdr:cNvPr>
            <xdr:cNvSpPr txBox="1"/>
          </xdr:nvSpPr>
          <xdr:spPr>
            <a:xfrm>
              <a:off x="15412402" y="692086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33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feld 45">
              <a:extLst>
                <a:ext uri="{FF2B5EF4-FFF2-40B4-BE49-F238E27FC236}">
                  <a16:creationId xmlns:a16="http://schemas.microsoft.com/office/drawing/2014/main" id="{2C9ABAFC-8646-40CD-BD22-DDEFAC9C156D}"/>
                </a:ext>
              </a:extLst>
            </xdr:cNvPr>
            <xdr:cNvSpPr txBox="1"/>
          </xdr:nvSpPr>
          <xdr:spPr>
            <a:xfrm>
              <a:off x="15412402" y="1026604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6" name="Textfeld 45">
              <a:extLst>
                <a:ext uri="{FF2B5EF4-FFF2-40B4-BE49-F238E27FC236}">
                  <a16:creationId xmlns:a16="http://schemas.microsoft.com/office/drawing/2014/main" id="{2C9ABAFC-8646-40CD-BD22-DDEFAC9C156D}"/>
                </a:ext>
              </a:extLst>
            </xdr:cNvPr>
            <xdr:cNvSpPr txBox="1"/>
          </xdr:nvSpPr>
          <xdr:spPr>
            <a:xfrm>
              <a:off x="15412402" y="10266045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49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feld 46">
              <a:extLst>
                <a:ext uri="{FF2B5EF4-FFF2-40B4-BE49-F238E27FC236}">
                  <a16:creationId xmlns:a16="http://schemas.microsoft.com/office/drawing/2014/main" id="{2C9ABAFC-8646-40CD-BD22-DDEFAC9C156D}"/>
                </a:ext>
              </a:extLst>
            </xdr:cNvPr>
            <xdr:cNvSpPr txBox="1"/>
          </xdr:nvSpPr>
          <xdr:spPr>
            <a:xfrm>
              <a:off x="14987587" y="716280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7" name="Textfeld 46">
              <a:extLst>
                <a:ext uri="{FF2B5EF4-FFF2-40B4-BE49-F238E27FC236}">
                  <a16:creationId xmlns:a16="http://schemas.microsoft.com/office/drawing/2014/main" id="{2C9ABAFC-8646-40CD-BD22-DDEFAC9C156D}"/>
                </a:ext>
              </a:extLst>
            </xdr:cNvPr>
            <xdr:cNvSpPr txBox="1"/>
          </xdr:nvSpPr>
          <xdr:spPr>
            <a:xfrm>
              <a:off x="14987587" y="716280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2</xdr:row>
      <xdr:rowOff>76200</xdr:rowOff>
    </xdr:from>
    <xdr:to>
      <xdr:col>15</xdr:col>
      <xdr:colOff>342900</xdr:colOff>
      <xdr:row>16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tabSelected="1" topLeftCell="A40" workbookViewId="0">
      <selection activeCell="D74" sqref="D74"/>
    </sheetView>
  </sheetViews>
  <sheetFormatPr baseColWidth="10" defaultColWidth="11.42578125" defaultRowHeight="15" x14ac:dyDescent="0.25"/>
  <cols>
    <col min="1" max="1" width="13.42578125" style="2" customWidth="1"/>
    <col min="2" max="4" width="11.42578125" style="2"/>
    <col min="5" max="5" width="11.42578125" style="1"/>
    <col min="6" max="6" width="12.28515625" style="2" customWidth="1"/>
    <col min="7" max="7" width="11.42578125" style="2"/>
    <col min="8" max="8" width="12.28515625" style="3" customWidth="1"/>
    <col min="9" max="9" width="13.85546875" style="2" customWidth="1"/>
    <col min="10" max="11" width="13.42578125" style="2" customWidth="1"/>
    <col min="12" max="15" width="14.7109375" style="2" customWidth="1"/>
    <col min="16" max="16" width="17.85546875" style="2" customWidth="1"/>
    <col min="17" max="17" width="3.85546875" style="2" customWidth="1"/>
    <col min="18" max="18" width="13.42578125" style="2" customWidth="1"/>
    <col min="19" max="19" width="12.5703125" style="2" customWidth="1"/>
    <col min="20" max="20" width="5" style="2" customWidth="1"/>
    <col min="21" max="21" width="11.42578125" style="2"/>
    <col min="22" max="22" width="12" style="2" bestFit="1" customWidth="1"/>
    <col min="23" max="16384" width="11.42578125" style="2"/>
  </cols>
  <sheetData>
    <row r="1" spans="1:28" ht="15.75" thickBot="1" x14ac:dyDescent="0.3">
      <c r="B1" s="64"/>
      <c r="C1" s="65" t="s">
        <v>12</v>
      </c>
      <c r="D1" s="65" t="s">
        <v>13</v>
      </c>
      <c r="E1" s="65" t="s">
        <v>14</v>
      </c>
      <c r="F1" s="65" t="s">
        <v>15</v>
      </c>
      <c r="G1" s="65" t="s">
        <v>16</v>
      </c>
      <c r="H1" s="65" t="s">
        <v>18</v>
      </c>
      <c r="I1" s="65" t="s">
        <v>19</v>
      </c>
      <c r="J1" s="65" t="s">
        <v>20</v>
      </c>
      <c r="K1" s="65" t="s">
        <v>27</v>
      </c>
      <c r="L1" s="65" t="s">
        <v>21</v>
      </c>
      <c r="M1" s="65" t="s">
        <v>22</v>
      </c>
      <c r="N1" s="65" t="s">
        <v>23</v>
      </c>
      <c r="O1" s="65" t="s">
        <v>24</v>
      </c>
      <c r="P1" s="66" t="s">
        <v>25</v>
      </c>
    </row>
    <row r="2" spans="1:28" ht="18.75" thickBot="1" x14ac:dyDescent="0.4">
      <c r="A2" s="77" t="s">
        <v>4</v>
      </c>
      <c r="B2" s="67" t="s">
        <v>64</v>
      </c>
      <c r="C2" s="68">
        <v>19.600000000000001</v>
      </c>
      <c r="D2" s="68">
        <v>18.8</v>
      </c>
      <c r="E2" s="68">
        <v>40.1</v>
      </c>
      <c r="F2" s="68">
        <v>25.7</v>
      </c>
      <c r="G2" s="68">
        <v>42.6</v>
      </c>
      <c r="H2" s="68">
        <v>46.3</v>
      </c>
      <c r="I2" s="68">
        <v>19.899999999999999</v>
      </c>
      <c r="J2" s="68">
        <v>31.8</v>
      </c>
      <c r="K2" s="68">
        <v>40</v>
      </c>
      <c r="L2" s="68">
        <v>42.9</v>
      </c>
      <c r="M2" s="68">
        <v>22.9</v>
      </c>
      <c r="N2" s="68">
        <v>39.1</v>
      </c>
      <c r="O2" s="68">
        <v>20.100000000000001</v>
      </c>
      <c r="P2" s="69">
        <v>34</v>
      </c>
      <c r="S2" s="76" t="s">
        <v>50</v>
      </c>
      <c r="T2" s="78" t="s">
        <v>0</v>
      </c>
      <c r="U2" s="78" t="s">
        <v>1</v>
      </c>
      <c r="V2" s="79" t="s">
        <v>2</v>
      </c>
    </row>
    <row r="3" spans="1:28" ht="15.75" customHeight="1" thickBot="1" x14ac:dyDescent="0.3">
      <c r="A3" s="77" t="s">
        <v>3</v>
      </c>
      <c r="B3" s="6">
        <v>-123.39999999999999</v>
      </c>
      <c r="C3" s="42">
        <v>-160</v>
      </c>
      <c r="D3" s="58">
        <v>-15</v>
      </c>
      <c r="E3" s="58">
        <v>-22</v>
      </c>
      <c r="F3" s="58">
        <v>-16</v>
      </c>
      <c r="G3" s="42">
        <v>-68</v>
      </c>
      <c r="H3" s="42">
        <v>-21</v>
      </c>
      <c r="I3" s="42">
        <v>-12</v>
      </c>
      <c r="J3" s="42">
        <v>-8</v>
      </c>
      <c r="K3" s="42">
        <v>-58</v>
      </c>
      <c r="L3" s="59">
        <f>-0.000000000059*1000000000000</f>
        <v>-59</v>
      </c>
      <c r="M3" s="42">
        <f>-0.000000000039*1000000000000</f>
        <v>-39</v>
      </c>
      <c r="N3" s="59">
        <f>-0.000000000033*1000000000000</f>
        <v>-33</v>
      </c>
      <c r="O3" s="42">
        <f>-0.000000000056*1000000000000</f>
        <v>-56</v>
      </c>
      <c r="P3" s="60">
        <f>-0.000000000023*1000000000000</f>
        <v>-23</v>
      </c>
      <c r="S3" s="42">
        <f>AVERAGE(C3:Q3)</f>
        <v>-42.142857142857146</v>
      </c>
      <c r="T3" s="6">
        <f>COUNT(C3:Q3)</f>
        <v>14</v>
      </c>
      <c r="U3" s="42">
        <f>(STDEV(C3:Q3))/SQRT(T3)</f>
        <v>10.507379480530847</v>
      </c>
      <c r="V3" s="42">
        <f>CONFIDENCE(0.05,(STDEV(C3:Q3)),T3)</f>
        <v>20.59408535373564</v>
      </c>
    </row>
    <row r="4" spans="1:28" ht="15.75" thickBot="1" x14ac:dyDescent="0.3">
      <c r="B4" s="7">
        <v>-108.39999999999999</v>
      </c>
      <c r="C4" s="50">
        <v>-130</v>
      </c>
      <c r="D4" s="61">
        <v>-35</v>
      </c>
      <c r="E4" s="61">
        <v>-18</v>
      </c>
      <c r="F4" s="61">
        <v>-15</v>
      </c>
      <c r="G4" s="50">
        <v>-59</v>
      </c>
      <c r="H4" s="50">
        <v>-26</v>
      </c>
      <c r="I4" s="50">
        <v>-10</v>
      </c>
      <c r="J4" s="50">
        <v>-6.3</v>
      </c>
      <c r="K4" s="50">
        <v>-50</v>
      </c>
      <c r="L4" s="62">
        <v>-59</v>
      </c>
      <c r="M4" s="50">
        <v>-26</v>
      </c>
      <c r="N4" s="62">
        <v>-26</v>
      </c>
      <c r="O4" s="50">
        <v>-31.000000000000004</v>
      </c>
      <c r="P4" s="63">
        <v>-21</v>
      </c>
      <c r="R4" s="4"/>
      <c r="S4" s="42">
        <f t="shared" ref="S4:S15" si="0">AVERAGE(C4:Q4)</f>
        <v>-36.592857142857142</v>
      </c>
      <c r="T4" s="6">
        <f t="shared" ref="T4:T15" si="1">COUNT(C4:Q4)</f>
        <v>14</v>
      </c>
      <c r="U4" s="42">
        <f t="shared" ref="U4:U15" si="2">(STDEV(C4:Q4))/SQRT(T4)</f>
        <v>8.4382597047367529</v>
      </c>
      <c r="V4" s="42">
        <f t="shared" ref="V4:V15" si="3">CONFIDENCE(0.05,(STDEV(C4:Q4)),T4)</f>
        <v>16.538685113479623</v>
      </c>
      <c r="Y4" s="5"/>
    </row>
    <row r="5" spans="1:28" ht="15.75" thickBot="1" x14ac:dyDescent="0.3">
      <c r="B5" s="7">
        <v>-93.399999999999991</v>
      </c>
      <c r="C5" s="50">
        <v>-110</v>
      </c>
      <c r="D5" s="61">
        <v>-11</v>
      </c>
      <c r="E5" s="61">
        <v>-15</v>
      </c>
      <c r="F5" s="61">
        <v>-11</v>
      </c>
      <c r="G5" s="50">
        <v>-51</v>
      </c>
      <c r="H5" s="50">
        <v>-9.1999999999999993</v>
      </c>
      <c r="I5" s="50">
        <v>-9.6999999999999993</v>
      </c>
      <c r="J5" s="50">
        <v>-4.5999999999999996</v>
      </c>
      <c r="K5" s="50">
        <v>-28</v>
      </c>
      <c r="L5" s="62">
        <v>-53</v>
      </c>
      <c r="M5" s="50">
        <v>-19</v>
      </c>
      <c r="N5" s="62">
        <v>-23</v>
      </c>
      <c r="O5" s="50">
        <v>-55</v>
      </c>
      <c r="P5" s="63">
        <v>-16</v>
      </c>
      <c r="R5" s="4"/>
      <c r="S5" s="42">
        <f t="shared" si="0"/>
        <v>-29.678571428571427</v>
      </c>
      <c r="T5" s="6">
        <f t="shared" si="1"/>
        <v>14</v>
      </c>
      <c r="U5" s="42">
        <f t="shared" si="2"/>
        <v>7.7034470561113624</v>
      </c>
      <c r="V5" s="42">
        <f t="shared" si="3"/>
        <v>15.098478786789371</v>
      </c>
      <c r="Z5" s="4"/>
    </row>
    <row r="6" spans="1:28" ht="15.75" thickBot="1" x14ac:dyDescent="0.3">
      <c r="B6" s="7">
        <v>-78.399999999999991</v>
      </c>
      <c r="C6" s="50">
        <v>-78</v>
      </c>
      <c r="D6" s="61">
        <v>-9.5</v>
      </c>
      <c r="E6" s="61">
        <v>-12</v>
      </c>
      <c r="F6" s="61">
        <v>-8.7999999999999989</v>
      </c>
      <c r="G6" s="50">
        <v>-39</v>
      </c>
      <c r="H6" s="50">
        <v>-7.8</v>
      </c>
      <c r="I6" s="50">
        <v>-6.4</v>
      </c>
      <c r="J6" s="50">
        <v>-3.2</v>
      </c>
      <c r="K6" s="50">
        <v>-26</v>
      </c>
      <c r="L6" s="62">
        <v>-45</v>
      </c>
      <c r="M6" s="50">
        <v>-13</v>
      </c>
      <c r="N6" s="62">
        <v>-26</v>
      </c>
      <c r="O6" s="50">
        <v>-44</v>
      </c>
      <c r="P6" s="63">
        <v>-12</v>
      </c>
      <c r="R6" s="4"/>
      <c r="S6" s="42">
        <f t="shared" si="0"/>
        <v>-23.621428571428574</v>
      </c>
      <c r="T6" s="6">
        <f t="shared" si="1"/>
        <v>14</v>
      </c>
      <c r="U6" s="42">
        <f t="shared" si="2"/>
        <v>5.6661340055004734</v>
      </c>
      <c r="V6" s="42">
        <f t="shared" si="3"/>
        <v>11.105418582358602</v>
      </c>
      <c r="Y6" s="4"/>
      <c r="Z6" s="4"/>
      <c r="AA6" s="4"/>
      <c r="AB6" s="4"/>
    </row>
    <row r="7" spans="1:28" ht="15.75" thickBot="1" x14ac:dyDescent="0.3">
      <c r="B7" s="7">
        <v>-63.399999999999991</v>
      </c>
      <c r="C7" s="50">
        <v>-65</v>
      </c>
      <c r="D7" s="61">
        <v>-6.8</v>
      </c>
      <c r="E7" s="61">
        <v>-7.8</v>
      </c>
      <c r="F7" s="61">
        <v>-6.3</v>
      </c>
      <c r="G7" s="50">
        <v>-30</v>
      </c>
      <c r="H7" s="50">
        <v>-4.0999999999999996</v>
      </c>
      <c r="I7" s="50">
        <v>-6</v>
      </c>
      <c r="J7" s="50">
        <v>-3.4</v>
      </c>
      <c r="K7" s="50">
        <v>-17</v>
      </c>
      <c r="L7" s="62">
        <v>-27</v>
      </c>
      <c r="M7" s="50">
        <v>-9.2999999999999989</v>
      </c>
      <c r="N7" s="62">
        <v>-14</v>
      </c>
      <c r="O7" s="50">
        <v>-35</v>
      </c>
      <c r="P7" s="63">
        <v>-8.6999999999999993</v>
      </c>
      <c r="R7" s="4"/>
      <c r="S7" s="42">
        <f t="shared" si="0"/>
        <v>-17.171428571428571</v>
      </c>
      <c r="T7" s="6">
        <f t="shared" si="1"/>
        <v>14</v>
      </c>
      <c r="U7" s="42">
        <f t="shared" si="2"/>
        <v>4.5749608605955494</v>
      </c>
      <c r="V7" s="42">
        <f t="shared" si="3"/>
        <v>8.9667585174476461</v>
      </c>
      <c r="Y7" s="4"/>
      <c r="Z7" s="4"/>
      <c r="AA7" s="4"/>
      <c r="AB7" s="4"/>
    </row>
    <row r="8" spans="1:28" ht="15.75" thickBot="1" x14ac:dyDescent="0.3">
      <c r="B8" s="7">
        <v>-48.399999999999991</v>
      </c>
      <c r="C8" s="50">
        <v>-47</v>
      </c>
      <c r="D8" s="61">
        <v>-5.3999999999999995</v>
      </c>
      <c r="E8" s="61">
        <v>-5.3</v>
      </c>
      <c r="F8" s="61">
        <v>-5.3</v>
      </c>
      <c r="G8" s="50">
        <v>-22</v>
      </c>
      <c r="H8" s="50">
        <v>1</v>
      </c>
      <c r="I8" s="50">
        <v>-2.9000000000000004</v>
      </c>
      <c r="J8" s="50">
        <v>-3.2</v>
      </c>
      <c r="K8" s="50">
        <v>-20</v>
      </c>
      <c r="L8" s="62">
        <v>-27</v>
      </c>
      <c r="M8" s="50">
        <v>-6.4</v>
      </c>
      <c r="N8" s="62">
        <v>-11</v>
      </c>
      <c r="O8" s="50">
        <v>-15</v>
      </c>
      <c r="P8" s="63">
        <v>-6.2</v>
      </c>
      <c r="R8" s="4"/>
      <c r="S8" s="42">
        <f t="shared" si="0"/>
        <v>-12.55</v>
      </c>
      <c r="T8" s="6">
        <f t="shared" si="1"/>
        <v>14</v>
      </c>
      <c r="U8" s="42">
        <f t="shared" si="2"/>
        <v>3.4349168616072565</v>
      </c>
      <c r="V8" s="42">
        <f t="shared" si="3"/>
        <v>6.7323133386395746</v>
      </c>
      <c r="Y8" s="4"/>
      <c r="Z8" s="4"/>
      <c r="AA8" s="4"/>
      <c r="AB8" s="4"/>
    </row>
    <row r="9" spans="1:28" ht="15.75" thickBot="1" x14ac:dyDescent="0.3">
      <c r="B9" s="7">
        <v>-33.399999999999991</v>
      </c>
      <c r="C9" s="50">
        <v>-26</v>
      </c>
      <c r="D9" s="61">
        <v>-3.3000000000000003</v>
      </c>
      <c r="E9" s="61">
        <v>-2.1</v>
      </c>
      <c r="F9" s="61">
        <v>-3.1</v>
      </c>
      <c r="G9" s="50">
        <v>-13</v>
      </c>
      <c r="H9" s="50">
        <v>3.7</v>
      </c>
      <c r="I9" s="50">
        <v>-0.86</v>
      </c>
      <c r="J9" s="50">
        <v>-0.51</v>
      </c>
      <c r="K9" s="50">
        <v>-9.1</v>
      </c>
      <c r="L9" s="62">
        <v>-19</v>
      </c>
      <c r="M9" s="50">
        <v>-3.7</v>
      </c>
      <c r="N9" s="62">
        <v>-3.5</v>
      </c>
      <c r="O9" s="50">
        <v>-11</v>
      </c>
      <c r="P9" s="63">
        <v>-3</v>
      </c>
      <c r="R9" s="4"/>
      <c r="S9" s="42">
        <f t="shared" si="0"/>
        <v>-6.7478571428571428</v>
      </c>
      <c r="T9" s="6">
        <f t="shared" si="1"/>
        <v>14</v>
      </c>
      <c r="U9" s="42">
        <f t="shared" si="2"/>
        <v>2.1571241993953327</v>
      </c>
      <c r="V9" s="42">
        <f t="shared" si="3"/>
        <v>4.2278857409946493</v>
      </c>
      <c r="Y9" s="4"/>
      <c r="Z9" s="4"/>
      <c r="AA9" s="4"/>
      <c r="AB9" s="4"/>
    </row>
    <row r="10" spans="1:28" ht="15.75" thickBot="1" x14ac:dyDescent="0.3">
      <c r="B10" s="7">
        <v>-18.399999999999995</v>
      </c>
      <c r="C10" s="50">
        <v>-6.7</v>
      </c>
      <c r="D10" s="61">
        <v>-1.2999999999999998</v>
      </c>
      <c r="E10" s="61">
        <v>3.1</v>
      </c>
      <c r="F10" s="61">
        <v>1.9</v>
      </c>
      <c r="G10" s="50">
        <v>-3.2</v>
      </c>
      <c r="H10" s="50">
        <v>8.6999999999999993</v>
      </c>
      <c r="I10" s="50">
        <v>0.73</v>
      </c>
      <c r="J10" s="50">
        <v>1.0999999999999999</v>
      </c>
      <c r="K10" s="50">
        <v>-1.2999999999999998</v>
      </c>
      <c r="L10" s="62">
        <v>-7</v>
      </c>
      <c r="M10" s="50">
        <v>1.2999999999999998</v>
      </c>
      <c r="N10" s="62">
        <v>8</v>
      </c>
      <c r="O10" s="50">
        <v>-4.7</v>
      </c>
      <c r="P10" s="63">
        <v>0.37</v>
      </c>
      <c r="R10" s="4"/>
      <c r="S10" s="42">
        <f t="shared" si="0"/>
        <v>7.14285714285713E-2</v>
      </c>
      <c r="T10" s="6">
        <f t="shared" si="1"/>
        <v>14</v>
      </c>
      <c r="U10" s="42">
        <f t="shared" si="2"/>
        <v>1.2535846873222622</v>
      </c>
      <c r="V10" s="42">
        <f t="shared" si="3"/>
        <v>2.4569808387225383</v>
      </c>
      <c r="Y10" s="4"/>
      <c r="Z10" s="4"/>
      <c r="AA10" s="4"/>
      <c r="AB10" s="4"/>
    </row>
    <row r="11" spans="1:28" ht="15.75" thickBot="1" x14ac:dyDescent="0.3">
      <c r="B11" s="7">
        <v>-3.3999999999999941</v>
      </c>
      <c r="C11" s="50">
        <v>19</v>
      </c>
      <c r="D11" s="61">
        <v>0.78</v>
      </c>
      <c r="E11" s="61">
        <v>9.6999999999999993</v>
      </c>
      <c r="F11" s="61">
        <v>13</v>
      </c>
      <c r="G11" s="50">
        <v>12</v>
      </c>
      <c r="H11" s="50">
        <v>25</v>
      </c>
      <c r="I11" s="50">
        <v>3.9</v>
      </c>
      <c r="J11" s="50">
        <v>8.9</v>
      </c>
      <c r="K11" s="50">
        <v>7.8999999999999995</v>
      </c>
      <c r="L11" s="62">
        <v>5.0999999999999996</v>
      </c>
      <c r="M11" s="50">
        <v>9</v>
      </c>
      <c r="N11" s="62">
        <v>17</v>
      </c>
      <c r="O11" s="50">
        <v>2</v>
      </c>
      <c r="P11" s="63">
        <v>4.5</v>
      </c>
      <c r="R11" s="4"/>
      <c r="S11" s="42">
        <f t="shared" si="0"/>
        <v>9.8414285714285743</v>
      </c>
      <c r="T11" s="6">
        <f t="shared" si="1"/>
        <v>14</v>
      </c>
      <c r="U11" s="42">
        <f t="shared" si="2"/>
        <v>1.8379939665396356</v>
      </c>
      <c r="V11" s="42">
        <f t="shared" si="3"/>
        <v>3.6024019782196022</v>
      </c>
      <c r="Y11" s="4"/>
      <c r="Z11" s="4"/>
      <c r="AA11" s="4"/>
      <c r="AB11" s="4"/>
    </row>
    <row r="12" spans="1:28" ht="16.5" customHeight="1" thickBot="1" x14ac:dyDescent="0.3">
      <c r="B12" s="7">
        <v>11.600000000000005</v>
      </c>
      <c r="C12" s="50">
        <v>46</v>
      </c>
      <c r="D12" s="61">
        <v>4.8999999999999995</v>
      </c>
      <c r="E12" s="61">
        <v>21</v>
      </c>
      <c r="F12" s="61">
        <v>26</v>
      </c>
      <c r="G12" s="50">
        <v>37</v>
      </c>
      <c r="H12" s="50">
        <v>47</v>
      </c>
      <c r="I12" s="50">
        <v>6.7</v>
      </c>
      <c r="J12" s="50">
        <v>16</v>
      </c>
      <c r="K12" s="50">
        <v>16</v>
      </c>
      <c r="L12" s="62">
        <v>17</v>
      </c>
      <c r="M12" s="50">
        <v>21</v>
      </c>
      <c r="N12" s="62">
        <v>32</v>
      </c>
      <c r="O12" s="50">
        <v>10</v>
      </c>
      <c r="P12" s="63">
        <v>12</v>
      </c>
      <c r="R12" s="4"/>
      <c r="S12" s="42">
        <f t="shared" si="0"/>
        <v>22.328571428571429</v>
      </c>
      <c r="T12" s="6">
        <f t="shared" si="1"/>
        <v>14</v>
      </c>
      <c r="U12" s="42">
        <f t="shared" si="2"/>
        <v>3.6389140478183508</v>
      </c>
      <c r="V12" s="42">
        <f t="shared" si="3"/>
        <v>7.1321404765608296</v>
      </c>
      <c r="Y12" s="4"/>
      <c r="Z12" s="4"/>
      <c r="AA12" s="4"/>
      <c r="AB12" s="4"/>
    </row>
    <row r="13" spans="1:28" ht="15.75" thickBot="1" x14ac:dyDescent="0.3">
      <c r="B13" s="7">
        <v>26.600000000000005</v>
      </c>
      <c r="C13" s="50">
        <v>70</v>
      </c>
      <c r="D13" s="61">
        <v>7</v>
      </c>
      <c r="E13" s="61">
        <v>29</v>
      </c>
      <c r="F13" s="61">
        <v>35</v>
      </c>
      <c r="G13" s="50">
        <v>53</v>
      </c>
      <c r="H13" s="50">
        <v>62.000000000000007</v>
      </c>
      <c r="I13" s="50">
        <v>10</v>
      </c>
      <c r="J13" s="50">
        <v>24</v>
      </c>
      <c r="K13" s="50">
        <v>23</v>
      </c>
      <c r="L13" s="62">
        <v>40</v>
      </c>
      <c r="M13" s="50">
        <v>36</v>
      </c>
      <c r="N13" s="62">
        <v>41</v>
      </c>
      <c r="O13" s="50">
        <v>25</v>
      </c>
      <c r="P13" s="63">
        <v>26</v>
      </c>
      <c r="R13" s="4"/>
      <c r="S13" s="42">
        <f t="shared" si="0"/>
        <v>34.357142857142854</v>
      </c>
      <c r="T13" s="6">
        <f t="shared" si="1"/>
        <v>14</v>
      </c>
      <c r="U13" s="42">
        <f t="shared" si="2"/>
        <v>4.8182427407012458</v>
      </c>
      <c r="V13" s="42">
        <f t="shared" si="3"/>
        <v>9.4435822405460019</v>
      </c>
      <c r="Y13" s="4"/>
      <c r="Z13" s="4"/>
      <c r="AA13" s="4"/>
      <c r="AB13" s="4"/>
    </row>
    <row r="14" spans="1:28" ht="15.75" thickBot="1" x14ac:dyDescent="0.3">
      <c r="B14" s="7">
        <v>41.600000000000009</v>
      </c>
      <c r="C14" s="50">
        <v>98</v>
      </c>
      <c r="D14" s="61">
        <v>11</v>
      </c>
      <c r="E14" s="61">
        <v>38</v>
      </c>
      <c r="F14" s="61">
        <v>48</v>
      </c>
      <c r="G14" s="50">
        <v>73</v>
      </c>
      <c r="H14" s="50">
        <v>72</v>
      </c>
      <c r="I14" s="50">
        <v>14</v>
      </c>
      <c r="J14" s="50">
        <v>33</v>
      </c>
      <c r="K14" s="50">
        <v>27</v>
      </c>
      <c r="L14" s="62">
        <v>52</v>
      </c>
      <c r="M14" s="50">
        <v>50</v>
      </c>
      <c r="N14" s="62">
        <v>53</v>
      </c>
      <c r="O14" s="50">
        <v>38</v>
      </c>
      <c r="P14" s="63">
        <v>40</v>
      </c>
      <c r="R14" s="4"/>
      <c r="S14" s="42">
        <f t="shared" si="0"/>
        <v>46.214285714285715</v>
      </c>
      <c r="T14" s="6">
        <f t="shared" si="1"/>
        <v>14</v>
      </c>
      <c r="U14" s="42">
        <f t="shared" si="2"/>
        <v>6.2706174849110523</v>
      </c>
      <c r="V14" s="42">
        <f t="shared" si="3"/>
        <v>12.290184431252795</v>
      </c>
      <c r="Y14" s="4"/>
      <c r="Z14" s="4"/>
      <c r="AA14" s="4"/>
      <c r="AB14" s="4"/>
    </row>
    <row r="15" spans="1:28" ht="15.75" thickBot="1" x14ac:dyDescent="0.3">
      <c r="B15" s="7">
        <v>56.600000000000009</v>
      </c>
      <c r="C15" s="50">
        <v>120</v>
      </c>
      <c r="D15" s="61">
        <v>16</v>
      </c>
      <c r="E15" s="61">
        <v>43</v>
      </c>
      <c r="F15" s="61">
        <v>58</v>
      </c>
      <c r="G15" s="50">
        <v>97</v>
      </c>
      <c r="H15" s="50">
        <v>82</v>
      </c>
      <c r="I15" s="50">
        <v>20</v>
      </c>
      <c r="J15" s="50">
        <v>43</v>
      </c>
      <c r="K15" s="50">
        <v>40</v>
      </c>
      <c r="L15" s="62">
        <v>71</v>
      </c>
      <c r="M15" s="50">
        <v>63</v>
      </c>
      <c r="N15" s="62">
        <v>64</v>
      </c>
      <c r="O15" s="50">
        <v>59</v>
      </c>
      <c r="P15" s="63">
        <v>51</v>
      </c>
      <c r="R15" s="4"/>
      <c r="S15" s="119">
        <f t="shared" si="0"/>
        <v>59.071428571428569</v>
      </c>
      <c r="T15" s="15">
        <f t="shared" si="1"/>
        <v>14</v>
      </c>
      <c r="U15" s="119">
        <f t="shared" si="2"/>
        <v>7.4814527337843479</v>
      </c>
      <c r="V15" s="119">
        <f t="shared" si="3"/>
        <v>14.663377910256047</v>
      </c>
      <c r="Y15" s="4"/>
      <c r="Z15" s="4"/>
      <c r="AA15" s="4"/>
      <c r="AB15" s="4"/>
    </row>
    <row r="16" spans="1:28" ht="15.75" thickBot="1" x14ac:dyDescent="0.3">
      <c r="B16" s="76" t="s">
        <v>59</v>
      </c>
      <c r="C16" s="71" t="s">
        <v>62</v>
      </c>
      <c r="D16" s="71" t="s">
        <v>62</v>
      </c>
      <c r="E16" s="71" t="s">
        <v>62</v>
      </c>
      <c r="F16" s="71" t="s">
        <v>62</v>
      </c>
      <c r="G16" s="71" t="s">
        <v>62</v>
      </c>
      <c r="H16" s="71" t="s">
        <v>62</v>
      </c>
      <c r="I16" s="71" t="s">
        <v>62</v>
      </c>
      <c r="J16" s="71" t="s">
        <v>62</v>
      </c>
      <c r="K16" s="71" t="s">
        <v>62</v>
      </c>
      <c r="L16" s="71" t="s">
        <v>62</v>
      </c>
      <c r="M16" s="71" t="s">
        <v>62</v>
      </c>
      <c r="N16" s="71" t="s">
        <v>62</v>
      </c>
      <c r="O16" s="71" t="s">
        <v>62</v>
      </c>
      <c r="P16" s="72" t="s">
        <v>62</v>
      </c>
      <c r="S16" s="76" t="s">
        <v>58</v>
      </c>
      <c r="U16" s="76" t="s">
        <v>58</v>
      </c>
      <c r="V16" s="76" t="s">
        <v>58</v>
      </c>
      <c r="Y16" s="4"/>
      <c r="Z16" s="4"/>
      <c r="AA16" s="4"/>
      <c r="AB16" s="4"/>
    </row>
    <row r="17" spans="1:28" s="44" customFormat="1" ht="15.75" thickBot="1" x14ac:dyDescent="0.3">
      <c r="B17" s="101" t="s">
        <v>28</v>
      </c>
      <c r="C17" s="102">
        <v>-14.5</v>
      </c>
      <c r="D17" s="102">
        <v>-9</v>
      </c>
      <c r="E17" s="102">
        <v>-27.5</v>
      </c>
      <c r="F17" s="102">
        <v>-24</v>
      </c>
      <c r="G17" s="102">
        <v>-15.5</v>
      </c>
      <c r="H17" s="102">
        <v>-52</v>
      </c>
      <c r="I17" s="102">
        <v>-26</v>
      </c>
      <c r="J17" s="102">
        <v>-29</v>
      </c>
      <c r="K17" s="102">
        <v>-17</v>
      </c>
      <c r="L17" s="102">
        <v>-10</v>
      </c>
      <c r="M17" s="102">
        <v>-23</v>
      </c>
      <c r="N17" s="102">
        <v>-28.5</v>
      </c>
      <c r="O17" s="102">
        <v>-8</v>
      </c>
      <c r="P17" s="103">
        <v>-20</v>
      </c>
      <c r="S17" s="2"/>
      <c r="T17" s="2"/>
      <c r="U17" s="2"/>
      <c r="V17" s="2"/>
    </row>
    <row r="18" spans="1:28" ht="15.75" thickBot="1" x14ac:dyDescent="0.3">
      <c r="A18" s="17" t="s">
        <v>5</v>
      </c>
      <c r="S18" s="76" t="s">
        <v>50</v>
      </c>
      <c r="T18" s="78" t="s">
        <v>0</v>
      </c>
      <c r="U18" s="78" t="s">
        <v>1</v>
      </c>
      <c r="V18" s="79" t="s">
        <v>2</v>
      </c>
      <c r="Y18" s="44"/>
      <c r="Z18" s="4"/>
      <c r="AA18" s="4"/>
      <c r="AB18" s="4"/>
    </row>
    <row r="19" spans="1:28" ht="15.75" thickBot="1" x14ac:dyDescent="0.3">
      <c r="A19" s="9"/>
      <c r="B19" s="6">
        <v>-123.39999999999999</v>
      </c>
      <c r="C19" s="49">
        <v>-380</v>
      </c>
      <c r="D19" s="42">
        <v>-230</v>
      </c>
      <c r="E19" s="60">
        <v>-190</v>
      </c>
      <c r="F19" s="42">
        <v>-230</v>
      </c>
      <c r="G19" s="42">
        <v>-360</v>
      </c>
      <c r="H19" s="42">
        <v>-170</v>
      </c>
      <c r="I19" s="59">
        <v>-120</v>
      </c>
      <c r="J19" s="59">
        <v>-220</v>
      </c>
      <c r="K19" s="42">
        <v>-340</v>
      </c>
      <c r="L19" s="60">
        <v>-430</v>
      </c>
      <c r="M19" s="59">
        <v>-220</v>
      </c>
      <c r="N19" s="42">
        <v>-390</v>
      </c>
      <c r="O19" s="49">
        <v>-210</v>
      </c>
      <c r="P19" s="42">
        <v>-150</v>
      </c>
      <c r="R19" s="4"/>
      <c r="S19" s="42">
        <f>AVERAGE(C19:Q19)</f>
        <v>-260</v>
      </c>
      <c r="T19" s="6">
        <f>COUNT(C19:Q19)</f>
        <v>14</v>
      </c>
      <c r="U19" s="42">
        <f>(STDEV(C19:Q19))/SQRT(T19)</f>
        <v>26.602486870447049</v>
      </c>
      <c r="V19" s="42">
        <f>CONFIDENCE(0.05,(STDEV(C19:Q19)),T19)</f>
        <v>52.139916165275856</v>
      </c>
      <c r="Y19" s="4"/>
      <c r="Z19" s="4"/>
      <c r="AA19" s="4"/>
      <c r="AB19" s="4"/>
    </row>
    <row r="20" spans="1:28" ht="15.75" thickBot="1" x14ac:dyDescent="0.3">
      <c r="A20" s="10"/>
      <c r="B20" s="7">
        <v>-108.39999999999999</v>
      </c>
      <c r="C20" s="45">
        <v>-310</v>
      </c>
      <c r="D20" s="50">
        <v>-180</v>
      </c>
      <c r="E20" s="63">
        <v>-150</v>
      </c>
      <c r="F20" s="50">
        <v>-190</v>
      </c>
      <c r="G20" s="50">
        <v>-280</v>
      </c>
      <c r="H20" s="50">
        <v>-130</v>
      </c>
      <c r="I20" s="62">
        <v>-98</v>
      </c>
      <c r="J20" s="62">
        <v>-170</v>
      </c>
      <c r="K20" s="50">
        <v>-250.00000000000003</v>
      </c>
      <c r="L20" s="63">
        <v>-350</v>
      </c>
      <c r="M20" s="62">
        <v>-160</v>
      </c>
      <c r="N20" s="50">
        <v>-350</v>
      </c>
      <c r="O20" s="45">
        <v>-170</v>
      </c>
      <c r="P20" s="50">
        <v>-110</v>
      </c>
      <c r="Q20" s="4"/>
      <c r="R20" s="4"/>
      <c r="S20" s="42">
        <f t="shared" ref="S20:S31" si="4">AVERAGE(C20:Q20)</f>
        <v>-207</v>
      </c>
      <c r="T20" s="6">
        <f t="shared" ref="T20:T31" si="5">COUNT(C20:Q20)</f>
        <v>14</v>
      </c>
      <c r="U20" s="42">
        <f t="shared" ref="U20:U31" si="6">(STDEV(C20:Q20))/SQRT(T20)</f>
        <v>22.861023022305318</v>
      </c>
      <c r="V20" s="42">
        <f t="shared" ref="V20:V31" si="7">CONFIDENCE(0.05,(STDEV(C20:Q20)),T20)</f>
        <v>44.806781773459427</v>
      </c>
      <c r="Y20" s="4"/>
      <c r="Z20" s="4"/>
      <c r="AA20" s="4"/>
      <c r="AB20" s="4"/>
    </row>
    <row r="21" spans="1:28" ht="15.75" thickBot="1" x14ac:dyDescent="0.3">
      <c r="A21" s="11"/>
      <c r="B21" s="7">
        <v>-93.399999999999991</v>
      </c>
      <c r="C21" s="45">
        <v>-240</v>
      </c>
      <c r="D21" s="50">
        <v>-140</v>
      </c>
      <c r="E21" s="63">
        <v>-120</v>
      </c>
      <c r="F21" s="50">
        <v>-150</v>
      </c>
      <c r="G21" s="50">
        <v>-210</v>
      </c>
      <c r="H21" s="50">
        <v>-100</v>
      </c>
      <c r="I21" s="62">
        <v>-77</v>
      </c>
      <c r="J21" s="62">
        <v>-130</v>
      </c>
      <c r="K21" s="50">
        <v>-190</v>
      </c>
      <c r="L21" s="63">
        <v>-270</v>
      </c>
      <c r="M21" s="62">
        <v>-120</v>
      </c>
      <c r="N21" s="50">
        <v>-270</v>
      </c>
      <c r="O21" s="45">
        <v>-160</v>
      </c>
      <c r="P21" s="50">
        <v>-82</v>
      </c>
      <c r="R21" s="4"/>
      <c r="S21" s="42">
        <f t="shared" si="4"/>
        <v>-161.35714285714286</v>
      </c>
      <c r="T21" s="6">
        <f t="shared" si="5"/>
        <v>14</v>
      </c>
      <c r="U21" s="42">
        <f t="shared" si="6"/>
        <v>17.40708682978082</v>
      </c>
      <c r="V21" s="42">
        <f t="shared" si="7"/>
        <v>34.117263262131907</v>
      </c>
      <c r="Y21" s="4"/>
    </row>
    <row r="22" spans="1:28" ht="15.75" thickBot="1" x14ac:dyDescent="0.3">
      <c r="B22" s="7">
        <v>-78.399999999999991</v>
      </c>
      <c r="C22" s="45">
        <v>-170</v>
      </c>
      <c r="D22" s="50">
        <v>-100</v>
      </c>
      <c r="E22" s="63">
        <v>-91</v>
      </c>
      <c r="F22" s="50">
        <v>-110</v>
      </c>
      <c r="G22" s="50">
        <v>-150</v>
      </c>
      <c r="H22" s="50">
        <v>-74</v>
      </c>
      <c r="I22" s="62">
        <v>-60.999999999999993</v>
      </c>
      <c r="J22" s="62">
        <v>-92</v>
      </c>
      <c r="K22" s="50">
        <v>-120</v>
      </c>
      <c r="L22" s="63">
        <v>-210</v>
      </c>
      <c r="M22" s="62">
        <v>-84</v>
      </c>
      <c r="N22" s="50">
        <v>-190</v>
      </c>
      <c r="O22" s="45">
        <v>-120</v>
      </c>
      <c r="P22" s="50">
        <v>-59</v>
      </c>
      <c r="R22" s="4"/>
      <c r="S22" s="42">
        <f t="shared" si="4"/>
        <v>-116.5</v>
      </c>
      <c r="T22" s="6">
        <f t="shared" si="5"/>
        <v>14</v>
      </c>
      <c r="U22" s="42">
        <f t="shared" si="6"/>
        <v>12.615945779531867</v>
      </c>
      <c r="V22" s="42">
        <f t="shared" si="7"/>
        <v>24.726799358792551</v>
      </c>
    </row>
    <row r="23" spans="1:28" ht="15.75" thickBot="1" x14ac:dyDescent="0.3">
      <c r="B23" s="7">
        <v>-63.399999999999991</v>
      </c>
      <c r="C23" s="45">
        <v>-120</v>
      </c>
      <c r="D23" s="50">
        <v>-72</v>
      </c>
      <c r="E23" s="63">
        <v>-65</v>
      </c>
      <c r="F23" s="50">
        <v>-85</v>
      </c>
      <c r="G23" s="50">
        <v>-100</v>
      </c>
      <c r="H23" s="50">
        <v>-52</v>
      </c>
      <c r="I23" s="62">
        <v>-46</v>
      </c>
      <c r="J23" s="62">
        <v>-63</v>
      </c>
      <c r="K23" s="50">
        <v>-81</v>
      </c>
      <c r="L23" s="63">
        <v>-150</v>
      </c>
      <c r="M23" s="62">
        <v>-53</v>
      </c>
      <c r="N23" s="50">
        <v>-120</v>
      </c>
      <c r="O23" s="45">
        <v>-89</v>
      </c>
      <c r="P23" s="50">
        <v>-40</v>
      </c>
      <c r="R23" s="4"/>
      <c r="S23" s="42">
        <f t="shared" si="4"/>
        <v>-81.142857142857139</v>
      </c>
      <c r="T23" s="6">
        <f t="shared" si="5"/>
        <v>14</v>
      </c>
      <c r="U23" s="42">
        <f t="shared" si="6"/>
        <v>8.5920082614871323</v>
      </c>
      <c r="V23" s="42">
        <f t="shared" si="7"/>
        <v>16.84002674738538</v>
      </c>
    </row>
    <row r="24" spans="1:28" ht="15.75" thickBot="1" x14ac:dyDescent="0.3">
      <c r="B24" s="7">
        <v>-48.399999999999991</v>
      </c>
      <c r="C24" s="45">
        <v>-75</v>
      </c>
      <c r="D24" s="50">
        <v>-49</v>
      </c>
      <c r="E24" s="63">
        <v>-43</v>
      </c>
      <c r="F24" s="50">
        <v>-64</v>
      </c>
      <c r="G24" s="50">
        <v>-65</v>
      </c>
      <c r="H24" s="50">
        <v>-33</v>
      </c>
      <c r="I24" s="62">
        <v>-32</v>
      </c>
      <c r="J24" s="62">
        <v>-39</v>
      </c>
      <c r="K24" s="50">
        <v>-55</v>
      </c>
      <c r="L24" s="63">
        <v>-91</v>
      </c>
      <c r="M24" s="62">
        <v>-31.000000000000004</v>
      </c>
      <c r="N24" s="50">
        <v>-73</v>
      </c>
      <c r="O24" s="45">
        <v>-65</v>
      </c>
      <c r="P24" s="50">
        <v>-22</v>
      </c>
      <c r="R24" s="4"/>
      <c r="S24" s="42">
        <f t="shared" si="4"/>
        <v>-52.642857142857146</v>
      </c>
      <c r="T24" s="6">
        <f t="shared" si="5"/>
        <v>14</v>
      </c>
      <c r="U24" s="42">
        <f t="shared" si="6"/>
        <v>5.4152888397767249</v>
      </c>
      <c r="V24" s="42">
        <f t="shared" si="7"/>
        <v>10.613771091844074</v>
      </c>
    </row>
    <row r="25" spans="1:28" ht="15.75" thickBot="1" x14ac:dyDescent="0.3">
      <c r="B25" s="7">
        <v>-33.399999999999991</v>
      </c>
      <c r="C25" s="45">
        <v>-40</v>
      </c>
      <c r="D25" s="50">
        <v>-31.000000000000004</v>
      </c>
      <c r="E25" s="63">
        <v>-25</v>
      </c>
      <c r="F25" s="50">
        <v>-42</v>
      </c>
      <c r="G25" s="50">
        <v>-37</v>
      </c>
      <c r="H25" s="50">
        <v>-18</v>
      </c>
      <c r="I25" s="62">
        <v>-21</v>
      </c>
      <c r="J25" s="62">
        <v>-22</v>
      </c>
      <c r="K25" s="50">
        <v>-28</v>
      </c>
      <c r="L25" s="63">
        <v>-64</v>
      </c>
      <c r="M25" s="62">
        <v>-15</v>
      </c>
      <c r="N25" s="50">
        <v>-38</v>
      </c>
      <c r="O25" s="45">
        <v>-37</v>
      </c>
      <c r="P25" s="50">
        <v>-11</v>
      </c>
      <c r="R25" s="4"/>
      <c r="S25" s="42">
        <f t="shared" si="4"/>
        <v>-30.642857142857142</v>
      </c>
      <c r="T25" s="6">
        <f t="shared" si="5"/>
        <v>14</v>
      </c>
      <c r="U25" s="42">
        <f t="shared" si="6"/>
        <v>3.6773843171488836</v>
      </c>
      <c r="V25" s="42">
        <f t="shared" si="7"/>
        <v>7.2075408189242305</v>
      </c>
    </row>
    <row r="26" spans="1:28" ht="15.75" thickBot="1" x14ac:dyDescent="0.3">
      <c r="B26" s="7">
        <v>-18.399999999999995</v>
      </c>
      <c r="C26" s="45">
        <v>-13</v>
      </c>
      <c r="D26" s="50">
        <v>-19</v>
      </c>
      <c r="E26" s="63">
        <v>-9.7999999999999989</v>
      </c>
      <c r="F26" s="50">
        <v>-26</v>
      </c>
      <c r="G26" s="50">
        <v>-16</v>
      </c>
      <c r="H26" s="50">
        <v>-1.6</v>
      </c>
      <c r="I26" s="62">
        <v>-12</v>
      </c>
      <c r="J26" s="62">
        <v>-9.6</v>
      </c>
      <c r="K26" s="50">
        <v>-10</v>
      </c>
      <c r="L26" s="63">
        <v>-26</v>
      </c>
      <c r="M26" s="62">
        <v>-3.3000000000000003</v>
      </c>
      <c r="N26" s="50">
        <v>-7</v>
      </c>
      <c r="O26" s="45">
        <v>-21</v>
      </c>
      <c r="P26" s="50">
        <v>-3</v>
      </c>
      <c r="R26" s="4"/>
      <c r="S26" s="42">
        <f t="shared" si="4"/>
        <v>-12.664285714285715</v>
      </c>
      <c r="T26" s="6">
        <f t="shared" si="5"/>
        <v>14</v>
      </c>
      <c r="U26" s="42">
        <f t="shared" si="6"/>
        <v>2.1448534656999203</v>
      </c>
      <c r="V26" s="42">
        <f t="shared" si="7"/>
        <v>4.2038355448877587</v>
      </c>
    </row>
    <row r="27" spans="1:28" ht="15.75" thickBot="1" x14ac:dyDescent="0.3">
      <c r="B27" s="7">
        <v>-3.3999999999999941</v>
      </c>
      <c r="C27" s="45">
        <v>14</v>
      </c>
      <c r="D27" s="50">
        <v>-9.1999999999999993</v>
      </c>
      <c r="E27" s="63">
        <v>3.9</v>
      </c>
      <c r="F27" s="50">
        <v>-3.6</v>
      </c>
      <c r="G27" s="50">
        <v>6.3</v>
      </c>
      <c r="H27" s="50">
        <v>19</v>
      </c>
      <c r="I27" s="62">
        <v>-2.5999999999999996</v>
      </c>
      <c r="J27" s="62">
        <v>0.61</v>
      </c>
      <c r="K27" s="50">
        <v>4</v>
      </c>
      <c r="L27" s="63">
        <v>-5</v>
      </c>
      <c r="M27" s="62">
        <v>4.3</v>
      </c>
      <c r="N27" s="50">
        <v>13</v>
      </c>
      <c r="O27" s="45">
        <v>-3.6</v>
      </c>
      <c r="P27" s="50">
        <v>5.8000000000000007</v>
      </c>
      <c r="R27" s="4"/>
      <c r="S27" s="42">
        <f t="shared" si="4"/>
        <v>3.3507142857142864</v>
      </c>
      <c r="T27" s="6">
        <f t="shared" si="5"/>
        <v>14</v>
      </c>
      <c r="U27" s="42">
        <f t="shared" si="6"/>
        <v>2.1413512382579127</v>
      </c>
      <c r="V27" s="42">
        <f t="shared" si="7"/>
        <v>4.1969713052357562</v>
      </c>
    </row>
    <row r="28" spans="1:28" ht="15.75" thickBot="1" x14ac:dyDescent="0.3">
      <c r="B28" s="7">
        <v>11.600000000000005</v>
      </c>
      <c r="C28" s="45">
        <v>43</v>
      </c>
      <c r="D28" s="50">
        <v>-2</v>
      </c>
      <c r="E28" s="63">
        <v>19</v>
      </c>
      <c r="F28" s="50">
        <v>13</v>
      </c>
      <c r="G28" s="50">
        <v>32</v>
      </c>
      <c r="H28" s="50">
        <v>40</v>
      </c>
      <c r="I28" s="62">
        <v>5.1999999999999993</v>
      </c>
      <c r="J28" s="62">
        <v>15</v>
      </c>
      <c r="K28" s="50">
        <v>16</v>
      </c>
      <c r="L28" s="63">
        <v>14</v>
      </c>
      <c r="M28" s="62">
        <v>14</v>
      </c>
      <c r="N28" s="50">
        <v>35</v>
      </c>
      <c r="O28" s="45">
        <v>12</v>
      </c>
      <c r="P28" s="50">
        <v>12</v>
      </c>
      <c r="R28" s="4"/>
      <c r="S28" s="42">
        <f t="shared" si="4"/>
        <v>19.157142857142855</v>
      </c>
      <c r="T28" s="6">
        <f t="shared" si="5"/>
        <v>14</v>
      </c>
      <c r="U28" s="42">
        <f t="shared" si="6"/>
        <v>3.5410421618270429</v>
      </c>
      <c r="V28" s="42">
        <f t="shared" si="7"/>
        <v>6.9403151049188567</v>
      </c>
    </row>
    <row r="29" spans="1:28" ht="15.75" thickBot="1" x14ac:dyDescent="0.3">
      <c r="B29" s="7">
        <v>26.600000000000005</v>
      </c>
      <c r="C29" s="45">
        <v>72</v>
      </c>
      <c r="D29" s="50">
        <v>3.8</v>
      </c>
      <c r="E29" s="63">
        <v>30</v>
      </c>
      <c r="F29" s="50">
        <v>25</v>
      </c>
      <c r="G29" s="50">
        <v>54</v>
      </c>
      <c r="H29" s="50">
        <v>53</v>
      </c>
      <c r="I29" s="62">
        <v>12</v>
      </c>
      <c r="J29" s="62">
        <v>22</v>
      </c>
      <c r="K29" s="50">
        <v>27</v>
      </c>
      <c r="L29" s="63">
        <v>35</v>
      </c>
      <c r="M29" s="62">
        <v>27</v>
      </c>
      <c r="N29" s="50">
        <v>50</v>
      </c>
      <c r="O29" s="45">
        <v>33</v>
      </c>
      <c r="P29" s="50">
        <v>22</v>
      </c>
      <c r="R29" s="4"/>
      <c r="S29" s="42">
        <f t="shared" si="4"/>
        <v>33.271428571428572</v>
      </c>
      <c r="T29" s="6">
        <f t="shared" si="5"/>
        <v>14</v>
      </c>
      <c r="U29" s="42">
        <f t="shared" si="6"/>
        <v>4.880218295552452</v>
      </c>
      <c r="V29" s="42">
        <f t="shared" si="7"/>
        <v>9.5650520959762524</v>
      </c>
    </row>
    <row r="30" spans="1:28" ht="15.75" thickBot="1" x14ac:dyDescent="0.3">
      <c r="B30" s="7">
        <v>41.600000000000009</v>
      </c>
      <c r="C30" s="45">
        <v>110</v>
      </c>
      <c r="D30" s="50">
        <v>7</v>
      </c>
      <c r="E30" s="63">
        <v>42</v>
      </c>
      <c r="F30" s="50">
        <v>35</v>
      </c>
      <c r="G30" s="50">
        <v>72</v>
      </c>
      <c r="H30" s="50">
        <v>64</v>
      </c>
      <c r="I30" s="62">
        <v>18</v>
      </c>
      <c r="J30" s="62">
        <v>27</v>
      </c>
      <c r="K30" s="50">
        <v>34</v>
      </c>
      <c r="L30" s="63">
        <v>45</v>
      </c>
      <c r="M30" s="62">
        <v>36</v>
      </c>
      <c r="N30" s="50">
        <v>62.000000000000007</v>
      </c>
      <c r="O30" s="45">
        <v>49</v>
      </c>
      <c r="P30" s="50">
        <v>32</v>
      </c>
      <c r="R30" s="4"/>
      <c r="S30" s="42">
        <f t="shared" si="4"/>
        <v>45.214285714285715</v>
      </c>
      <c r="T30" s="6">
        <f t="shared" si="5"/>
        <v>14</v>
      </c>
      <c r="U30" s="42">
        <f t="shared" si="6"/>
        <v>6.8726073330403592</v>
      </c>
      <c r="V30" s="42">
        <f t="shared" si="7"/>
        <v>13.470062852644974</v>
      </c>
    </row>
    <row r="31" spans="1:28" ht="15.75" thickBot="1" x14ac:dyDescent="0.3">
      <c r="B31" s="7">
        <v>56.600000000000009</v>
      </c>
      <c r="C31" s="45">
        <v>170</v>
      </c>
      <c r="D31" s="50">
        <v>13</v>
      </c>
      <c r="E31" s="63">
        <v>53</v>
      </c>
      <c r="F31" s="50">
        <v>47</v>
      </c>
      <c r="G31" s="50">
        <v>89</v>
      </c>
      <c r="H31" s="50">
        <v>68</v>
      </c>
      <c r="I31" s="62">
        <v>25</v>
      </c>
      <c r="J31" s="62">
        <v>32</v>
      </c>
      <c r="K31" s="50">
        <v>48</v>
      </c>
      <c r="L31" s="63">
        <v>58</v>
      </c>
      <c r="M31" s="62">
        <v>38</v>
      </c>
      <c r="N31" s="50">
        <v>73</v>
      </c>
      <c r="O31" s="45">
        <v>72</v>
      </c>
      <c r="P31" s="50">
        <v>43</v>
      </c>
      <c r="R31" s="4"/>
      <c r="S31" s="119">
        <f t="shared" si="4"/>
        <v>59.214285714285715</v>
      </c>
      <c r="T31" s="15">
        <f t="shared" si="5"/>
        <v>14</v>
      </c>
      <c r="U31" s="119">
        <f t="shared" si="6"/>
        <v>10.127309706127807</v>
      </c>
      <c r="V31" s="119">
        <f t="shared" si="7"/>
        <v>19.849162284293417</v>
      </c>
    </row>
    <row r="32" spans="1:28" ht="15.75" thickBot="1" x14ac:dyDescent="0.3">
      <c r="B32" s="85" t="s">
        <v>59</v>
      </c>
      <c r="C32" s="87" t="s">
        <v>62</v>
      </c>
      <c r="D32" s="87" t="s">
        <v>62</v>
      </c>
      <c r="E32" s="87" t="s">
        <v>62</v>
      </c>
      <c r="F32" s="87" t="s">
        <v>62</v>
      </c>
      <c r="G32" s="87" t="s">
        <v>62</v>
      </c>
      <c r="H32" s="87" t="s">
        <v>62</v>
      </c>
      <c r="I32" s="87" t="s">
        <v>62</v>
      </c>
      <c r="J32" s="87" t="s">
        <v>62</v>
      </c>
      <c r="K32" s="87" t="s">
        <v>62</v>
      </c>
      <c r="L32" s="87" t="s">
        <v>62</v>
      </c>
      <c r="M32" s="87" t="s">
        <v>62</v>
      </c>
      <c r="N32" s="87" t="s">
        <v>62</v>
      </c>
      <c r="O32" s="87" t="s">
        <v>62</v>
      </c>
      <c r="P32" s="87" t="s">
        <v>62</v>
      </c>
      <c r="S32" s="76" t="s">
        <v>58</v>
      </c>
      <c r="U32" s="76" t="s">
        <v>58</v>
      </c>
      <c r="V32" s="76" t="s">
        <v>58</v>
      </c>
    </row>
    <row r="33" spans="1:22" s="44" customFormat="1" ht="15.75" thickBot="1" x14ac:dyDescent="0.3">
      <c r="B33" s="101" t="s">
        <v>28</v>
      </c>
      <c r="C33" s="102">
        <v>-12</v>
      </c>
      <c r="D33" s="102">
        <v>16.5</v>
      </c>
      <c r="E33" s="102">
        <v>-6</v>
      </c>
      <c r="F33" s="102">
        <v>-0.5</v>
      </c>
      <c r="G33" s="102">
        <v>-6</v>
      </c>
      <c r="H33" s="102">
        <v>-17.5</v>
      </c>
      <c r="I33" s="102">
        <v>2</v>
      </c>
      <c r="J33" s="102">
        <v>-4</v>
      </c>
      <c r="K33" s="102">
        <v>-6</v>
      </c>
      <c r="L33" s="102">
        <v>1</v>
      </c>
      <c r="M33" s="102">
        <v>-12</v>
      </c>
      <c r="N33" s="102">
        <v>-13</v>
      </c>
      <c r="O33" s="102">
        <v>0</v>
      </c>
      <c r="P33" s="103">
        <v>-14</v>
      </c>
      <c r="S33" s="36"/>
      <c r="T33" s="36"/>
      <c r="U33" s="36"/>
      <c r="V33" s="36"/>
    </row>
    <row r="34" spans="1:22" ht="15.75" thickBot="1" x14ac:dyDescent="0.3">
      <c r="A34" s="17" t="s">
        <v>9</v>
      </c>
      <c r="B34" s="46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S34" s="76" t="s">
        <v>50</v>
      </c>
      <c r="T34" s="78" t="s">
        <v>0</v>
      </c>
      <c r="U34" s="78" t="s">
        <v>1</v>
      </c>
      <c r="V34" s="79" t="s">
        <v>2</v>
      </c>
    </row>
    <row r="35" spans="1:22" ht="15.75" thickBot="1" x14ac:dyDescent="0.3">
      <c r="A35" s="39" t="s">
        <v>10</v>
      </c>
      <c r="B35" s="9">
        <v>-123.39999999999999</v>
      </c>
      <c r="C35" s="42">
        <f>C19-C3</f>
        <v>-220</v>
      </c>
      <c r="D35" s="58">
        <f>D19-D3</f>
        <v>-215</v>
      </c>
      <c r="E35" s="42">
        <f>E19-E3</f>
        <v>-168</v>
      </c>
      <c r="F35" s="49">
        <f>F19-F3</f>
        <v>-214</v>
      </c>
      <c r="G35" s="42">
        <f>G19-G3</f>
        <v>-292</v>
      </c>
      <c r="H35" s="49">
        <f>H19-H3</f>
        <v>-149</v>
      </c>
      <c r="I35" s="42">
        <f>I19-I3</f>
        <v>-108</v>
      </c>
      <c r="J35" s="49">
        <f>J19-J3</f>
        <v>-212</v>
      </c>
      <c r="K35" s="42">
        <f>K19-K3</f>
        <v>-282</v>
      </c>
      <c r="L35" s="49">
        <f>L19-L3</f>
        <v>-371</v>
      </c>
      <c r="M35" s="42">
        <f>M19-M3</f>
        <v>-181</v>
      </c>
      <c r="N35" s="42">
        <f>N19-N3</f>
        <v>-357</v>
      </c>
      <c r="O35" s="60">
        <f>O19-O3</f>
        <v>-154</v>
      </c>
      <c r="P35" s="42">
        <f>P19-P3</f>
        <v>-127</v>
      </c>
      <c r="S35" s="28">
        <f>AVERAGE(C35:Q35)</f>
        <v>-217.85714285714286</v>
      </c>
      <c r="T35" s="6">
        <f>COUNT(C35:Q35)</f>
        <v>14</v>
      </c>
      <c r="U35" s="28">
        <f>(STDEV(C35:Q35))/SQRT(T35)</f>
        <v>21.671081947578209</v>
      </c>
      <c r="V35" s="28">
        <f>CONFIDENCE(0.05,(STDEV(C35:Q35)),T35)</f>
        <v>42.474540123269414</v>
      </c>
    </row>
    <row r="36" spans="1:22" ht="15.75" thickBot="1" x14ac:dyDescent="0.3">
      <c r="B36" s="10">
        <v>-108.39999999999999</v>
      </c>
      <c r="C36" s="50">
        <f>C20-C4</f>
        <v>-180</v>
      </c>
      <c r="D36" s="61">
        <f>D20-D4</f>
        <v>-145</v>
      </c>
      <c r="E36" s="50">
        <f>E20-E4</f>
        <v>-132</v>
      </c>
      <c r="F36" s="45">
        <f>F20-F4</f>
        <v>-175</v>
      </c>
      <c r="G36" s="50">
        <f>G20-G4</f>
        <v>-221</v>
      </c>
      <c r="H36" s="45">
        <f>H20-H4</f>
        <v>-104</v>
      </c>
      <c r="I36" s="50">
        <f>I20-I4</f>
        <v>-88</v>
      </c>
      <c r="J36" s="45">
        <f>J20-J4</f>
        <v>-163.69999999999999</v>
      </c>
      <c r="K36" s="50">
        <f>K20-K4</f>
        <v>-200.00000000000003</v>
      </c>
      <c r="L36" s="45">
        <f>L20-L4</f>
        <v>-291</v>
      </c>
      <c r="M36" s="50">
        <f>M20-M4</f>
        <v>-134</v>
      </c>
      <c r="N36" s="50">
        <f>N20-N4</f>
        <v>-324</v>
      </c>
      <c r="O36" s="63">
        <f>O20-O4</f>
        <v>-139</v>
      </c>
      <c r="P36" s="50">
        <f>P20-P4</f>
        <v>-89</v>
      </c>
      <c r="S36" s="28">
        <f t="shared" ref="S36:S47" si="8">AVERAGE(C36:Q36)</f>
        <v>-170.40714285714284</v>
      </c>
      <c r="T36" s="6">
        <f t="shared" ref="T36:T47" si="9">COUNT(C36:Q36)</f>
        <v>14</v>
      </c>
      <c r="U36" s="28">
        <f t="shared" ref="U36:U47" si="10">(STDEV(C36:Q36))/SQRT(T36)</f>
        <v>18.750438718048962</v>
      </c>
      <c r="V36" s="28">
        <f t="shared" ref="V36:V47" si="11">CONFIDENCE(0.05,(STDEV(C36:Q36)),T36)</f>
        <v>36.75018458170134</v>
      </c>
    </row>
    <row r="37" spans="1:22" ht="15.75" thickBot="1" x14ac:dyDescent="0.3">
      <c r="B37" s="10">
        <v>-93.399999999999991</v>
      </c>
      <c r="C37" s="50">
        <f>C21-C5</f>
        <v>-130</v>
      </c>
      <c r="D37" s="61">
        <f>D21-D5</f>
        <v>-129</v>
      </c>
      <c r="E37" s="50">
        <f>E21-E5</f>
        <v>-105</v>
      </c>
      <c r="F37" s="45">
        <f>F21-F5</f>
        <v>-139</v>
      </c>
      <c r="G37" s="50">
        <f>G21-G5</f>
        <v>-159</v>
      </c>
      <c r="H37" s="45">
        <f>H21-H5</f>
        <v>-90.8</v>
      </c>
      <c r="I37" s="50">
        <f>I21-I5</f>
        <v>-67.3</v>
      </c>
      <c r="J37" s="45">
        <f>J21-J5</f>
        <v>-125.4</v>
      </c>
      <c r="K37" s="50">
        <f>K21-K5</f>
        <v>-162</v>
      </c>
      <c r="L37" s="45">
        <f>L21-L5</f>
        <v>-217</v>
      </c>
      <c r="M37" s="50">
        <f>M21-M5</f>
        <v>-101</v>
      </c>
      <c r="N37" s="50">
        <f>N21-N5</f>
        <v>-247</v>
      </c>
      <c r="O37" s="63">
        <f>O21-O5</f>
        <v>-105</v>
      </c>
      <c r="P37" s="50">
        <f>P21-P5</f>
        <v>-66</v>
      </c>
      <c r="S37" s="28">
        <f t="shared" si="8"/>
        <v>-131.67857142857142</v>
      </c>
      <c r="T37" s="6">
        <f t="shared" si="9"/>
        <v>14</v>
      </c>
      <c r="U37" s="28">
        <f t="shared" si="10"/>
        <v>13.836097789507569</v>
      </c>
      <c r="V37" s="28">
        <f t="shared" si="11"/>
        <v>27.118253354009084</v>
      </c>
    </row>
    <row r="38" spans="1:22" ht="15.75" thickBot="1" x14ac:dyDescent="0.3">
      <c r="B38" s="10">
        <v>-78.399999999999991</v>
      </c>
      <c r="C38" s="50">
        <f>C22-C6</f>
        <v>-92</v>
      </c>
      <c r="D38" s="61">
        <f>D22-D6</f>
        <v>-90.5</v>
      </c>
      <c r="E38" s="50">
        <f>E22-E6</f>
        <v>-79</v>
      </c>
      <c r="F38" s="45">
        <f>F22-F6</f>
        <v>-101.2</v>
      </c>
      <c r="G38" s="50">
        <f>G22-G6</f>
        <v>-111</v>
      </c>
      <c r="H38" s="45">
        <f>H22-H6</f>
        <v>-66.2</v>
      </c>
      <c r="I38" s="50">
        <f>I22-I6</f>
        <v>-54.599999999999994</v>
      </c>
      <c r="J38" s="45">
        <f>J22-J6</f>
        <v>-88.8</v>
      </c>
      <c r="K38" s="50">
        <f>K22-K6</f>
        <v>-94</v>
      </c>
      <c r="L38" s="45">
        <f>L22-L6</f>
        <v>-165</v>
      </c>
      <c r="M38" s="50">
        <f>M22-M6</f>
        <v>-71</v>
      </c>
      <c r="N38" s="50">
        <f>N22-N6</f>
        <v>-164</v>
      </c>
      <c r="O38" s="63">
        <f>O22-O6</f>
        <v>-76</v>
      </c>
      <c r="P38" s="50">
        <f>P22-P6</f>
        <v>-47</v>
      </c>
      <c r="S38" s="28">
        <f t="shared" si="8"/>
        <v>-92.878571428571419</v>
      </c>
      <c r="T38" s="6">
        <f t="shared" si="9"/>
        <v>14</v>
      </c>
      <c r="U38" s="28">
        <f t="shared" si="10"/>
        <v>9.3525936848674789</v>
      </c>
      <c r="V38" s="28">
        <f t="shared" si="11"/>
        <v>18.330746784377006</v>
      </c>
    </row>
    <row r="39" spans="1:22" ht="15.75" thickBot="1" x14ac:dyDescent="0.3">
      <c r="B39" s="10">
        <v>-63.399999999999991</v>
      </c>
      <c r="C39" s="50">
        <f>C23-C7</f>
        <v>-55</v>
      </c>
      <c r="D39" s="61">
        <f>D23-D7</f>
        <v>-65.2</v>
      </c>
      <c r="E39" s="50">
        <f>E23-E7</f>
        <v>-57.2</v>
      </c>
      <c r="F39" s="45">
        <f>F23-F7</f>
        <v>-78.7</v>
      </c>
      <c r="G39" s="50">
        <f>G23-G7</f>
        <v>-70</v>
      </c>
      <c r="H39" s="45">
        <f>H23-H7</f>
        <v>-47.9</v>
      </c>
      <c r="I39" s="50">
        <f>I23-I7</f>
        <v>-40</v>
      </c>
      <c r="J39" s="45">
        <f>J23-J7</f>
        <v>-59.6</v>
      </c>
      <c r="K39" s="50">
        <f>K23-K7</f>
        <v>-64</v>
      </c>
      <c r="L39" s="45">
        <f>L23-L7</f>
        <v>-123</v>
      </c>
      <c r="M39" s="50">
        <f>M23-M7</f>
        <v>-43.7</v>
      </c>
      <c r="N39" s="50">
        <f>N23-N7</f>
        <v>-106</v>
      </c>
      <c r="O39" s="63">
        <f>O23-O7</f>
        <v>-54</v>
      </c>
      <c r="P39" s="50">
        <f>P23-P7</f>
        <v>-31.3</v>
      </c>
      <c r="S39" s="28">
        <f t="shared" si="8"/>
        <v>-63.971428571428575</v>
      </c>
      <c r="T39" s="6">
        <f t="shared" si="9"/>
        <v>14</v>
      </c>
      <c r="U39" s="28">
        <f t="shared" si="10"/>
        <v>6.6554565614100705</v>
      </c>
      <c r="V39" s="28">
        <f t="shared" si="11"/>
        <v>13.044455161034525</v>
      </c>
    </row>
    <row r="40" spans="1:22" ht="15.75" thickBot="1" x14ac:dyDescent="0.3">
      <c r="B40" s="10">
        <v>-48.399999999999991</v>
      </c>
      <c r="C40" s="50">
        <f>C24-C8</f>
        <v>-28</v>
      </c>
      <c r="D40" s="61">
        <f>D24-D8</f>
        <v>-43.6</v>
      </c>
      <c r="E40" s="50">
        <f>E24-E8</f>
        <v>-37.700000000000003</v>
      </c>
      <c r="F40" s="45">
        <f>F24-F8</f>
        <v>-58.7</v>
      </c>
      <c r="G40" s="50">
        <f>G24-G8</f>
        <v>-43</v>
      </c>
      <c r="H40" s="45">
        <f>H24-H8</f>
        <v>-34</v>
      </c>
      <c r="I40" s="50">
        <f>I24-I8</f>
        <v>-29.1</v>
      </c>
      <c r="J40" s="45">
        <f>J24-J8</f>
        <v>-35.799999999999997</v>
      </c>
      <c r="K40" s="50">
        <f>K24-K8</f>
        <v>-35</v>
      </c>
      <c r="L40" s="45">
        <f>L24-L8</f>
        <v>-64</v>
      </c>
      <c r="M40" s="50">
        <f>M24-M8</f>
        <v>-24.6</v>
      </c>
      <c r="N40" s="50">
        <f>N24-N8</f>
        <v>-62</v>
      </c>
      <c r="O40" s="63">
        <f>O24-O8</f>
        <v>-50</v>
      </c>
      <c r="P40" s="50">
        <f>P24-P8</f>
        <v>-15.8</v>
      </c>
      <c r="S40" s="28">
        <f t="shared" si="8"/>
        <v>-40.092857142857142</v>
      </c>
      <c r="T40" s="6">
        <f t="shared" si="9"/>
        <v>14</v>
      </c>
      <c r="U40" s="28">
        <f t="shared" si="10"/>
        <v>3.8524070438359956</v>
      </c>
      <c r="V40" s="28">
        <f t="shared" si="11"/>
        <v>7.5505790597069673</v>
      </c>
    </row>
    <row r="41" spans="1:22" ht="15.75" thickBot="1" x14ac:dyDescent="0.3">
      <c r="B41" s="10">
        <v>-33.399999999999991</v>
      </c>
      <c r="C41" s="50">
        <f>C25-C9</f>
        <v>-14</v>
      </c>
      <c r="D41" s="61">
        <f>D25-D9</f>
        <v>-27.700000000000003</v>
      </c>
      <c r="E41" s="50">
        <f>E25-E9</f>
        <v>-22.9</v>
      </c>
      <c r="F41" s="45">
        <f>F25-F9</f>
        <v>-38.9</v>
      </c>
      <c r="G41" s="50">
        <f>G25-G9</f>
        <v>-24</v>
      </c>
      <c r="H41" s="45">
        <f>H25-H9</f>
        <v>-21.7</v>
      </c>
      <c r="I41" s="50">
        <f>I25-I9</f>
        <v>-20.14</v>
      </c>
      <c r="J41" s="45">
        <f>J25-J9</f>
        <v>-21.49</v>
      </c>
      <c r="K41" s="50">
        <f>K25-K9</f>
        <v>-18.899999999999999</v>
      </c>
      <c r="L41" s="45">
        <f>L25-L9</f>
        <v>-45</v>
      </c>
      <c r="M41" s="50">
        <f>M25-M9</f>
        <v>-11.3</v>
      </c>
      <c r="N41" s="50">
        <f>N25-N9</f>
        <v>-34.5</v>
      </c>
      <c r="O41" s="63">
        <f>O25-O9</f>
        <v>-26</v>
      </c>
      <c r="P41" s="50">
        <f>P25-P9</f>
        <v>-8</v>
      </c>
      <c r="S41" s="28">
        <f t="shared" si="8"/>
        <v>-23.895</v>
      </c>
      <c r="T41" s="6">
        <f t="shared" si="9"/>
        <v>14</v>
      </c>
      <c r="U41" s="28">
        <f t="shared" si="10"/>
        <v>2.7353961382160064</v>
      </c>
      <c r="V41" s="28">
        <f t="shared" si="11"/>
        <v>5.3612779143533187</v>
      </c>
    </row>
    <row r="42" spans="1:22" ht="15.75" thickBot="1" x14ac:dyDescent="0.3">
      <c r="B42" s="10">
        <v>-18.399999999999995</v>
      </c>
      <c r="C42" s="50">
        <f>C26-C10</f>
        <v>-6.3</v>
      </c>
      <c r="D42" s="61">
        <f>D26-D10</f>
        <v>-17.7</v>
      </c>
      <c r="E42" s="50">
        <f>E26-E10</f>
        <v>-12.899999999999999</v>
      </c>
      <c r="F42" s="45">
        <f>F26-F10</f>
        <v>-27.9</v>
      </c>
      <c r="G42" s="50">
        <f>G26-G10</f>
        <v>-12.8</v>
      </c>
      <c r="H42" s="45">
        <f>H26-H10</f>
        <v>-10.299999999999999</v>
      </c>
      <c r="I42" s="50">
        <f>I26-I10</f>
        <v>-12.73</v>
      </c>
      <c r="J42" s="45">
        <f>J26-J10</f>
        <v>-10.7</v>
      </c>
      <c r="K42" s="50">
        <f>K26-K10</f>
        <v>-8.6999999999999993</v>
      </c>
      <c r="L42" s="45">
        <f>L26-L10</f>
        <v>-19</v>
      </c>
      <c r="M42" s="50">
        <f>M26-M10</f>
        <v>-4.5999999999999996</v>
      </c>
      <c r="N42" s="50">
        <f>N26-N10</f>
        <v>-15</v>
      </c>
      <c r="O42" s="63">
        <f>O26-O10</f>
        <v>-16.3</v>
      </c>
      <c r="P42" s="50">
        <f>P26-P10</f>
        <v>-3.37</v>
      </c>
      <c r="S42" s="28">
        <f t="shared" si="8"/>
        <v>-12.735714285714286</v>
      </c>
      <c r="T42" s="6">
        <f t="shared" si="9"/>
        <v>14</v>
      </c>
      <c r="U42" s="28">
        <f t="shared" si="10"/>
        <v>1.7119360270622055</v>
      </c>
      <c r="V42" s="28">
        <f t="shared" si="11"/>
        <v>3.3553329568785095</v>
      </c>
    </row>
    <row r="43" spans="1:22" ht="15.75" thickBot="1" x14ac:dyDescent="0.3">
      <c r="B43" s="10">
        <v>-3.3999999999999941</v>
      </c>
      <c r="C43" s="50">
        <f>C27-C11</f>
        <v>-5</v>
      </c>
      <c r="D43" s="61">
        <f>D27-D11</f>
        <v>-9.9799999999999986</v>
      </c>
      <c r="E43" s="50">
        <f>E27-E11</f>
        <v>-5.7999999999999989</v>
      </c>
      <c r="F43" s="45">
        <f>F27-F11</f>
        <v>-16.600000000000001</v>
      </c>
      <c r="G43" s="50">
        <f>G27-G11</f>
        <v>-5.7</v>
      </c>
      <c r="H43" s="45">
        <f>H27-H11</f>
        <v>-6</v>
      </c>
      <c r="I43" s="50">
        <f>I27-I11</f>
        <v>-6.5</v>
      </c>
      <c r="J43" s="45">
        <f>J27-J11</f>
        <v>-8.2900000000000009</v>
      </c>
      <c r="K43" s="50">
        <f>K27-K11</f>
        <v>-3.8999999999999995</v>
      </c>
      <c r="L43" s="45">
        <f>L27-L11</f>
        <v>-10.1</v>
      </c>
      <c r="M43" s="50">
        <f>M27-M11</f>
        <v>-4.7</v>
      </c>
      <c r="N43" s="50">
        <f>N27-N11</f>
        <v>-4</v>
      </c>
      <c r="O43" s="63">
        <f>O27-O11</f>
        <v>-5.6</v>
      </c>
      <c r="P43" s="50">
        <f>P27-P11</f>
        <v>1.3000000000000007</v>
      </c>
      <c r="S43" s="28">
        <f t="shared" si="8"/>
        <v>-6.4907142857142848</v>
      </c>
      <c r="T43" s="6">
        <f t="shared" si="9"/>
        <v>14</v>
      </c>
      <c r="U43" s="28">
        <f t="shared" si="10"/>
        <v>1.078799935767923</v>
      </c>
      <c r="V43" s="28">
        <f t="shared" si="11"/>
        <v>2.1144090206292523</v>
      </c>
    </row>
    <row r="44" spans="1:22" ht="15" customHeight="1" thickBot="1" x14ac:dyDescent="0.3">
      <c r="B44" s="10">
        <v>11.600000000000005</v>
      </c>
      <c r="C44" s="50">
        <f>C28-C12</f>
        <v>-3</v>
      </c>
      <c r="D44" s="61">
        <f>D28-D12</f>
        <v>-6.8999999999999995</v>
      </c>
      <c r="E44" s="50">
        <f>E28-E12</f>
        <v>-2</v>
      </c>
      <c r="F44" s="45">
        <f>F28-F12</f>
        <v>-13</v>
      </c>
      <c r="G44" s="50">
        <f>G28-G12</f>
        <v>-5</v>
      </c>
      <c r="H44" s="45">
        <f>H28-H12</f>
        <v>-7</v>
      </c>
      <c r="I44" s="50">
        <f>I28-I12</f>
        <v>-1.5000000000000009</v>
      </c>
      <c r="J44" s="45">
        <f>J28-J12</f>
        <v>-1</v>
      </c>
      <c r="K44" s="50">
        <f>K28-K12</f>
        <v>0</v>
      </c>
      <c r="L44" s="45">
        <f>L28-L12</f>
        <v>-3</v>
      </c>
      <c r="M44" s="50">
        <f>M28-M12</f>
        <v>-7</v>
      </c>
      <c r="N44" s="50">
        <f>N28-N12</f>
        <v>3</v>
      </c>
      <c r="O44" s="63">
        <f>O28-O12</f>
        <v>2</v>
      </c>
      <c r="P44" s="50">
        <f>P28-P12</f>
        <v>0</v>
      </c>
      <c r="Q44" s="36"/>
      <c r="S44" s="28">
        <f t="shared" si="8"/>
        <v>-3.1714285714285713</v>
      </c>
      <c r="T44" s="6">
        <f t="shared" si="9"/>
        <v>14</v>
      </c>
      <c r="U44" s="28">
        <f t="shared" si="10"/>
        <v>1.1412557461756607</v>
      </c>
      <c r="V44" s="28">
        <f t="shared" si="11"/>
        <v>2.2368201596536799</v>
      </c>
    </row>
    <row r="45" spans="1:22" ht="15.75" thickBot="1" x14ac:dyDescent="0.3">
      <c r="B45" s="10">
        <v>26.600000000000005</v>
      </c>
      <c r="C45" s="50">
        <f>C29-C13</f>
        <v>2</v>
      </c>
      <c r="D45" s="61">
        <f>D29-D13</f>
        <v>-3.2</v>
      </c>
      <c r="E45" s="50">
        <f>E29-E13</f>
        <v>1</v>
      </c>
      <c r="F45" s="45">
        <f>F29-F13</f>
        <v>-10</v>
      </c>
      <c r="G45" s="50">
        <f>G29-G13</f>
        <v>1</v>
      </c>
      <c r="H45" s="45">
        <f>H29-H13</f>
        <v>-9.0000000000000071</v>
      </c>
      <c r="I45" s="50">
        <f>I29-I13</f>
        <v>2</v>
      </c>
      <c r="J45" s="45">
        <f>J29-J13</f>
        <v>-2</v>
      </c>
      <c r="K45" s="50">
        <f>K29-K13</f>
        <v>4</v>
      </c>
      <c r="L45" s="45">
        <f>L29-L13</f>
        <v>-5</v>
      </c>
      <c r="M45" s="50">
        <f>M29-M13</f>
        <v>-9</v>
      </c>
      <c r="N45" s="50">
        <f>N29-N13</f>
        <v>9</v>
      </c>
      <c r="O45" s="63">
        <f>O29-O13</f>
        <v>8</v>
      </c>
      <c r="P45" s="50">
        <f>P29-P13</f>
        <v>-4</v>
      </c>
      <c r="S45" s="28">
        <f t="shared" si="8"/>
        <v>-1.0857142857142861</v>
      </c>
      <c r="T45" s="6">
        <f t="shared" si="9"/>
        <v>14</v>
      </c>
      <c r="U45" s="28">
        <f t="shared" si="10"/>
        <v>1.6099572427213387</v>
      </c>
      <c r="V45" s="28">
        <f t="shared" si="11"/>
        <v>3.1554582123832331</v>
      </c>
    </row>
    <row r="46" spans="1:22" ht="15.75" thickBot="1" x14ac:dyDescent="0.3">
      <c r="B46" s="10">
        <v>41.600000000000009</v>
      </c>
      <c r="C46" s="50">
        <f>C30-C14</f>
        <v>12</v>
      </c>
      <c r="D46" s="61">
        <f>D30-D14</f>
        <v>-4</v>
      </c>
      <c r="E46" s="50">
        <f>E30-E14</f>
        <v>4</v>
      </c>
      <c r="F46" s="45">
        <f>F30-F14</f>
        <v>-13</v>
      </c>
      <c r="G46" s="50">
        <f>G30-G14</f>
        <v>-1</v>
      </c>
      <c r="H46" s="45">
        <f>H30-H14</f>
        <v>-8</v>
      </c>
      <c r="I46" s="50">
        <f>I30-I14</f>
        <v>4</v>
      </c>
      <c r="J46" s="45">
        <f>J30-J14</f>
        <v>-6</v>
      </c>
      <c r="K46" s="50">
        <f>K30-K14</f>
        <v>7</v>
      </c>
      <c r="L46" s="45">
        <f>L30-L14</f>
        <v>-7</v>
      </c>
      <c r="M46" s="50">
        <f>M30-M14</f>
        <v>-14</v>
      </c>
      <c r="N46" s="50">
        <f>N30-N14</f>
        <v>9.0000000000000071</v>
      </c>
      <c r="O46" s="63">
        <f>O30-O14</f>
        <v>11</v>
      </c>
      <c r="P46" s="50">
        <f>P30-P14</f>
        <v>-8</v>
      </c>
      <c r="S46" s="28">
        <f t="shared" si="8"/>
        <v>-0.99999999999999944</v>
      </c>
      <c r="T46" s="6">
        <f t="shared" si="9"/>
        <v>14</v>
      </c>
      <c r="U46" s="28">
        <f t="shared" si="10"/>
        <v>2.3533936216582085</v>
      </c>
      <c r="V46" s="28">
        <f t="shared" si="11"/>
        <v>4.6125667398963701</v>
      </c>
    </row>
    <row r="47" spans="1:22" ht="15.75" thickBot="1" x14ac:dyDescent="0.3">
      <c r="B47" s="10">
        <v>56.600000000000009</v>
      </c>
      <c r="C47" s="50">
        <f>C31-C15</f>
        <v>50</v>
      </c>
      <c r="D47" s="61">
        <f>D31-D15</f>
        <v>-3</v>
      </c>
      <c r="E47" s="50">
        <f>E31-E15</f>
        <v>10</v>
      </c>
      <c r="F47" s="45">
        <f>F31-F15</f>
        <v>-11</v>
      </c>
      <c r="G47" s="50">
        <f>G31-G15</f>
        <v>-8</v>
      </c>
      <c r="H47" s="45">
        <f>H31-H15</f>
        <v>-14</v>
      </c>
      <c r="I47" s="50">
        <f>I31-I15</f>
        <v>5</v>
      </c>
      <c r="J47" s="45">
        <f>J31-J15</f>
        <v>-11</v>
      </c>
      <c r="K47" s="50">
        <f>K31-K15</f>
        <v>8</v>
      </c>
      <c r="L47" s="45">
        <f>L31-L15</f>
        <v>-13</v>
      </c>
      <c r="M47" s="50">
        <f>M31-M15</f>
        <v>-25</v>
      </c>
      <c r="N47" s="50">
        <f>N31-N15</f>
        <v>9</v>
      </c>
      <c r="O47" s="63">
        <f>O31-O15</f>
        <v>13</v>
      </c>
      <c r="P47" s="50">
        <f>P31-P15</f>
        <v>-8</v>
      </c>
      <c r="S47" s="38">
        <f t="shared" si="8"/>
        <v>0.14285714285714285</v>
      </c>
      <c r="T47" s="15">
        <f t="shared" si="9"/>
        <v>14</v>
      </c>
      <c r="U47" s="38">
        <f t="shared" si="10"/>
        <v>4.8650549649122103</v>
      </c>
      <c r="V47" s="38">
        <f t="shared" si="11"/>
        <v>9.5353325140357068</v>
      </c>
    </row>
    <row r="48" spans="1:22" ht="15.75" thickBot="1" x14ac:dyDescent="0.3">
      <c r="B48" s="85" t="s">
        <v>59</v>
      </c>
      <c r="C48" s="100" t="s">
        <v>62</v>
      </c>
      <c r="D48" s="100" t="s">
        <v>62</v>
      </c>
      <c r="E48" s="100" t="s">
        <v>62</v>
      </c>
      <c r="F48" s="100" t="s">
        <v>62</v>
      </c>
      <c r="G48" s="100" t="s">
        <v>62</v>
      </c>
      <c r="H48" s="100" t="s">
        <v>62</v>
      </c>
      <c r="I48" s="100" t="s">
        <v>62</v>
      </c>
      <c r="J48" s="100" t="s">
        <v>62</v>
      </c>
      <c r="K48" s="100" t="s">
        <v>62</v>
      </c>
      <c r="L48" s="72" t="s">
        <v>62</v>
      </c>
      <c r="M48" s="71" t="s">
        <v>62</v>
      </c>
      <c r="N48" s="71" t="s">
        <v>62</v>
      </c>
      <c r="O48" s="71" t="s">
        <v>62</v>
      </c>
      <c r="P48" s="72" t="s">
        <v>62</v>
      </c>
      <c r="S48" s="76" t="s">
        <v>58</v>
      </c>
      <c r="U48" s="76" t="s">
        <v>58</v>
      </c>
      <c r="V48" s="76" t="s">
        <v>58</v>
      </c>
    </row>
    <row r="49" spans="1:22" ht="15.75" thickBot="1" x14ac:dyDescent="0.3">
      <c r="B49" s="36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S49" s="4"/>
      <c r="U49" s="4"/>
    </row>
    <row r="50" spans="1:22" ht="15.75" thickBot="1" x14ac:dyDescent="0.3">
      <c r="C50" s="4"/>
      <c r="D50" s="4"/>
      <c r="E50" s="4"/>
      <c r="F50" s="4"/>
      <c r="G50" s="4"/>
      <c r="H50" s="4"/>
      <c r="I50" s="4"/>
      <c r="J50" s="4"/>
      <c r="K50" s="4"/>
      <c r="L50" s="4"/>
      <c r="S50" s="76" t="s">
        <v>50</v>
      </c>
      <c r="T50" s="78" t="s">
        <v>0</v>
      </c>
      <c r="U50" s="78" t="s">
        <v>1</v>
      </c>
      <c r="V50" s="79" t="s">
        <v>2</v>
      </c>
    </row>
    <row r="51" spans="1:22" ht="15.75" thickBot="1" x14ac:dyDescent="0.3">
      <c r="A51" s="39" t="s">
        <v>11</v>
      </c>
      <c r="B51" s="9">
        <v>-123.39999999999999</v>
      </c>
      <c r="C51" s="42">
        <f>C35/$C$2</f>
        <v>-11.224489795918366</v>
      </c>
      <c r="D51" s="49">
        <f>D35/$D$2</f>
        <v>-11.436170212765957</v>
      </c>
      <c r="E51" s="42">
        <f>E35/$E$2</f>
        <v>-4.1895261845386536</v>
      </c>
      <c r="F51" s="49">
        <f>F35/$F$2</f>
        <v>-8.326848249027238</v>
      </c>
      <c r="G51" s="42">
        <f>G35/$G$2</f>
        <v>-6.8544600938967131</v>
      </c>
      <c r="H51" s="49">
        <f>H35/$H$2</f>
        <v>-3.2181425485961124</v>
      </c>
      <c r="I51" s="59">
        <f>I35/$I$2</f>
        <v>-5.4271356783919602</v>
      </c>
      <c r="J51" s="42">
        <f>J35/$J$2</f>
        <v>-6.6666666666666661</v>
      </c>
      <c r="K51" s="59">
        <f>K35/$K$2</f>
        <v>-7.05</v>
      </c>
      <c r="L51" s="42">
        <f>L35/$L$2</f>
        <v>-8.6480186480186489</v>
      </c>
      <c r="M51" s="49">
        <f>M35/$M$2</f>
        <v>-7.9039301310043673</v>
      </c>
      <c r="N51" s="42">
        <f>N35/$N$2</f>
        <v>-9.1304347826086953</v>
      </c>
      <c r="O51" s="49">
        <f>O35/$O$2</f>
        <v>-7.6616915422885565</v>
      </c>
      <c r="P51" s="42">
        <f>P35/$P$2</f>
        <v>-3.7352941176470589</v>
      </c>
      <c r="S51" s="28">
        <f>AVERAGE(C51:Q51)</f>
        <v>-7.2480577608120722</v>
      </c>
      <c r="T51" s="15">
        <f>COUNT(C51:Q51)</f>
        <v>14</v>
      </c>
      <c r="U51" s="38">
        <f>(STDEV(C51:Q51))/SQRT(T51)</f>
        <v>0.67287655838762783</v>
      </c>
      <c r="V51" s="38">
        <f>CONFIDENCE(0.05,(STDEV(C51:Q51)),T51)</f>
        <v>1.3188138204810131</v>
      </c>
    </row>
    <row r="52" spans="1:22" ht="15.75" thickBot="1" x14ac:dyDescent="0.3">
      <c r="A52" s="39" t="s">
        <v>9</v>
      </c>
      <c r="B52" s="10">
        <v>-108.39999999999999</v>
      </c>
      <c r="C52" s="50">
        <f>C36/$C$2</f>
        <v>-9.1836734693877542</v>
      </c>
      <c r="D52" s="45">
        <f>D36/$D$2</f>
        <v>-7.7127659574468082</v>
      </c>
      <c r="E52" s="50">
        <f>E36/$E$2</f>
        <v>-3.2917705735660845</v>
      </c>
      <c r="F52" s="45">
        <f>F36/$F$2</f>
        <v>-6.809338521400778</v>
      </c>
      <c r="G52" s="50">
        <f>G36/$G$2</f>
        <v>-5.187793427230047</v>
      </c>
      <c r="H52" s="45">
        <f>H36/$H$2</f>
        <v>-2.2462203023758103</v>
      </c>
      <c r="I52" s="62">
        <f>I36/$I$2</f>
        <v>-4.4221105527638196</v>
      </c>
      <c r="J52" s="50">
        <f>J36/$J$2</f>
        <v>-5.147798742138364</v>
      </c>
      <c r="K52" s="62">
        <f>K36/$K$2</f>
        <v>-5.0000000000000009</v>
      </c>
      <c r="L52" s="50">
        <f>L36/$L$2</f>
        <v>-6.7832167832167833</v>
      </c>
      <c r="M52" s="45">
        <f>M36/$M$2</f>
        <v>-5.8515283842794767</v>
      </c>
      <c r="N52" s="50">
        <f>N36/$N$2</f>
        <v>-8.2864450127877234</v>
      </c>
      <c r="O52" s="45">
        <f>O36/$O$2</f>
        <v>-6.9154228855721387</v>
      </c>
      <c r="P52" s="50">
        <f>P36/$P$2</f>
        <v>-2.6176470588235294</v>
      </c>
      <c r="S52" s="42">
        <f>AVERAGE(C52:Q52)</f>
        <v>-5.6754094050706518</v>
      </c>
      <c r="T52" s="15">
        <f t="shared" ref="T52:T63" si="12">COUNT(C52:Q52)</f>
        <v>14</v>
      </c>
      <c r="U52" s="38">
        <f t="shared" ref="U52:U63" si="13">(STDEV(C52:Q52))/SQRT(T52)</f>
        <v>0.55811687865799431</v>
      </c>
      <c r="V52" s="38">
        <f t="shared" ref="V52:V63" si="14">CONFIDENCE(0.05,(STDEV(C52:Q52)),T52)</f>
        <v>1.0938889813335801</v>
      </c>
    </row>
    <row r="53" spans="1:22" ht="15.75" thickBot="1" x14ac:dyDescent="0.3">
      <c r="B53" s="10">
        <v>-93.399999999999991</v>
      </c>
      <c r="C53" s="50">
        <f>C37/$C$2</f>
        <v>-6.6326530612244889</v>
      </c>
      <c r="D53" s="45">
        <f>D37/$D$2</f>
        <v>-6.8617021276595738</v>
      </c>
      <c r="E53" s="50">
        <f>E37/$E$2</f>
        <v>-2.6184538653366585</v>
      </c>
      <c r="F53" s="45">
        <f>F37/$F$2</f>
        <v>-5.408560311284047</v>
      </c>
      <c r="G53" s="50">
        <f>G37/$G$2</f>
        <v>-3.732394366197183</v>
      </c>
      <c r="H53" s="45">
        <f>H37/$H$2</f>
        <v>-1.9611231101511879</v>
      </c>
      <c r="I53" s="62">
        <f>I37/$I$2</f>
        <v>-3.3819095477386933</v>
      </c>
      <c r="J53" s="50">
        <f>J37/$J$2</f>
        <v>-3.9433962264150946</v>
      </c>
      <c r="K53" s="62">
        <f>K37/$K$2</f>
        <v>-4.05</v>
      </c>
      <c r="L53" s="50">
        <f>L37/$L$2</f>
        <v>-5.0582750582750586</v>
      </c>
      <c r="M53" s="45">
        <f>M37/$M$2</f>
        <v>-4.4104803493449785</v>
      </c>
      <c r="N53" s="50">
        <f>N37/$N$2</f>
        <v>-6.3171355498721224</v>
      </c>
      <c r="O53" s="45">
        <f>O37/$O$2</f>
        <v>-5.2238805970149249</v>
      </c>
      <c r="P53" s="50">
        <f>P37/$P$2</f>
        <v>-1.9411764705882353</v>
      </c>
      <c r="S53" s="28">
        <f>AVERAGE(C53:Q53)</f>
        <v>-4.3957957600787312</v>
      </c>
      <c r="T53" s="15">
        <f t="shared" si="12"/>
        <v>14</v>
      </c>
      <c r="U53" s="38">
        <f t="shared" si="13"/>
        <v>0.43113904888662163</v>
      </c>
      <c r="V53" s="38">
        <f t="shared" si="14"/>
        <v>0.84501700814663194</v>
      </c>
    </row>
    <row r="54" spans="1:22" ht="15.75" thickBot="1" x14ac:dyDescent="0.3">
      <c r="B54" s="10">
        <v>-78.399999999999991</v>
      </c>
      <c r="C54" s="50">
        <f>C38/$C$2</f>
        <v>-4.6938775510204076</v>
      </c>
      <c r="D54" s="45">
        <f>D38/$D$2</f>
        <v>-4.8138297872340425</v>
      </c>
      <c r="E54" s="50">
        <f>E38/$E$2</f>
        <v>-1.9700748129675809</v>
      </c>
      <c r="F54" s="45">
        <f>F38/$F$2</f>
        <v>-3.9377431906614788</v>
      </c>
      <c r="G54" s="50">
        <f>G38/$G$2</f>
        <v>-2.6056338028169015</v>
      </c>
      <c r="H54" s="45">
        <f>H38/$H$2</f>
        <v>-1.4298056155507561</v>
      </c>
      <c r="I54" s="62">
        <f>I38/$I$2</f>
        <v>-2.7437185929648242</v>
      </c>
      <c r="J54" s="50">
        <f>J38/$J$2</f>
        <v>-2.7924528301886791</v>
      </c>
      <c r="K54" s="62">
        <f>K38/$K$2</f>
        <v>-2.35</v>
      </c>
      <c r="L54" s="50">
        <f>L38/$L$2</f>
        <v>-3.8461538461538463</v>
      </c>
      <c r="M54" s="45">
        <f>M38/$M$2</f>
        <v>-3.1004366812227078</v>
      </c>
      <c r="N54" s="50">
        <f>N38/$N$2</f>
        <v>-4.1943734015345271</v>
      </c>
      <c r="O54" s="45">
        <f>O38/$O$2</f>
        <v>-3.7810945273631837</v>
      </c>
      <c r="P54" s="50">
        <f>P38/$P$2</f>
        <v>-1.3823529411764706</v>
      </c>
      <c r="S54" s="28">
        <f>AVERAGE(C54:Q54)</f>
        <v>-3.117253398632529</v>
      </c>
      <c r="T54" s="15">
        <f t="shared" si="12"/>
        <v>14</v>
      </c>
      <c r="U54" s="38">
        <f t="shared" si="13"/>
        <v>0.30053618972133084</v>
      </c>
      <c r="V54" s="38">
        <f t="shared" si="14"/>
        <v>0.58904010790470507</v>
      </c>
    </row>
    <row r="55" spans="1:22" ht="15.75" thickBot="1" x14ac:dyDescent="0.3">
      <c r="B55" s="10">
        <v>-63.399999999999991</v>
      </c>
      <c r="C55" s="50">
        <f>C39/$C$2</f>
        <v>-2.8061224489795915</v>
      </c>
      <c r="D55" s="45">
        <f>D39/$D$2</f>
        <v>-3.4680851063829787</v>
      </c>
      <c r="E55" s="50">
        <f>E39/$E$2</f>
        <v>-1.42643391521197</v>
      </c>
      <c r="F55" s="45">
        <f>F39/$F$2</f>
        <v>-3.0622568093385216</v>
      </c>
      <c r="G55" s="50">
        <f>G39/$G$2</f>
        <v>-1.6431924882629108</v>
      </c>
      <c r="H55" s="45">
        <f>H39/$H$2</f>
        <v>-1.0345572354211663</v>
      </c>
      <c r="I55" s="62">
        <f>I39/$I$2</f>
        <v>-2.0100502512562817</v>
      </c>
      <c r="J55" s="50">
        <f>J39/$J$2</f>
        <v>-1.8742138364779874</v>
      </c>
      <c r="K55" s="62">
        <f>K39/$K$2</f>
        <v>-1.6</v>
      </c>
      <c r="L55" s="50">
        <f>L39/$L$2</f>
        <v>-2.8671328671328671</v>
      </c>
      <c r="M55" s="45">
        <f>M39/$M$2</f>
        <v>-1.9082969432314414</v>
      </c>
      <c r="N55" s="50">
        <f>N39/$N$2</f>
        <v>-2.710997442455243</v>
      </c>
      <c r="O55" s="45">
        <f>O39/$O$2</f>
        <v>-2.6865671641791042</v>
      </c>
      <c r="P55" s="50">
        <f>P39/$P$2</f>
        <v>-0.92058823529411771</v>
      </c>
      <c r="S55" s="28">
        <f>AVERAGE(C55:Q55)</f>
        <v>-2.1441781959731556</v>
      </c>
      <c r="T55" s="15">
        <f t="shared" si="12"/>
        <v>14</v>
      </c>
      <c r="U55" s="38">
        <f t="shared" si="13"/>
        <v>0.21108194446224415</v>
      </c>
      <c r="V55" s="38">
        <f t="shared" si="14"/>
        <v>0.41371300893268237</v>
      </c>
    </row>
    <row r="56" spans="1:22" ht="15.75" thickBot="1" x14ac:dyDescent="0.3">
      <c r="B56" s="10">
        <v>-48.399999999999991</v>
      </c>
      <c r="C56" s="50">
        <f>C40/$C$2</f>
        <v>-1.4285714285714284</v>
      </c>
      <c r="D56" s="45">
        <f>D40/$D$2</f>
        <v>-2.3191489361702127</v>
      </c>
      <c r="E56" s="50">
        <f>E40/$E$2</f>
        <v>-0.94014962593516216</v>
      </c>
      <c r="F56" s="45">
        <f>F40/$F$2</f>
        <v>-2.2840466926070042</v>
      </c>
      <c r="G56" s="50">
        <f>G40/$G$2</f>
        <v>-1.0093896713615023</v>
      </c>
      <c r="H56" s="45">
        <f>H40/$H$2</f>
        <v>-0.73434125269978401</v>
      </c>
      <c r="I56" s="62">
        <f>I40/$I$2</f>
        <v>-1.4623115577889449</v>
      </c>
      <c r="J56" s="50">
        <f>J40/$J$2</f>
        <v>-1.1257861635220126</v>
      </c>
      <c r="K56" s="62">
        <f>K40/$K$2</f>
        <v>-0.875</v>
      </c>
      <c r="L56" s="50">
        <f>L40/$L$2</f>
        <v>-1.491841491841492</v>
      </c>
      <c r="M56" s="45">
        <f>M40/$M$2</f>
        <v>-1.0742358078602621</v>
      </c>
      <c r="N56" s="50">
        <f>N40/$N$2</f>
        <v>-1.5856777493606138</v>
      </c>
      <c r="O56" s="45">
        <f>O40/$O$2</f>
        <v>-2.4875621890547261</v>
      </c>
      <c r="P56" s="50">
        <f>P40/$P$2</f>
        <v>-0.46470588235294119</v>
      </c>
      <c r="S56" s="28">
        <f>AVERAGE(C56:Q56)</f>
        <v>-1.3773406035090061</v>
      </c>
      <c r="T56" s="15">
        <f t="shared" si="12"/>
        <v>14</v>
      </c>
      <c r="U56" s="38">
        <f t="shared" si="13"/>
        <v>0.1655567146750056</v>
      </c>
      <c r="V56" s="38">
        <f t="shared" si="14"/>
        <v>0.32448519816178473</v>
      </c>
    </row>
    <row r="57" spans="1:22" ht="15.75" thickBot="1" x14ac:dyDescent="0.3">
      <c r="B57" s="10">
        <v>-33.399999999999991</v>
      </c>
      <c r="C57" s="50">
        <f>C41/$C$2</f>
        <v>-0.71428571428571419</v>
      </c>
      <c r="D57" s="45">
        <f>D41/$D$2</f>
        <v>-1.4734042553191491</v>
      </c>
      <c r="E57" s="50">
        <f>E41/$E$2</f>
        <v>-0.57107231920199497</v>
      </c>
      <c r="F57" s="45">
        <f>F41/$F$2</f>
        <v>-1.5136186770428015</v>
      </c>
      <c r="G57" s="50">
        <f>G41/$G$2</f>
        <v>-0.56338028169014087</v>
      </c>
      <c r="H57" s="45">
        <f>H41/$H$2</f>
        <v>-0.46868250539956807</v>
      </c>
      <c r="I57" s="62">
        <f>I41/$I$2</f>
        <v>-1.0120603015075378</v>
      </c>
      <c r="J57" s="50">
        <f>J41/$J$2</f>
        <v>-0.67578616352201248</v>
      </c>
      <c r="K57" s="62">
        <f>K41/$K$2</f>
        <v>-0.47249999999999998</v>
      </c>
      <c r="L57" s="50">
        <f>L41/$L$2</f>
        <v>-1.048951048951049</v>
      </c>
      <c r="M57" s="45">
        <f>M41/$M$2</f>
        <v>-0.49344978165938869</v>
      </c>
      <c r="N57" s="50">
        <f>N41/$N$2</f>
        <v>-0.88235294117647056</v>
      </c>
      <c r="O57" s="45">
        <f>O41/$O$2</f>
        <v>-1.2935323383084576</v>
      </c>
      <c r="P57" s="50">
        <f>P41/$P$2</f>
        <v>-0.23529411764705882</v>
      </c>
      <c r="S57" s="28">
        <f>AVERAGE(C57:Q57)</f>
        <v>-0.81559788897938168</v>
      </c>
      <c r="T57" s="15">
        <f t="shared" si="12"/>
        <v>14</v>
      </c>
      <c r="U57" s="38">
        <f t="shared" si="13"/>
        <v>0.10684504682625075</v>
      </c>
      <c r="V57" s="38">
        <f t="shared" si="14"/>
        <v>0.20941244370594703</v>
      </c>
    </row>
    <row r="58" spans="1:22" ht="15.75" thickBot="1" x14ac:dyDescent="0.3">
      <c r="B58" s="10">
        <v>-18.399999999999995</v>
      </c>
      <c r="C58" s="50">
        <f>C42/$C$2</f>
        <v>-0.3214285714285714</v>
      </c>
      <c r="D58" s="45">
        <f>D42/$D$2</f>
        <v>-0.9414893617021276</v>
      </c>
      <c r="E58" s="50">
        <f>E42/$E$2</f>
        <v>-0.32169576059850369</v>
      </c>
      <c r="F58" s="45">
        <f>F42/$F$2</f>
        <v>-1.0856031128404668</v>
      </c>
      <c r="G58" s="50">
        <f>G42/$G$2</f>
        <v>-0.30046948356807512</v>
      </c>
      <c r="H58" s="45">
        <f>H42/$H$2</f>
        <v>-0.2224622030237581</v>
      </c>
      <c r="I58" s="62">
        <f>I42/$I$2</f>
        <v>-0.63969849246231159</v>
      </c>
      <c r="J58" s="50">
        <f>J42/$J$2</f>
        <v>-0.33647798742138363</v>
      </c>
      <c r="K58" s="62">
        <f>K42/$K$2</f>
        <v>-0.21749999999999997</v>
      </c>
      <c r="L58" s="50">
        <f>L42/$L$2</f>
        <v>-0.44289044289044288</v>
      </c>
      <c r="M58" s="45">
        <f>M42/$M$2</f>
        <v>-0.20087336244541484</v>
      </c>
      <c r="N58" s="50">
        <f>N42/$N$2</f>
        <v>-0.38363171355498721</v>
      </c>
      <c r="O58" s="45">
        <f>O42/$O$2</f>
        <v>-0.81094527363184077</v>
      </c>
      <c r="P58" s="50">
        <f>P42/$P$2</f>
        <v>-9.9117647058823533E-2</v>
      </c>
      <c r="S58" s="28">
        <f>AVERAGE(C58:Q58)</f>
        <v>-0.45173452947333625</v>
      </c>
      <c r="T58" s="15">
        <f t="shared" si="12"/>
        <v>14</v>
      </c>
      <c r="U58" s="38">
        <f t="shared" si="13"/>
        <v>8.0366082461114943E-2</v>
      </c>
      <c r="V58" s="38">
        <f t="shared" si="14"/>
        <v>0.15751462720236137</v>
      </c>
    </row>
    <row r="59" spans="1:22" ht="15.75" thickBot="1" x14ac:dyDescent="0.3">
      <c r="B59" s="10">
        <v>-3.3999999999999941</v>
      </c>
      <c r="C59" s="50">
        <f>C43/$C$2</f>
        <v>-0.25510204081632654</v>
      </c>
      <c r="D59" s="45">
        <f>D43/$D$2</f>
        <v>-0.5308510638297872</v>
      </c>
      <c r="E59" s="50">
        <f>E43/$E$2</f>
        <v>-0.14463840399002489</v>
      </c>
      <c r="F59" s="45">
        <f>F43/$F$2</f>
        <v>-0.64591439688715957</v>
      </c>
      <c r="G59" s="50">
        <f>G43/$G$2</f>
        <v>-0.13380281690140844</v>
      </c>
      <c r="H59" s="45">
        <f>H43/$H$2</f>
        <v>-0.12958963282937366</v>
      </c>
      <c r="I59" s="62">
        <f>I43/$I$2</f>
        <v>-0.32663316582914576</v>
      </c>
      <c r="J59" s="50">
        <f>J43/$J$2</f>
        <v>-0.26069182389937107</v>
      </c>
      <c r="K59" s="62">
        <f>K43/$K$2</f>
        <v>-9.7499999999999989E-2</v>
      </c>
      <c r="L59" s="50">
        <f>L43/$L$2</f>
        <v>-0.23543123543123542</v>
      </c>
      <c r="M59" s="45">
        <f>M43/$M$2</f>
        <v>-0.20524017467248909</v>
      </c>
      <c r="N59" s="50">
        <f>N43/$N$2</f>
        <v>-0.10230179028132992</v>
      </c>
      <c r="O59" s="45">
        <f>O43/$O$2</f>
        <v>-0.27860696517412931</v>
      </c>
      <c r="P59" s="50">
        <f>P43/$P$2</f>
        <v>3.8235294117647083E-2</v>
      </c>
      <c r="S59" s="28">
        <f>AVERAGE(C59:Q59)</f>
        <v>-0.23629058688743818</v>
      </c>
      <c r="T59" s="15">
        <f t="shared" si="12"/>
        <v>14</v>
      </c>
      <c r="U59" s="38">
        <f t="shared" si="13"/>
        <v>4.7422197628233777E-2</v>
      </c>
      <c r="V59" s="38">
        <f t="shared" si="14"/>
        <v>9.2945799419078948E-2</v>
      </c>
    </row>
    <row r="60" spans="1:22" ht="15.75" thickBot="1" x14ac:dyDescent="0.3">
      <c r="B60" s="10">
        <v>11.600000000000005</v>
      </c>
      <c r="C60" s="50">
        <f>C44/$C$2</f>
        <v>-0.15306122448979589</v>
      </c>
      <c r="D60" s="45">
        <f>D44/$D$2</f>
        <v>-0.36702127659574463</v>
      </c>
      <c r="E60" s="50">
        <f>E44/$E$2</f>
        <v>-4.987531172069825E-2</v>
      </c>
      <c r="F60" s="45">
        <f>F44/$F$2</f>
        <v>-0.50583657587548636</v>
      </c>
      <c r="G60" s="50">
        <f>G44/$G$2</f>
        <v>-0.11737089201877934</v>
      </c>
      <c r="H60" s="45">
        <f>H44/$H$2</f>
        <v>-0.15118790496760259</v>
      </c>
      <c r="I60" s="62">
        <f>I44/$I$2</f>
        <v>-7.5376884422110602E-2</v>
      </c>
      <c r="J60" s="50">
        <f>J44/$J$2</f>
        <v>-3.1446540880503145E-2</v>
      </c>
      <c r="K60" s="62">
        <f>K44/$K$2</f>
        <v>0</v>
      </c>
      <c r="L60" s="50">
        <f>L44/$L$2</f>
        <v>-6.9930069930069935E-2</v>
      </c>
      <c r="M60" s="45">
        <f>M44/$M$2</f>
        <v>-0.30567685589519655</v>
      </c>
      <c r="N60" s="50">
        <f>N44/$N$2</f>
        <v>7.6726342710997444E-2</v>
      </c>
      <c r="O60" s="45">
        <f>O44/$O$2</f>
        <v>9.9502487562189046E-2</v>
      </c>
      <c r="P60" s="50">
        <f>P44/$P$2</f>
        <v>0</v>
      </c>
      <c r="S60" s="28">
        <f>AVERAGE(C60:Q60)</f>
        <v>-0.11789676475162862</v>
      </c>
      <c r="T60" s="15">
        <f t="shared" si="12"/>
        <v>14</v>
      </c>
      <c r="U60" s="38">
        <f t="shared" si="13"/>
        <v>4.5652532898684983E-2</v>
      </c>
      <c r="V60" s="38">
        <f t="shared" si="14"/>
        <v>8.9477320284452502E-2</v>
      </c>
    </row>
    <row r="61" spans="1:22" ht="15.75" thickBot="1" x14ac:dyDescent="0.3">
      <c r="B61" s="10">
        <v>26.600000000000005</v>
      </c>
      <c r="C61" s="50">
        <f>C45/$C$2</f>
        <v>0.1020408163265306</v>
      </c>
      <c r="D61" s="45">
        <f>D45/$D$2</f>
        <v>-0.1702127659574468</v>
      </c>
      <c r="E61" s="50">
        <f>E45/$E$2</f>
        <v>2.4937655860349125E-2</v>
      </c>
      <c r="F61" s="45">
        <f>F45/$F$2</f>
        <v>-0.38910505836575876</v>
      </c>
      <c r="G61" s="50">
        <f>G45/$G$2</f>
        <v>2.3474178403755867E-2</v>
      </c>
      <c r="H61" s="45">
        <f>H45/$H$2</f>
        <v>-0.19438444924406065</v>
      </c>
      <c r="I61" s="62">
        <f>I45/$I$2</f>
        <v>0.10050251256281408</v>
      </c>
      <c r="J61" s="50">
        <f>J45/$J$2</f>
        <v>-6.2893081761006289E-2</v>
      </c>
      <c r="K61" s="62">
        <f>K45/$K$2</f>
        <v>0.1</v>
      </c>
      <c r="L61" s="50">
        <f>L45/$L$2</f>
        <v>-0.11655011655011656</v>
      </c>
      <c r="M61" s="45">
        <f>M45/$M$2</f>
        <v>-0.39301310043668125</v>
      </c>
      <c r="N61" s="50">
        <f>N45/$N$2</f>
        <v>0.23017902813299232</v>
      </c>
      <c r="O61" s="45">
        <f>O45/$O$2</f>
        <v>0.39800995024875618</v>
      </c>
      <c r="P61" s="50">
        <f>P45/$P$2</f>
        <v>-0.11764705882352941</v>
      </c>
      <c r="S61" s="28">
        <f>AVERAGE(C61:Q61)</f>
        <v>-3.3190106400242982E-2</v>
      </c>
      <c r="T61" s="15">
        <f t="shared" si="12"/>
        <v>14</v>
      </c>
      <c r="U61" s="38">
        <f t="shared" si="13"/>
        <v>5.8912217775306815E-2</v>
      </c>
      <c r="V61" s="38">
        <f t="shared" si="14"/>
        <v>0.11546582508898172</v>
      </c>
    </row>
    <row r="62" spans="1:22" ht="15.75" thickBot="1" x14ac:dyDescent="0.3">
      <c r="B62" s="10">
        <v>41.600000000000009</v>
      </c>
      <c r="C62" s="50">
        <f>C46/$C$2</f>
        <v>0.61224489795918358</v>
      </c>
      <c r="D62" s="45">
        <f>D46/$D$2</f>
        <v>-0.21276595744680851</v>
      </c>
      <c r="E62" s="50">
        <f>E46/$E$2</f>
        <v>9.9750623441396499E-2</v>
      </c>
      <c r="F62" s="45">
        <f>F46/$F$2</f>
        <v>-0.50583657587548636</v>
      </c>
      <c r="G62" s="50">
        <f>G46/$G$2</f>
        <v>-2.3474178403755867E-2</v>
      </c>
      <c r="H62" s="45">
        <f>H46/$H$2</f>
        <v>-0.17278617710583155</v>
      </c>
      <c r="I62" s="62">
        <f>I46/$I$2</f>
        <v>0.20100502512562815</v>
      </c>
      <c r="J62" s="50">
        <f>J46/$J$2</f>
        <v>-0.18867924528301885</v>
      </c>
      <c r="K62" s="62">
        <f>K46/$K$2</f>
        <v>0.17499999999999999</v>
      </c>
      <c r="L62" s="50">
        <f>L46/$L$2</f>
        <v>-0.16317016317016317</v>
      </c>
      <c r="M62" s="45">
        <f>M46/$M$2</f>
        <v>-0.61135371179039311</v>
      </c>
      <c r="N62" s="50">
        <f>N46/$N$2</f>
        <v>0.23017902813299251</v>
      </c>
      <c r="O62" s="45">
        <f>O46/$O$2</f>
        <v>0.54726368159203975</v>
      </c>
      <c r="P62" s="50">
        <f>P46/$P$2</f>
        <v>-0.23529411764705882</v>
      </c>
      <c r="S62" s="28">
        <f>AVERAGE(C62:Q62)</f>
        <v>-1.7708347890805408E-2</v>
      </c>
      <c r="T62" s="15">
        <f t="shared" si="12"/>
        <v>14</v>
      </c>
      <c r="U62" s="38">
        <f t="shared" si="13"/>
        <v>9.4543404844698253E-2</v>
      </c>
      <c r="V62" s="38">
        <f t="shared" si="14"/>
        <v>0.1853016684713982</v>
      </c>
    </row>
    <row r="63" spans="1:22" ht="15.75" thickBot="1" x14ac:dyDescent="0.3">
      <c r="B63" s="10">
        <v>56.600000000000009</v>
      </c>
      <c r="C63" s="50">
        <f>C47/$C$2</f>
        <v>2.5510204081632653</v>
      </c>
      <c r="D63" s="45">
        <f>D47/$D$2</f>
        <v>-0.15957446808510636</v>
      </c>
      <c r="E63" s="50">
        <f>E47/$E$2</f>
        <v>0.24937655860349126</v>
      </c>
      <c r="F63" s="45">
        <f>F47/$F$2</f>
        <v>-0.42801556420233466</v>
      </c>
      <c r="G63" s="50">
        <f>G47/$G$2</f>
        <v>-0.18779342723004694</v>
      </c>
      <c r="H63" s="45">
        <f>H47/$H$2</f>
        <v>-0.30237580993520519</v>
      </c>
      <c r="I63" s="62">
        <f>I47/$I$2</f>
        <v>0.25125628140703521</v>
      </c>
      <c r="J63" s="50">
        <f>J47/$J$2</f>
        <v>-0.34591194968553457</v>
      </c>
      <c r="K63" s="62">
        <f>K47/$K$2</f>
        <v>0.2</v>
      </c>
      <c r="L63" s="50">
        <f>L47/$L$2</f>
        <v>-0.30303030303030304</v>
      </c>
      <c r="M63" s="45">
        <f>M47/$M$2</f>
        <v>-1.0917030567685591</v>
      </c>
      <c r="N63" s="50">
        <f>N47/$N$2</f>
        <v>0.23017902813299232</v>
      </c>
      <c r="O63" s="45">
        <f>O47/$O$2</f>
        <v>0.6467661691542288</v>
      </c>
      <c r="P63" s="50">
        <f>P47/$P$2</f>
        <v>-0.23529411764705882</v>
      </c>
      <c r="S63" s="38">
        <f>AVERAGE(C63:Q63)</f>
        <v>7.677855349120459E-2</v>
      </c>
      <c r="T63" s="15">
        <f t="shared" si="12"/>
        <v>14</v>
      </c>
      <c r="U63" s="38">
        <f t="shared" si="13"/>
        <v>0.22058617323560581</v>
      </c>
      <c r="V63" s="38">
        <f t="shared" si="14"/>
        <v>0.43234095502930048</v>
      </c>
    </row>
    <row r="64" spans="1:22" ht="15.75" thickBot="1" x14ac:dyDescent="0.3">
      <c r="B64" s="70" t="s">
        <v>7</v>
      </c>
      <c r="C64" s="72" t="s">
        <v>58</v>
      </c>
      <c r="D64" s="72" t="s">
        <v>58</v>
      </c>
      <c r="E64" s="72" t="s">
        <v>58</v>
      </c>
      <c r="F64" s="72" t="s">
        <v>58</v>
      </c>
      <c r="G64" s="72" t="s">
        <v>58</v>
      </c>
      <c r="H64" s="72" t="s">
        <v>58</v>
      </c>
      <c r="I64" s="72" t="s">
        <v>58</v>
      </c>
      <c r="J64" s="72" t="s">
        <v>58</v>
      </c>
      <c r="K64" s="72" t="s">
        <v>58</v>
      </c>
      <c r="L64" s="72" t="s">
        <v>58</v>
      </c>
      <c r="M64" s="72" t="s">
        <v>58</v>
      </c>
      <c r="N64" s="72" t="s">
        <v>58</v>
      </c>
      <c r="O64" s="72" t="s">
        <v>58</v>
      </c>
      <c r="P64" s="72" t="s">
        <v>58</v>
      </c>
      <c r="S64" s="76" t="s">
        <v>58</v>
      </c>
      <c r="U64" s="76" t="s">
        <v>58</v>
      </c>
      <c r="V64" s="76" t="s">
        <v>58</v>
      </c>
    </row>
    <row r="65" spans="2:22" ht="15.75" thickBot="1" x14ac:dyDescent="0.3">
      <c r="B65" s="36"/>
      <c r="C65" s="40"/>
      <c r="D65" s="40"/>
      <c r="E65" s="40"/>
      <c r="F65" s="40"/>
      <c r="G65" s="40"/>
      <c r="H65" s="40"/>
      <c r="I65" s="40"/>
      <c r="J65" s="34"/>
      <c r="K65" s="34"/>
      <c r="L65" s="34"/>
      <c r="M65" s="34"/>
      <c r="N65" s="34"/>
      <c r="O65" s="34"/>
      <c r="P65" s="34"/>
      <c r="S65" s="31"/>
      <c r="U65" s="36"/>
      <c r="V65" s="36"/>
    </row>
    <row r="66" spans="2:22" ht="15.75" thickBot="1" x14ac:dyDescent="0.3">
      <c r="B66" s="64" t="s">
        <v>53</v>
      </c>
      <c r="C66" s="93" t="str">
        <f>C1</f>
        <v>06_11_24_Z0</v>
      </c>
      <c r="D66" s="93" t="str">
        <f t="shared" ref="D66:P66" si="15">D1</f>
        <v>06_11_24_Z1</v>
      </c>
      <c r="E66" s="93" t="str">
        <f t="shared" si="15"/>
        <v>06_11_24_Z2</v>
      </c>
      <c r="F66" s="93" t="str">
        <f t="shared" si="15"/>
        <v>06_11_24_Z3</v>
      </c>
      <c r="G66" s="93" t="str">
        <f t="shared" si="15"/>
        <v>06_11_24_Z4</v>
      </c>
      <c r="H66" s="93" t="str">
        <f t="shared" si="15"/>
        <v>07_11_24_Z0</v>
      </c>
      <c r="I66" s="93" t="str">
        <f t="shared" si="15"/>
        <v>07_11_24_Z1</v>
      </c>
      <c r="J66" s="93" t="str">
        <f t="shared" si="15"/>
        <v>07_11_24_Z2</v>
      </c>
      <c r="K66" s="93" t="str">
        <f t="shared" si="15"/>
        <v>07_11_24_Z3</v>
      </c>
      <c r="L66" s="93" t="str">
        <f t="shared" si="15"/>
        <v>12_11_24_Z0</v>
      </c>
      <c r="M66" s="93" t="str">
        <f t="shared" si="15"/>
        <v>12_11_24_Z1</v>
      </c>
      <c r="N66" s="93" t="str">
        <f t="shared" si="15"/>
        <v>12_11_24_Z2</v>
      </c>
      <c r="O66" s="93" t="str">
        <f t="shared" si="15"/>
        <v>12_11_24_Z3</v>
      </c>
      <c r="P66" s="93" t="str">
        <f t="shared" si="15"/>
        <v>12_11_24_Z4</v>
      </c>
      <c r="S66" s="53"/>
      <c r="T66" s="53"/>
      <c r="U66" s="53"/>
      <c r="V66" s="53"/>
    </row>
    <row r="67" spans="2:22" x14ac:dyDescent="0.25">
      <c r="B67" s="73" t="s">
        <v>57</v>
      </c>
      <c r="C67" s="94">
        <v>2540.2570000000001</v>
      </c>
      <c r="D67" s="94">
        <v>2126.569</v>
      </c>
      <c r="E67" s="94">
        <v>398.78399999999999</v>
      </c>
      <c r="F67" s="94" t="s">
        <v>17</v>
      </c>
      <c r="G67" s="94">
        <v>2117.8510000000001</v>
      </c>
      <c r="H67" s="94">
        <v>1864.4449999999999</v>
      </c>
      <c r="I67" s="94">
        <v>1318.921</v>
      </c>
      <c r="J67" s="94">
        <v>2308.3969999999999</v>
      </c>
      <c r="K67" s="94">
        <v>2526.9850000000001</v>
      </c>
      <c r="L67" s="94">
        <v>980.87599999999998</v>
      </c>
      <c r="M67" s="94">
        <v>1111.127</v>
      </c>
      <c r="N67" s="94">
        <v>877.64599999999996</v>
      </c>
      <c r="O67" s="94">
        <v>2063.5639999999999</v>
      </c>
      <c r="P67" s="95"/>
      <c r="S67" s="53"/>
      <c r="T67" s="53"/>
      <c r="U67" s="53"/>
      <c r="V67" s="53"/>
    </row>
    <row r="68" spans="2:22" x14ac:dyDescent="0.25">
      <c r="B68" s="74" t="s">
        <v>55</v>
      </c>
      <c r="C68" s="96">
        <v>34601</v>
      </c>
      <c r="D68" s="96">
        <v>17558</v>
      </c>
      <c r="E68" s="96">
        <v>40087</v>
      </c>
      <c r="F68" s="96" t="s">
        <v>17</v>
      </c>
      <c r="G68" s="96">
        <v>27464</v>
      </c>
      <c r="H68" s="96">
        <v>31849</v>
      </c>
      <c r="I68" s="96">
        <v>52170</v>
      </c>
      <c r="J68" s="96">
        <v>66204</v>
      </c>
      <c r="K68" s="96">
        <v>24021</v>
      </c>
      <c r="L68" s="96">
        <v>66125</v>
      </c>
      <c r="M68" s="96">
        <v>25089</v>
      </c>
      <c r="N68" s="96">
        <v>68248</v>
      </c>
      <c r="O68" s="96">
        <v>13580</v>
      </c>
      <c r="P68" s="97"/>
      <c r="S68" s="4"/>
    </row>
    <row r="69" spans="2:22" s="53" customFormat="1" ht="15.75" thickBot="1" x14ac:dyDescent="0.3">
      <c r="B69" s="75" t="s">
        <v>54</v>
      </c>
      <c r="C69" s="98">
        <v>87895426</v>
      </c>
      <c r="D69" s="98">
        <v>37338291</v>
      </c>
      <c r="E69" s="98">
        <v>15986043</v>
      </c>
      <c r="F69" s="98" t="s">
        <v>17</v>
      </c>
      <c r="G69" s="98">
        <v>58164669</v>
      </c>
      <c r="H69" s="98">
        <v>59380719</v>
      </c>
      <c r="I69" s="98">
        <v>68808087</v>
      </c>
      <c r="J69" s="98">
        <v>153282170</v>
      </c>
      <c r="K69" s="98">
        <v>60700700</v>
      </c>
      <c r="L69" s="98">
        <v>64860397</v>
      </c>
      <c r="M69" s="98">
        <v>27877058</v>
      </c>
      <c r="N69" s="98">
        <v>59897565</v>
      </c>
      <c r="O69" s="98">
        <v>28023205</v>
      </c>
      <c r="P69" s="99"/>
      <c r="S69" s="4"/>
      <c r="T69" s="2"/>
      <c r="U69" s="2"/>
      <c r="V69" s="2"/>
    </row>
    <row r="70" spans="2:22" s="53" customFormat="1" x14ac:dyDescent="0.25">
      <c r="D70" s="54"/>
      <c r="S70" s="4"/>
      <c r="T70" s="2"/>
      <c r="U70" s="2"/>
      <c r="V70" s="2"/>
    </row>
    <row r="71" spans="2:22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S71" s="4"/>
    </row>
    <row r="72" spans="2:22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S72" s="4"/>
    </row>
    <row r="73" spans="2:22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S73" s="4"/>
    </row>
    <row r="74" spans="2:22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2:22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2:22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2:22" x14ac:dyDescent="0.25">
      <c r="C77" s="4"/>
    </row>
    <row r="78" spans="2:22" x14ac:dyDescent="0.25">
      <c r="C78" s="4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opLeftCell="C52" workbookViewId="0">
      <selection activeCell="O73" sqref="O73"/>
    </sheetView>
  </sheetViews>
  <sheetFormatPr baseColWidth="10" defaultColWidth="11.42578125" defaultRowHeight="15" x14ac:dyDescent="0.25"/>
  <cols>
    <col min="1" max="1" width="13.42578125" style="2" customWidth="1"/>
    <col min="2" max="2" width="11.42578125" style="2"/>
    <col min="3" max="3" width="12" style="2" bestFit="1" customWidth="1"/>
    <col min="4" max="4" width="12.28515625" style="2" customWidth="1"/>
    <col min="5" max="5" width="11.42578125" style="2"/>
    <col min="6" max="6" width="12.28515625" style="3" customWidth="1"/>
    <col min="7" max="7" width="13.85546875" style="2" customWidth="1"/>
    <col min="8" max="8" width="13.42578125" style="2" customWidth="1"/>
    <col min="9" max="12" width="14.7109375" style="2" customWidth="1"/>
    <col min="13" max="13" width="3.85546875" style="2" customWidth="1"/>
    <col min="14" max="14" width="11.42578125" style="2"/>
    <col min="15" max="15" width="5" style="2" customWidth="1"/>
    <col min="16" max="16" width="11.42578125" style="2"/>
    <col min="17" max="17" width="12" style="2" bestFit="1" customWidth="1"/>
    <col min="18" max="16384" width="11.42578125" style="2"/>
  </cols>
  <sheetData>
    <row r="1" spans="1:23" ht="15.75" thickBot="1" x14ac:dyDescent="0.3">
      <c r="A1" s="17"/>
      <c r="B1" s="84"/>
      <c r="C1" s="76" t="s">
        <v>36</v>
      </c>
      <c r="D1" s="76" t="s">
        <v>48</v>
      </c>
      <c r="E1" s="76" t="s">
        <v>43</v>
      </c>
      <c r="F1" s="76" t="s">
        <v>44</v>
      </c>
      <c r="G1" s="76" t="s">
        <v>45</v>
      </c>
      <c r="H1" s="76" t="s">
        <v>46</v>
      </c>
      <c r="I1" s="76" t="s">
        <v>47</v>
      </c>
      <c r="J1" s="76" t="s">
        <v>49</v>
      </c>
      <c r="K1" s="76" t="s">
        <v>51</v>
      </c>
      <c r="L1" s="76" t="s">
        <v>52</v>
      </c>
    </row>
    <row r="2" spans="1:23" ht="15.75" customHeight="1" thickBot="1" x14ac:dyDescent="0.4">
      <c r="B2" s="77" t="s">
        <v>64</v>
      </c>
      <c r="C2" s="76">
        <v>12.3</v>
      </c>
      <c r="D2" s="76">
        <v>41.8</v>
      </c>
      <c r="E2" s="76">
        <v>56.1</v>
      </c>
      <c r="F2" s="76">
        <v>19.3</v>
      </c>
      <c r="G2" s="76">
        <v>13.6</v>
      </c>
      <c r="H2" s="76">
        <v>16.8</v>
      </c>
      <c r="I2" s="76">
        <v>15.4</v>
      </c>
      <c r="J2" s="76">
        <v>51.9</v>
      </c>
      <c r="K2" s="76">
        <v>17.8</v>
      </c>
      <c r="L2" s="76">
        <v>17.7</v>
      </c>
      <c r="N2" s="90"/>
      <c r="O2" s="91"/>
      <c r="P2" s="91"/>
      <c r="Q2" s="92"/>
    </row>
    <row r="3" spans="1:23" ht="15.75" thickBot="1" x14ac:dyDescent="0.3">
      <c r="A3" s="76" t="s">
        <v>4</v>
      </c>
      <c r="N3" s="76" t="s">
        <v>50</v>
      </c>
      <c r="O3" s="78" t="s">
        <v>0</v>
      </c>
      <c r="P3" s="78" t="s">
        <v>1</v>
      </c>
      <c r="Q3" s="79" t="s">
        <v>2</v>
      </c>
      <c r="T3" s="4"/>
      <c r="U3" s="4"/>
      <c r="V3" s="4"/>
      <c r="W3" s="4"/>
    </row>
    <row r="4" spans="1:23" ht="15.75" thickBot="1" x14ac:dyDescent="0.3">
      <c r="A4" s="14"/>
      <c r="B4" s="6">
        <v>-123.39999999999999</v>
      </c>
      <c r="C4" s="12">
        <v>-1.6E-11</v>
      </c>
      <c r="D4" s="18">
        <v>-4.4000000000000003E-11</v>
      </c>
      <c r="E4" s="12">
        <v>-5.2999999999999998E-11</v>
      </c>
      <c r="F4" s="12">
        <v>-7.8999999999999999E-11</v>
      </c>
      <c r="G4" s="12">
        <v>-1.95E-10</v>
      </c>
      <c r="H4" s="12">
        <v>-8.2999999999999998E-11</v>
      </c>
      <c r="I4" s="6">
        <v>-3.4999999999999998E-10</v>
      </c>
      <c r="J4" s="12">
        <v>-1.0999999999999999E-10</v>
      </c>
      <c r="K4" s="12">
        <v>-1.6999999999999999E-11</v>
      </c>
      <c r="L4" s="12">
        <v>-1.09E-10</v>
      </c>
      <c r="M4" s="4"/>
      <c r="N4" s="12">
        <f t="shared" ref="N4:N16" si="0">AVERAGE(C4:M4)</f>
        <v>-1.056E-10</v>
      </c>
      <c r="O4" s="6">
        <f t="shared" ref="O4:O16" si="1">COUNT(C4:M4)</f>
        <v>10</v>
      </c>
      <c r="P4" s="12">
        <f t="shared" ref="P4:P16" si="2">(STDEV(C4:M4))/SQRT(O4)</f>
        <v>3.186994404346097E-11</v>
      </c>
      <c r="Q4" s="6">
        <f t="shared" ref="Q4:Q16" si="3">CONFIDENCE(0.05,(STDEV(C4:M4)),O4)</f>
        <v>6.2463942514490312E-11</v>
      </c>
      <c r="T4" s="4"/>
      <c r="U4" s="4"/>
      <c r="V4" s="4"/>
      <c r="W4" s="4"/>
    </row>
    <row r="5" spans="1:23" ht="15.75" thickBot="1" x14ac:dyDescent="0.3">
      <c r="B5" s="7">
        <v>-108.39999999999999</v>
      </c>
      <c r="C5" s="13">
        <v>-1.2000000000000001E-11</v>
      </c>
      <c r="D5" s="19">
        <v>-4.1999999999999997E-11</v>
      </c>
      <c r="E5" s="13">
        <v>-3.7000000000000001E-11</v>
      </c>
      <c r="F5" s="13">
        <v>-6.3999999999999999E-11</v>
      </c>
      <c r="G5" s="13">
        <v>-1.3999999999999998E-10</v>
      </c>
      <c r="H5" s="13">
        <v>-6.3000000000000002E-11</v>
      </c>
      <c r="I5" s="7">
        <v>-3.0333333333333332E-10</v>
      </c>
      <c r="J5" s="7">
        <v>-7.1E-11</v>
      </c>
      <c r="K5" s="13">
        <v>-1.5E-11</v>
      </c>
      <c r="L5" s="7">
        <v>-7.85E-11</v>
      </c>
      <c r="N5" s="12">
        <f t="shared" ref="N5:N16" si="4">AVERAGE(C5:M5)</f>
        <v>-8.258333333333332E-11</v>
      </c>
      <c r="O5" s="6">
        <f t="shared" ref="O5:O16" si="5">COUNT(C5:M5)</f>
        <v>10</v>
      </c>
      <c r="P5" s="12">
        <f t="shared" ref="P5:P16" si="6">(STDEV(C5:M5))/SQRT(O5)</f>
        <v>2.7117294945941513E-11</v>
      </c>
      <c r="Q5" s="6">
        <f t="shared" ref="Q5:Q16" si="7">CONFIDENCE(0.05,(STDEV(C5:M5)),O5)</f>
        <v>5.3148921452195384E-11</v>
      </c>
      <c r="T5" s="4"/>
    </row>
    <row r="6" spans="1:23" ht="15.75" thickBot="1" x14ac:dyDescent="0.3">
      <c r="B6" s="7">
        <v>-93.399999999999991</v>
      </c>
      <c r="C6" s="13">
        <v>-8.8999999999999996E-12</v>
      </c>
      <c r="D6" s="19">
        <v>-2.3000000000000001E-11</v>
      </c>
      <c r="E6" s="13">
        <v>-3.3999999999999999E-11</v>
      </c>
      <c r="F6" s="13">
        <v>-5.4000000000000001E-11</v>
      </c>
      <c r="G6" s="13">
        <v>-1.055E-10</v>
      </c>
      <c r="H6" s="13">
        <v>-4.8999999999999999E-11</v>
      </c>
      <c r="I6" s="7">
        <v>-2.4333333333333337E-10</v>
      </c>
      <c r="J6" s="7">
        <v>-7.3000000000000006E-11</v>
      </c>
      <c r="K6" s="13">
        <v>-1.1000000000000001E-11</v>
      </c>
      <c r="L6" s="7">
        <v>-6.8499999999999996E-11</v>
      </c>
      <c r="N6" s="12">
        <f t="shared" si="4"/>
        <v>-6.7023333333333337E-11</v>
      </c>
      <c r="O6" s="6">
        <f t="shared" si="5"/>
        <v>10</v>
      </c>
      <c r="P6" s="12">
        <f t="shared" si="6"/>
        <v>2.1767342766426756E-11</v>
      </c>
      <c r="Q6" s="6">
        <f t="shared" si="7"/>
        <v>4.2663207861334895E-11</v>
      </c>
    </row>
    <row r="7" spans="1:23" ht="15.75" thickBot="1" x14ac:dyDescent="0.3">
      <c r="B7" s="7">
        <v>-78.399999999999991</v>
      </c>
      <c r="C7" s="13">
        <v>-7.3E-12</v>
      </c>
      <c r="D7" s="19">
        <v>-1.8999999999999999E-11</v>
      </c>
      <c r="E7" s="13">
        <v>-3.3999999999999999E-11</v>
      </c>
      <c r="F7" s="13">
        <v>-4.1999999999999997E-11</v>
      </c>
      <c r="G7" s="13">
        <v>-8.0000000000000008E-11</v>
      </c>
      <c r="H7" s="13">
        <v>-3.7000000000000001E-11</v>
      </c>
      <c r="I7" s="7">
        <v>-1.8999999999999999E-10</v>
      </c>
      <c r="J7" s="7">
        <v>-5.0000000000000002E-11</v>
      </c>
      <c r="K7" s="13">
        <v>-9.3999999999999995E-12</v>
      </c>
      <c r="L7" s="7">
        <v>-4.6500000000000001E-11</v>
      </c>
      <c r="N7" s="12">
        <f t="shared" si="4"/>
        <v>-5.1520000000000007E-11</v>
      </c>
      <c r="O7" s="6">
        <f t="shared" si="5"/>
        <v>10</v>
      </c>
      <c r="P7" s="12">
        <f t="shared" si="6"/>
        <v>1.6803040730111252E-11</v>
      </c>
      <c r="Q7" s="6">
        <f t="shared" si="7"/>
        <v>3.2933354661777662E-11</v>
      </c>
    </row>
    <row r="8" spans="1:23" ht="15.75" thickBot="1" x14ac:dyDescent="0.3">
      <c r="B8" s="7">
        <v>-63.399999999999991</v>
      </c>
      <c r="C8" s="13">
        <v>-5.5000000000000004E-12</v>
      </c>
      <c r="D8" s="19">
        <v>-1.4E-11</v>
      </c>
      <c r="E8" s="13">
        <v>-1.6E-11</v>
      </c>
      <c r="F8" s="13">
        <v>-3E-11</v>
      </c>
      <c r="G8" s="13">
        <v>-5.6E-11</v>
      </c>
      <c r="H8" s="13">
        <v>-2.6000000000000001E-11</v>
      </c>
      <c r="I8" s="7">
        <v>-1.4666666666666668E-10</v>
      </c>
      <c r="J8" s="7">
        <v>-3.1000000000000003E-11</v>
      </c>
      <c r="K8" s="13">
        <v>-7.2E-12</v>
      </c>
      <c r="L8" s="7">
        <v>-2.9500000000000002E-11</v>
      </c>
      <c r="N8" s="12">
        <f t="shared" si="4"/>
        <v>-3.6186666666666668E-11</v>
      </c>
      <c r="O8" s="6">
        <f t="shared" si="5"/>
        <v>10</v>
      </c>
      <c r="P8" s="12">
        <f t="shared" si="6"/>
        <v>1.3120680312081833E-11</v>
      </c>
      <c r="Q8" s="6">
        <f t="shared" si="7"/>
        <v>2.5716060864344144E-11</v>
      </c>
    </row>
    <row r="9" spans="1:23" ht="15.75" thickBot="1" x14ac:dyDescent="0.3">
      <c r="B9" s="7">
        <v>-48.399999999999991</v>
      </c>
      <c r="C9" s="13">
        <v>-3.8E-12</v>
      </c>
      <c r="D9" s="19">
        <v>-1.2000000000000001E-11</v>
      </c>
      <c r="E9" s="13">
        <v>-1.2000000000000001E-11</v>
      </c>
      <c r="F9" s="13">
        <v>-1.5E-11</v>
      </c>
      <c r="G9" s="13">
        <v>-5.0000000000000002E-11</v>
      </c>
      <c r="H9" s="13">
        <v>-1.9999999999999999E-11</v>
      </c>
      <c r="I9" s="7">
        <v>-1.1666666666666665E-10</v>
      </c>
      <c r="J9" s="7">
        <v>-2.4000000000000001E-11</v>
      </c>
      <c r="K9" s="13">
        <v>-5.6000000000000004E-12</v>
      </c>
      <c r="L9" s="7">
        <v>-2.3000000000000001E-11</v>
      </c>
      <c r="N9" s="12">
        <f t="shared" si="4"/>
        <v>-2.820666666666667E-11</v>
      </c>
      <c r="O9" s="6">
        <f t="shared" si="5"/>
        <v>10</v>
      </c>
      <c r="P9" s="12">
        <f t="shared" si="6"/>
        <v>1.0655593558036738E-11</v>
      </c>
      <c r="Q9" s="6">
        <f t="shared" si="7"/>
        <v>2.0884579607649011E-11</v>
      </c>
    </row>
    <row r="10" spans="1:23" ht="15.75" thickBot="1" x14ac:dyDescent="0.3">
      <c r="B10" s="7">
        <v>-33.399999999999991</v>
      </c>
      <c r="C10" s="13">
        <v>-1.8E-12</v>
      </c>
      <c r="D10" s="19">
        <v>-6.1000000000000003E-12</v>
      </c>
      <c r="E10" s="13">
        <v>-2.3999999999999999E-12</v>
      </c>
      <c r="F10" s="13">
        <v>-4.5999999999999998E-12</v>
      </c>
      <c r="G10" s="13">
        <v>-3.9499999999999999E-11</v>
      </c>
      <c r="H10" s="13">
        <v>-1.5E-11</v>
      </c>
      <c r="I10" s="7">
        <v>-8.8666666666666671E-11</v>
      </c>
      <c r="J10" s="7">
        <v>-9.4999999999999995E-12</v>
      </c>
      <c r="K10" s="13">
        <v>-2.4999999999999998E-12</v>
      </c>
      <c r="L10" s="7">
        <v>-1.35E-11</v>
      </c>
      <c r="N10" s="12">
        <f t="shared" si="4"/>
        <v>-1.8356666666666664E-11</v>
      </c>
      <c r="O10" s="6">
        <f t="shared" si="5"/>
        <v>10</v>
      </c>
      <c r="P10" s="12">
        <f t="shared" si="6"/>
        <v>8.5787046850951857E-12</v>
      </c>
      <c r="Q10" s="6">
        <f t="shared" si="7"/>
        <v>1.6813952216791587E-11</v>
      </c>
    </row>
    <row r="11" spans="1:23" ht="15.75" thickBot="1" x14ac:dyDescent="0.3">
      <c r="B11" s="7">
        <v>-18.399999999999995</v>
      </c>
      <c r="C11" s="13">
        <v>7.3000000000000002E-13</v>
      </c>
      <c r="D11" s="19">
        <v>4.0999999999999999E-12</v>
      </c>
      <c r="E11" s="13">
        <v>1.6999999999999999E-11</v>
      </c>
      <c r="F11" s="13">
        <v>7.4E-12</v>
      </c>
      <c r="G11" s="13">
        <v>-1.6E-11</v>
      </c>
      <c r="H11" s="13">
        <v>-5.9000000000000003E-12</v>
      </c>
      <c r="I11" s="7">
        <v>-5.4999999999999997E-11</v>
      </c>
      <c r="J11" s="7">
        <v>-2.4999999999999999E-13</v>
      </c>
      <c r="K11" s="13">
        <v>-6.6000000000000001E-13</v>
      </c>
      <c r="L11" s="7">
        <v>-2.8000000000000002E-12</v>
      </c>
      <c r="N11" s="12">
        <f t="shared" si="4"/>
        <v>-5.1380000000000001E-12</v>
      </c>
      <c r="O11" s="6">
        <f t="shared" si="5"/>
        <v>10</v>
      </c>
      <c r="P11" s="12">
        <f t="shared" si="6"/>
        <v>6.1655499529419281E-12</v>
      </c>
      <c r="Q11" s="6">
        <f t="shared" si="7"/>
        <v>1.2084255852648802E-11</v>
      </c>
    </row>
    <row r="12" spans="1:23" ht="15.75" thickBot="1" x14ac:dyDescent="0.3">
      <c r="B12" s="7">
        <v>-3.3999999999999941</v>
      </c>
      <c r="C12" s="13">
        <v>8.5999999999999997E-12</v>
      </c>
      <c r="D12" s="19">
        <v>2.2000000000000002E-11</v>
      </c>
      <c r="E12" s="13">
        <v>5.6999999999999997E-11</v>
      </c>
      <c r="F12" s="13">
        <v>2.9E-11</v>
      </c>
      <c r="G12" s="13">
        <v>-5.9000000000000001E-13</v>
      </c>
      <c r="H12" s="13">
        <v>-1.2999999999999999E-12</v>
      </c>
      <c r="I12" s="7">
        <v>-3.0999999999999996E-11</v>
      </c>
      <c r="J12" s="7">
        <v>1.5E-11</v>
      </c>
      <c r="K12" s="13">
        <v>1.5000000000000001E-12</v>
      </c>
      <c r="L12" s="7">
        <v>5.1499999999999997E-12</v>
      </c>
      <c r="N12" s="12">
        <f t="shared" si="4"/>
        <v>1.0536E-11</v>
      </c>
      <c r="O12" s="6">
        <f t="shared" si="5"/>
        <v>10</v>
      </c>
      <c r="P12" s="12">
        <f t="shared" si="6"/>
        <v>7.2684230599063073E-12</v>
      </c>
      <c r="Q12" s="6">
        <f t="shared" si="7"/>
        <v>1.4245847421816775E-11</v>
      </c>
    </row>
    <row r="13" spans="1:23" ht="15.75" thickBot="1" x14ac:dyDescent="0.3">
      <c r="B13" s="7">
        <v>11.600000000000005</v>
      </c>
      <c r="C13" s="13">
        <v>1.6E-11</v>
      </c>
      <c r="D13" s="19">
        <v>6E-11</v>
      </c>
      <c r="E13" s="13">
        <v>1.0999999999999999E-10</v>
      </c>
      <c r="F13" s="13">
        <v>4.8000000000000002E-11</v>
      </c>
      <c r="G13" s="13">
        <v>1.3E-11</v>
      </c>
      <c r="H13" s="13">
        <v>9.0999999999999996E-12</v>
      </c>
      <c r="I13" s="7">
        <v>-4.2333333333333337E-12</v>
      </c>
      <c r="J13" s="7">
        <v>2.7E-11</v>
      </c>
      <c r="K13" s="13">
        <v>1.6E-11</v>
      </c>
      <c r="L13" s="7">
        <v>1.25E-11</v>
      </c>
      <c r="N13" s="12">
        <f t="shared" si="4"/>
        <v>3.0736666666666664E-11</v>
      </c>
      <c r="O13" s="6">
        <f t="shared" si="5"/>
        <v>10</v>
      </c>
      <c r="P13" s="12">
        <f t="shared" si="6"/>
        <v>1.0658097773437254E-11</v>
      </c>
      <c r="Q13" s="6">
        <f t="shared" si="7"/>
        <v>2.0889487779643554E-11</v>
      </c>
    </row>
    <row r="14" spans="1:23" ht="15.75" thickBot="1" x14ac:dyDescent="0.3">
      <c r="B14" s="7">
        <v>26.600000000000005</v>
      </c>
      <c r="C14" s="13">
        <v>2.2000000000000002E-11</v>
      </c>
      <c r="D14" s="19" t="s">
        <v>17</v>
      </c>
      <c r="E14" s="13">
        <v>1.5999999999999999E-10</v>
      </c>
      <c r="F14" s="13">
        <v>7.0000000000000004E-11</v>
      </c>
      <c r="G14" s="13">
        <v>2.5000000000000001E-11</v>
      </c>
      <c r="H14" s="13">
        <v>2.2000000000000002E-11</v>
      </c>
      <c r="I14" s="7">
        <v>1.8999999999999999E-11</v>
      </c>
      <c r="J14" s="7">
        <v>4.1000000000000001E-11</v>
      </c>
      <c r="K14" s="13">
        <v>2.6000000000000001E-11</v>
      </c>
      <c r="L14" s="7">
        <v>2.15E-11</v>
      </c>
      <c r="N14" s="12">
        <f t="shared" si="4"/>
        <v>4.5166666666666666E-11</v>
      </c>
      <c r="O14" s="6">
        <f t="shared" si="5"/>
        <v>9</v>
      </c>
      <c r="P14" s="12">
        <f t="shared" si="6"/>
        <v>1.5326538349470101E-11</v>
      </c>
      <c r="Q14" s="6">
        <f t="shared" si="7"/>
        <v>3.0039463172633357E-11</v>
      </c>
    </row>
    <row r="15" spans="1:23" ht="15.75" thickBot="1" x14ac:dyDescent="0.3">
      <c r="B15" s="7">
        <v>41.600000000000009</v>
      </c>
      <c r="C15" s="13">
        <v>2.9E-11</v>
      </c>
      <c r="D15" s="19" t="s">
        <v>17</v>
      </c>
      <c r="E15" s="13">
        <v>2.3000000000000001E-10</v>
      </c>
      <c r="F15" s="13">
        <v>1E-10</v>
      </c>
      <c r="G15" s="13">
        <v>4.3E-11</v>
      </c>
      <c r="H15" s="13">
        <v>4.1000000000000001E-11</v>
      </c>
      <c r="I15" s="7">
        <v>4.6999999999999999E-11</v>
      </c>
      <c r="J15" s="7">
        <v>6.3000000000000002E-11</v>
      </c>
      <c r="K15" s="13">
        <v>3.7000000000000001E-11</v>
      </c>
      <c r="L15" s="7">
        <v>4.1999999999999997E-11</v>
      </c>
      <c r="N15" s="12">
        <f t="shared" si="4"/>
        <v>7.0222222222222221E-11</v>
      </c>
      <c r="O15" s="6">
        <f t="shared" si="5"/>
        <v>9</v>
      </c>
      <c r="P15" s="12">
        <f t="shared" si="6"/>
        <v>2.1148140040213788E-11</v>
      </c>
      <c r="Q15" s="6">
        <f t="shared" si="7"/>
        <v>4.1449592818828467E-11</v>
      </c>
    </row>
    <row r="16" spans="1:23" ht="15.75" thickBot="1" x14ac:dyDescent="0.3">
      <c r="B16" s="7">
        <v>56.600000000000009</v>
      </c>
      <c r="C16" s="13">
        <v>4.6000000000000003E-11</v>
      </c>
      <c r="D16" s="19" t="s">
        <v>17</v>
      </c>
      <c r="E16" s="13">
        <v>3.1000000000000002E-10</v>
      </c>
      <c r="F16" s="13">
        <v>1.5999999999999999E-10</v>
      </c>
      <c r="G16" s="13">
        <v>4.8999999999999999E-11</v>
      </c>
      <c r="H16" s="13">
        <v>1E-10</v>
      </c>
      <c r="I16" s="7">
        <v>7.4333333333333335E-11</v>
      </c>
      <c r="J16" s="7">
        <v>8.9999999999999999E-11</v>
      </c>
      <c r="K16" s="13">
        <v>4.5E-11</v>
      </c>
      <c r="L16" s="7">
        <v>6.0499999999999998E-11</v>
      </c>
      <c r="N16" s="12">
        <f t="shared" si="4"/>
        <v>1.0387037037037036E-10</v>
      </c>
      <c r="O16" s="6">
        <f t="shared" si="5"/>
        <v>9</v>
      </c>
      <c r="P16" s="12">
        <f t="shared" si="6"/>
        <v>2.8486402671699554E-11</v>
      </c>
      <c r="Q16" s="6">
        <f t="shared" si="7"/>
        <v>5.583232328563669E-11</v>
      </c>
    </row>
    <row r="17" spans="1:17" ht="15.75" thickBot="1" x14ac:dyDescent="0.3">
      <c r="B17" s="76" t="s">
        <v>59</v>
      </c>
      <c r="C17" s="71" t="s">
        <v>61</v>
      </c>
      <c r="D17" s="71" t="s">
        <v>61</v>
      </c>
      <c r="E17" s="71" t="s">
        <v>61</v>
      </c>
      <c r="F17" s="71" t="s">
        <v>61</v>
      </c>
      <c r="G17" s="71" t="s">
        <v>61</v>
      </c>
      <c r="H17" s="71" t="s">
        <v>61</v>
      </c>
      <c r="I17" s="71" t="s">
        <v>61</v>
      </c>
      <c r="J17" s="71" t="s">
        <v>61</v>
      </c>
      <c r="K17" s="71" t="s">
        <v>61</v>
      </c>
      <c r="L17" s="71" t="s">
        <v>61</v>
      </c>
      <c r="N17" s="36"/>
      <c r="O17" s="36"/>
      <c r="P17" s="36"/>
      <c r="Q17" s="36"/>
    </row>
    <row r="18" spans="1:17" ht="15.75" thickBot="1" x14ac:dyDescent="0.3">
      <c r="A18" s="76" t="s">
        <v>5</v>
      </c>
      <c r="N18" s="76" t="s">
        <v>50</v>
      </c>
      <c r="O18" s="78" t="s">
        <v>0</v>
      </c>
      <c r="P18" s="78" t="s">
        <v>1</v>
      </c>
      <c r="Q18" s="79" t="s">
        <v>2</v>
      </c>
    </row>
    <row r="19" spans="1:17" ht="15.75" thickBot="1" x14ac:dyDescent="0.3">
      <c r="A19" s="9"/>
      <c r="B19" s="6">
        <v>-123.39999999999999</v>
      </c>
      <c r="C19" s="12">
        <v>-8.2000000000000001E-11</v>
      </c>
      <c r="D19" s="12">
        <v>-3.1999999999999999E-11</v>
      </c>
      <c r="E19" s="12">
        <v>-1.2E-10</v>
      </c>
      <c r="F19" s="12">
        <v>-1.2666666666666667E-10</v>
      </c>
      <c r="G19" s="21">
        <v>-2.8999999999999998E-10</v>
      </c>
      <c r="H19" s="12">
        <v>-1.1499999999999999E-10</v>
      </c>
      <c r="I19" s="26">
        <v>-3.8999999999999995E-10</v>
      </c>
      <c r="J19" s="6">
        <v>-4.5E-10</v>
      </c>
      <c r="K19" s="9">
        <v>-3.9499999999999999E-11</v>
      </c>
      <c r="L19" s="6">
        <v>-2.0333333333333333E-10</v>
      </c>
      <c r="N19" s="120">
        <f t="shared" ref="N19:N31" si="8">AVERAGE(C19:M19)</f>
        <v>-1.8484999999999999E-10</v>
      </c>
      <c r="O19" s="15">
        <f t="shared" ref="O19:O31" si="9">COUNT(C19:M19)</f>
        <v>10</v>
      </c>
      <c r="P19" s="120">
        <f t="shared" ref="P19:P31" si="10">(STDEV(C19:M19))/SQRT(O19)</f>
        <v>4.6106990779766055E-11</v>
      </c>
      <c r="Q19" s="121">
        <f t="shared" ref="Q19:Q31" si="11">CONFIDENCE(0.05,(STDEV(C19:M19)),O19)</f>
        <v>9.0368041363861792E-11</v>
      </c>
    </row>
    <row r="20" spans="1:17" ht="15.75" thickBot="1" x14ac:dyDescent="0.3">
      <c r="A20" s="10"/>
      <c r="B20" s="7">
        <v>-108.39999999999999</v>
      </c>
      <c r="C20" s="13">
        <v>-6.7000000000000001E-11</v>
      </c>
      <c r="D20" s="13">
        <v>-2.9E-11</v>
      </c>
      <c r="E20" s="13">
        <v>-1E-10</v>
      </c>
      <c r="F20" s="13">
        <v>-1.0133333333333333E-10</v>
      </c>
      <c r="G20" s="22">
        <v>-2.1E-10</v>
      </c>
      <c r="H20" s="13">
        <v>-8.3999999999999994E-11</v>
      </c>
      <c r="I20" s="34">
        <v>-3.1666666666666666E-10</v>
      </c>
      <c r="J20" s="7">
        <v>-3.9499999999999998E-10</v>
      </c>
      <c r="K20" s="10">
        <v>-3.3999999999999999E-11</v>
      </c>
      <c r="L20" s="7">
        <v>-1.7000000000000001E-10</v>
      </c>
      <c r="N20" s="120">
        <f t="shared" ref="N20:N31" si="12">AVERAGE(C20:M20)</f>
        <v>-1.5070000000000001E-10</v>
      </c>
      <c r="O20" s="15">
        <f t="shared" ref="O20:O31" si="13">COUNT(C20:M20)</f>
        <v>10</v>
      </c>
      <c r="P20" s="120">
        <f t="shared" ref="P20:P31" si="14">(STDEV(C20:M20))/SQRT(O20)</f>
        <v>3.8874201988554224E-11</v>
      </c>
      <c r="Q20" s="121">
        <f t="shared" ref="Q20:Q31" si="15">CONFIDENCE(0.05,(STDEV(C20:M20)),O20)</f>
        <v>7.619203582530161E-11</v>
      </c>
    </row>
    <row r="21" spans="1:17" ht="15.75" thickBot="1" x14ac:dyDescent="0.3">
      <c r="A21" s="11"/>
      <c r="B21" s="7">
        <v>-93.399999999999991</v>
      </c>
      <c r="C21" s="13">
        <v>-5.4000000000000001E-11</v>
      </c>
      <c r="D21" s="13">
        <v>-1.9999999999999999E-11</v>
      </c>
      <c r="E21" s="13">
        <v>-8.1000000000000005E-11</v>
      </c>
      <c r="F21" s="13">
        <v>-7.4000000000000003E-11</v>
      </c>
      <c r="G21" s="22">
        <v>-1.8E-10</v>
      </c>
      <c r="H21" s="13">
        <v>-6.1999999999999993E-11</v>
      </c>
      <c r="I21" s="34">
        <v>-2.5333333333333329E-10</v>
      </c>
      <c r="J21" s="7">
        <v>-3.2000000000000003E-10</v>
      </c>
      <c r="K21" s="10">
        <v>-2.7500000000000002E-11</v>
      </c>
      <c r="L21" s="7">
        <v>-1.5E-10</v>
      </c>
      <c r="N21" s="120">
        <f t="shared" si="12"/>
        <v>-1.2218333333333333E-10</v>
      </c>
      <c r="O21" s="15">
        <f t="shared" si="13"/>
        <v>10</v>
      </c>
      <c r="P21" s="120">
        <f t="shared" si="14"/>
        <v>3.1997110691320124E-11</v>
      </c>
      <c r="Q21" s="121">
        <f t="shared" si="15"/>
        <v>6.271318456432894E-11</v>
      </c>
    </row>
    <row r="22" spans="1:17" ht="15.75" thickBot="1" x14ac:dyDescent="0.3">
      <c r="B22" s="7">
        <v>-78.399999999999991</v>
      </c>
      <c r="C22" s="13">
        <v>-4.4000000000000003E-11</v>
      </c>
      <c r="D22" s="13">
        <v>-1.7999999999999999E-11</v>
      </c>
      <c r="E22" s="13">
        <v>-6.4999999999999995E-11</v>
      </c>
      <c r="F22" s="13">
        <v>-6.1000000000000009E-11</v>
      </c>
      <c r="G22" s="22">
        <v>-1.2999999999999999E-10</v>
      </c>
      <c r="H22" s="13">
        <v>-4.5999999999999996E-11</v>
      </c>
      <c r="I22" s="34">
        <v>-1.9333333333333331E-10</v>
      </c>
      <c r="J22" s="7">
        <v>-2.6000000000000003E-10</v>
      </c>
      <c r="K22" s="10">
        <v>-2.0999999999999999E-11</v>
      </c>
      <c r="L22" s="7">
        <v>-1.2333333333333335E-10</v>
      </c>
      <c r="N22" s="120">
        <f t="shared" si="12"/>
        <v>-9.6166666666666671E-11</v>
      </c>
      <c r="O22" s="15">
        <f t="shared" si="13"/>
        <v>10</v>
      </c>
      <c r="P22" s="120">
        <f t="shared" si="14"/>
        <v>2.5248016668225888E-11</v>
      </c>
      <c r="Q22" s="121">
        <f t="shared" si="15"/>
        <v>4.9485203350789699E-11</v>
      </c>
    </row>
    <row r="23" spans="1:17" ht="15.75" thickBot="1" x14ac:dyDescent="0.3">
      <c r="B23" s="7">
        <v>-63.399999999999991</v>
      </c>
      <c r="C23" s="13">
        <v>-3.3999999999999999E-11</v>
      </c>
      <c r="D23" s="13">
        <v>-1.1000000000000001E-11</v>
      </c>
      <c r="E23" s="13">
        <v>-4.8999999999999999E-11</v>
      </c>
      <c r="F23" s="13">
        <v>-4.0999999999999994E-11</v>
      </c>
      <c r="G23" s="22">
        <v>-1.0999999999999999E-10</v>
      </c>
      <c r="H23" s="13">
        <v>-3.4499999999999997E-11</v>
      </c>
      <c r="I23" s="34">
        <v>-1.5333333333333335E-10</v>
      </c>
      <c r="J23" s="7">
        <v>-2.0500000000000002E-10</v>
      </c>
      <c r="K23" s="10">
        <v>-1.6500000000000001E-11</v>
      </c>
      <c r="L23" s="7">
        <v>-9.5999999999999992E-11</v>
      </c>
      <c r="N23" s="120">
        <f t="shared" si="12"/>
        <v>-7.503333333333333E-11</v>
      </c>
      <c r="O23" s="15">
        <f t="shared" si="13"/>
        <v>10</v>
      </c>
      <c r="P23" s="120">
        <f t="shared" si="14"/>
        <v>2.0377983762438867E-11</v>
      </c>
      <c r="Q23" s="121">
        <f t="shared" si="15"/>
        <v>3.9940114251922193E-11</v>
      </c>
    </row>
    <row r="24" spans="1:17" ht="15.75" thickBot="1" x14ac:dyDescent="0.3">
      <c r="B24" s="7">
        <v>-48.399999999999991</v>
      </c>
      <c r="C24" s="13">
        <v>-2.4000000000000001E-11</v>
      </c>
      <c r="D24" s="13">
        <v>-7.2E-12</v>
      </c>
      <c r="E24" s="13">
        <v>-3.5000000000000002E-11</v>
      </c>
      <c r="F24" s="13">
        <v>-2.7E-11</v>
      </c>
      <c r="G24" s="22">
        <v>-8.6999999999999997E-11</v>
      </c>
      <c r="H24" s="13">
        <v>-2.8999999999999997E-11</v>
      </c>
      <c r="I24" s="34">
        <v>-1.1666666666666665E-10</v>
      </c>
      <c r="J24" s="7">
        <v>-1.4500000000000002E-10</v>
      </c>
      <c r="K24" s="10">
        <v>-1.1500000000000001E-11</v>
      </c>
      <c r="L24" s="7">
        <v>-7.1333333333333333E-11</v>
      </c>
      <c r="N24" s="120">
        <f t="shared" si="12"/>
        <v>-5.5369999999999999E-11</v>
      </c>
      <c r="O24" s="15">
        <f t="shared" si="13"/>
        <v>10</v>
      </c>
      <c r="P24" s="120">
        <f t="shared" si="14"/>
        <v>1.4977863872156119E-11</v>
      </c>
      <c r="Q24" s="121">
        <f t="shared" si="15"/>
        <v>2.9356073754769626E-11</v>
      </c>
    </row>
    <row r="25" spans="1:17" ht="15.75" thickBot="1" x14ac:dyDescent="0.3">
      <c r="B25" s="7">
        <v>-33.399999999999991</v>
      </c>
      <c r="C25" s="13">
        <v>-1.6999999999999999E-11</v>
      </c>
      <c r="D25" s="13">
        <v>-5.5000000000000004E-12</v>
      </c>
      <c r="E25" s="13">
        <v>-1.9999999999999999E-11</v>
      </c>
      <c r="F25" s="13">
        <v>-1.5333333333333332E-11</v>
      </c>
      <c r="G25" s="22">
        <v>-4.4000000000000003E-11</v>
      </c>
      <c r="H25" s="13">
        <v>-2.0999999999999999E-11</v>
      </c>
      <c r="I25" s="34">
        <v>-8.9666666666666667E-11</v>
      </c>
      <c r="J25" s="7">
        <v>-9.7499999999999999E-11</v>
      </c>
      <c r="K25" s="10">
        <v>-6.4000000000000002E-12</v>
      </c>
      <c r="L25" s="7">
        <v>-4.6333333333333335E-11</v>
      </c>
      <c r="N25" s="120">
        <f t="shared" si="12"/>
        <v>-3.6273333333333326E-11</v>
      </c>
      <c r="O25" s="15">
        <f t="shared" si="13"/>
        <v>10</v>
      </c>
      <c r="P25" s="120">
        <f t="shared" si="14"/>
        <v>1.0492279113121908E-11</v>
      </c>
      <c r="Q25" s="121">
        <f t="shared" si="15"/>
        <v>2.0564489177460797E-11</v>
      </c>
    </row>
    <row r="26" spans="1:17" ht="15.75" thickBot="1" x14ac:dyDescent="0.3">
      <c r="B26" s="7">
        <v>-18.399999999999995</v>
      </c>
      <c r="C26" s="13">
        <v>-9.0999999999999996E-12</v>
      </c>
      <c r="D26" s="13">
        <v>3.8999999999999999E-12</v>
      </c>
      <c r="E26" s="13">
        <v>6.1000000000000003E-12</v>
      </c>
      <c r="F26" s="13">
        <v>5.2999999999999996E-13</v>
      </c>
      <c r="G26" s="22">
        <v>-2.3000000000000001E-11</v>
      </c>
      <c r="H26" s="13">
        <v>-5.8500000000000003E-12</v>
      </c>
      <c r="I26" s="34">
        <v>-5.3666666666666669E-11</v>
      </c>
      <c r="J26" s="7">
        <v>-5.4499999999999999E-11</v>
      </c>
      <c r="K26" s="10">
        <v>-4.7000000000000006E-12</v>
      </c>
      <c r="L26" s="7">
        <v>-2.4666666666666669E-11</v>
      </c>
      <c r="N26" s="120">
        <f t="shared" si="12"/>
        <v>-1.6495333333333332E-11</v>
      </c>
      <c r="O26" s="15">
        <f t="shared" si="13"/>
        <v>10</v>
      </c>
      <c r="P26" s="120">
        <f t="shared" si="14"/>
        <v>7.0385199973493306E-12</v>
      </c>
      <c r="Q26" s="121">
        <f t="shared" si="15"/>
        <v>1.3795245699269642E-11</v>
      </c>
    </row>
    <row r="27" spans="1:17" ht="15" customHeight="1" thickBot="1" x14ac:dyDescent="0.3">
      <c r="B27" s="7">
        <v>-3.3999999999999941</v>
      </c>
      <c r="C27" s="13">
        <v>2.2999999999999999E-12</v>
      </c>
      <c r="D27" s="13">
        <v>1.9999999999999999E-11</v>
      </c>
      <c r="E27" s="13">
        <v>5.8E-11</v>
      </c>
      <c r="F27" s="13">
        <v>2.2999999999999998E-11</v>
      </c>
      <c r="G27" s="22">
        <v>-4.8999999999999997E-12</v>
      </c>
      <c r="H27" s="13">
        <v>1.65E-12</v>
      </c>
      <c r="I27" s="34">
        <v>-2.8333333333333329E-11</v>
      </c>
      <c r="J27" s="13">
        <v>-1.7999999999999999E-11</v>
      </c>
      <c r="K27" s="22">
        <v>2.8499999999999998E-12</v>
      </c>
      <c r="L27" s="7">
        <v>-2.7666666666666667E-12</v>
      </c>
      <c r="M27" s="36"/>
      <c r="N27" s="120">
        <f t="shared" si="12"/>
        <v>5.3800000000000001E-12</v>
      </c>
      <c r="O27" s="15">
        <f t="shared" si="13"/>
        <v>10</v>
      </c>
      <c r="P27" s="120">
        <f t="shared" si="14"/>
        <v>7.5851706361984305E-12</v>
      </c>
      <c r="Q27" s="121">
        <f t="shared" si="15"/>
        <v>1.4866661263539689E-11</v>
      </c>
    </row>
    <row r="28" spans="1:17" ht="15.75" thickBot="1" x14ac:dyDescent="0.3">
      <c r="B28" s="7">
        <v>11.600000000000005</v>
      </c>
      <c r="C28" s="13">
        <v>1.2000000000000001E-11</v>
      </c>
      <c r="D28" s="13">
        <v>5.8E-11</v>
      </c>
      <c r="E28" s="13">
        <v>1.2999999999999999E-10</v>
      </c>
      <c r="F28" s="13">
        <v>4.4666666666666668E-11</v>
      </c>
      <c r="G28" s="22">
        <v>1.7999999999999999E-11</v>
      </c>
      <c r="H28" s="13">
        <v>1.2000000000000001E-11</v>
      </c>
      <c r="I28" s="34">
        <v>-1.5999999999999998E-12</v>
      </c>
      <c r="J28" s="7">
        <v>1.7999999999999999E-11</v>
      </c>
      <c r="K28" s="10">
        <v>1.3E-11</v>
      </c>
      <c r="L28" s="7">
        <v>1.7666666666666667E-11</v>
      </c>
      <c r="N28" s="120">
        <f t="shared" si="12"/>
        <v>3.2173333333333329E-11</v>
      </c>
      <c r="O28" s="15">
        <f t="shared" si="13"/>
        <v>10</v>
      </c>
      <c r="P28" s="120">
        <f t="shared" si="14"/>
        <v>1.2168971674095485E-11</v>
      </c>
      <c r="Q28" s="121">
        <f t="shared" si="15"/>
        <v>2.3850746210115231E-11</v>
      </c>
    </row>
    <row r="29" spans="1:17" ht="15.75" thickBot="1" x14ac:dyDescent="0.3">
      <c r="B29" s="7">
        <v>26.600000000000005</v>
      </c>
      <c r="C29" s="13">
        <v>2.3000000000000001E-11</v>
      </c>
      <c r="D29" s="13">
        <v>1E-10</v>
      </c>
      <c r="E29" s="13">
        <v>1.8E-10</v>
      </c>
      <c r="F29" s="13">
        <v>6.6333333333333337E-11</v>
      </c>
      <c r="G29" s="22">
        <v>3.3999999999999999E-11</v>
      </c>
      <c r="H29" s="13">
        <v>2.3500000000000003E-11</v>
      </c>
      <c r="I29" s="34">
        <v>2.3999999999999998E-11</v>
      </c>
      <c r="J29" s="7">
        <v>5.25E-11</v>
      </c>
      <c r="K29" s="10">
        <v>2.05E-11</v>
      </c>
      <c r="L29" s="7">
        <v>4.1333333333333326E-11</v>
      </c>
      <c r="N29" s="120">
        <f t="shared" si="12"/>
        <v>5.6516666666666664E-11</v>
      </c>
      <c r="O29" s="15">
        <f t="shared" si="13"/>
        <v>10</v>
      </c>
      <c r="P29" s="120">
        <f t="shared" si="14"/>
        <v>1.5831392668592377E-11</v>
      </c>
      <c r="Q29" s="121">
        <f t="shared" si="15"/>
        <v>3.1028959455552508E-11</v>
      </c>
    </row>
    <row r="30" spans="1:17" ht="15.75" thickBot="1" x14ac:dyDescent="0.3">
      <c r="B30" s="7">
        <v>41.600000000000009</v>
      </c>
      <c r="C30" s="13">
        <v>3.3999999999999999E-11</v>
      </c>
      <c r="D30" s="13">
        <v>1.2999999999999999E-10</v>
      </c>
      <c r="E30" s="13">
        <v>2.4E-10</v>
      </c>
      <c r="F30" s="13">
        <v>9.5333333333333353E-11</v>
      </c>
      <c r="G30" s="22">
        <v>6.3999999999999999E-11</v>
      </c>
      <c r="H30" s="13">
        <v>3.9499999999999999E-11</v>
      </c>
      <c r="I30" s="34">
        <v>4.5666666666666664E-11</v>
      </c>
      <c r="J30" s="7">
        <v>9.1499999999999994E-11</v>
      </c>
      <c r="K30" s="10">
        <v>2.8499999999999999E-11</v>
      </c>
      <c r="L30" s="7">
        <v>6.4666666666666676E-11</v>
      </c>
      <c r="N30" s="120">
        <f t="shared" si="12"/>
        <v>8.3316666666666658E-11</v>
      </c>
      <c r="O30" s="15">
        <f t="shared" si="13"/>
        <v>10</v>
      </c>
      <c r="P30" s="120">
        <f t="shared" si="14"/>
        <v>2.012067682267346E-11</v>
      </c>
      <c r="Q30" s="121">
        <f t="shared" si="15"/>
        <v>3.9435801917009779E-11</v>
      </c>
    </row>
    <row r="31" spans="1:17" ht="15.75" thickBot="1" x14ac:dyDescent="0.3">
      <c r="B31" s="7">
        <v>56.600000000000009</v>
      </c>
      <c r="C31" s="13">
        <v>4.8999999999999999E-11</v>
      </c>
      <c r="D31" s="13">
        <v>1.5999999999999999E-10</v>
      </c>
      <c r="E31" s="13">
        <v>3E-10</v>
      </c>
      <c r="F31" s="13">
        <v>1.4666666666666668E-10</v>
      </c>
      <c r="G31" s="22">
        <v>7.8000000000000002E-11</v>
      </c>
      <c r="H31" s="13">
        <v>7.1E-11</v>
      </c>
      <c r="I31" s="34" t="s">
        <v>17</v>
      </c>
      <c r="J31" s="7">
        <v>1.2999999999999999E-10</v>
      </c>
      <c r="K31" s="10">
        <v>3.5000000000000002E-11</v>
      </c>
      <c r="L31" s="7">
        <v>8.6666666666666678E-11</v>
      </c>
      <c r="N31" s="120">
        <f t="shared" si="12"/>
        <v>1.173703703703704E-10</v>
      </c>
      <c r="O31" s="15">
        <f t="shared" si="13"/>
        <v>9</v>
      </c>
      <c r="P31" s="120">
        <f t="shared" si="14"/>
        <v>2.6949280462029495E-11</v>
      </c>
      <c r="Q31" s="121">
        <f t="shared" si="15"/>
        <v>5.2819619114846743E-11</v>
      </c>
    </row>
    <row r="32" spans="1:17" ht="15.75" thickBot="1" x14ac:dyDescent="0.3">
      <c r="B32" s="85" t="s">
        <v>59</v>
      </c>
      <c r="C32" s="87" t="s">
        <v>61</v>
      </c>
      <c r="D32" s="87" t="s">
        <v>61</v>
      </c>
      <c r="E32" s="87" t="s">
        <v>61</v>
      </c>
      <c r="F32" s="87" t="s">
        <v>61</v>
      </c>
      <c r="G32" s="87" t="s">
        <v>61</v>
      </c>
      <c r="H32" s="87" t="s">
        <v>61</v>
      </c>
      <c r="I32" s="87" t="s">
        <v>61</v>
      </c>
      <c r="J32" s="87" t="s">
        <v>61</v>
      </c>
      <c r="K32" s="87" t="s">
        <v>61</v>
      </c>
      <c r="L32" s="72" t="s">
        <v>61</v>
      </c>
      <c r="N32" s="4"/>
      <c r="P32" s="4"/>
    </row>
    <row r="33" spans="1:18" ht="15.75" thickBot="1" x14ac:dyDescent="0.3">
      <c r="A33" s="76" t="s">
        <v>9</v>
      </c>
      <c r="C33" s="4"/>
      <c r="D33" s="4"/>
      <c r="E33" s="4"/>
      <c r="F33" s="4"/>
      <c r="G33" s="4"/>
      <c r="H33" s="4"/>
      <c r="I33" s="4"/>
      <c r="N33" s="76" t="s">
        <v>50</v>
      </c>
      <c r="O33" s="78" t="s">
        <v>0</v>
      </c>
      <c r="P33" s="78" t="s">
        <v>1</v>
      </c>
      <c r="Q33" s="79" t="s">
        <v>2</v>
      </c>
    </row>
    <row r="34" spans="1:18" ht="15.75" thickBot="1" x14ac:dyDescent="0.3">
      <c r="A34" s="89" t="s">
        <v>10</v>
      </c>
      <c r="B34" s="9">
        <v>-123.39999999999999</v>
      </c>
      <c r="C34" s="21">
        <f>C19-C4</f>
        <v>-6.6000000000000005E-11</v>
      </c>
      <c r="D34" s="21">
        <f>D19-D4</f>
        <v>1.2000000000000004E-11</v>
      </c>
      <c r="E34" s="12">
        <f>E19-E4</f>
        <v>-6.7000000000000001E-11</v>
      </c>
      <c r="F34" s="12">
        <f>F19-F4</f>
        <v>-4.766666666666667E-11</v>
      </c>
      <c r="G34" s="21">
        <f>G19-G4</f>
        <v>-9.4999999999999982E-11</v>
      </c>
      <c r="H34" s="12">
        <f>H19-H4</f>
        <v>-3.1999999999999993E-11</v>
      </c>
      <c r="I34" s="12">
        <f>I19-I4</f>
        <v>-3.9999999999999965E-11</v>
      </c>
      <c r="J34" s="12">
        <f>J19-J4</f>
        <v>-3.4000000000000001E-10</v>
      </c>
      <c r="K34" s="12">
        <f>K19-K4</f>
        <v>-2.25E-11</v>
      </c>
      <c r="L34" s="12">
        <f>L19-L4</f>
        <v>-9.4333333333333331E-11</v>
      </c>
      <c r="N34" s="80">
        <f t="shared" ref="N34:N46" si="16">AVERAGE(C34:M34)</f>
        <v>-7.9249999999999985E-11</v>
      </c>
      <c r="O34" s="6">
        <f t="shared" ref="O34:O46" si="17">COUNT(C34:M34)</f>
        <v>10</v>
      </c>
      <c r="P34" s="80">
        <f t="shared" ref="P34:P46" si="18">(STDEV(C34:M34))/SQRT(O34)</f>
        <v>3.0751605900051773E-11</v>
      </c>
      <c r="Q34" s="80">
        <f t="shared" ref="Q34:Q46" si="19">CONFIDENCE(0.05,(STDEV(C34:M34)),O34)</f>
        <v>6.0272040030870901E-11</v>
      </c>
      <c r="R34" s="4"/>
    </row>
    <row r="35" spans="1:18" ht="15.75" thickBot="1" x14ac:dyDescent="0.3">
      <c r="B35" s="10">
        <v>-108.39999999999999</v>
      </c>
      <c r="C35" s="22">
        <f>C20-C5</f>
        <v>-5.5000000000000004E-11</v>
      </c>
      <c r="D35" s="22">
        <f>D20-D5</f>
        <v>1.2999999999999997E-11</v>
      </c>
      <c r="E35" s="13">
        <f>E20-E5</f>
        <v>-6.3000000000000002E-11</v>
      </c>
      <c r="F35" s="13">
        <f>F20-F5</f>
        <v>-3.7333333333333334E-11</v>
      </c>
      <c r="G35" s="22">
        <f>G20-G5</f>
        <v>-7.0000000000000017E-11</v>
      </c>
      <c r="H35" s="13">
        <f>H20-H5</f>
        <v>-2.0999999999999992E-11</v>
      </c>
      <c r="I35" s="13">
        <f>I20-I5</f>
        <v>-1.3333333333333339E-11</v>
      </c>
      <c r="J35" s="13">
        <f>J20-J5</f>
        <v>-3.2399999999999997E-10</v>
      </c>
      <c r="K35" s="13">
        <f>K20-K5</f>
        <v>-1.8999999999999999E-11</v>
      </c>
      <c r="L35" s="13">
        <f>L20-L5</f>
        <v>-9.1500000000000007E-11</v>
      </c>
      <c r="N35" s="80">
        <f t="shared" ref="N35:N46" si="20">AVERAGE(C35:M35)</f>
        <v>-6.8116666666666674E-11</v>
      </c>
      <c r="O35" s="6">
        <f t="shared" ref="O35:O46" si="21">COUNT(C35:M35)</f>
        <v>10</v>
      </c>
      <c r="P35" s="80">
        <f t="shared" ref="P35:P46" si="22">(STDEV(C35:M35))/SQRT(O35)</f>
        <v>3.0071397036936714E-11</v>
      </c>
      <c r="Q35" s="80">
        <f t="shared" ref="Q35:Q46" si="23">CONFIDENCE(0.05,(STDEV(C35:M35)),O35)</f>
        <v>5.8938855157200438E-11</v>
      </c>
    </row>
    <row r="36" spans="1:18" ht="15.75" thickBot="1" x14ac:dyDescent="0.3">
      <c r="B36" s="10">
        <v>-93.399999999999991</v>
      </c>
      <c r="C36" s="22">
        <f>C21-C6</f>
        <v>-4.5100000000000005E-11</v>
      </c>
      <c r="D36" s="22">
        <f>D21-D6</f>
        <v>3.0000000000000026E-12</v>
      </c>
      <c r="E36" s="13">
        <f>E21-E6</f>
        <v>-4.7000000000000006E-11</v>
      </c>
      <c r="F36" s="13">
        <f>F21-F6</f>
        <v>-2.0000000000000002E-11</v>
      </c>
      <c r="G36" s="22">
        <f>G21-G6</f>
        <v>-7.4500000000000001E-11</v>
      </c>
      <c r="H36" s="13">
        <f>H21-H6</f>
        <v>-1.2999999999999994E-11</v>
      </c>
      <c r="I36" s="13">
        <f>I21-I6</f>
        <v>-9.9999999999999138E-12</v>
      </c>
      <c r="J36" s="13">
        <f>J21-J6</f>
        <v>-2.4700000000000003E-10</v>
      </c>
      <c r="K36" s="13">
        <f>K21-K6</f>
        <v>-1.6500000000000001E-11</v>
      </c>
      <c r="L36" s="13">
        <f>L21-L6</f>
        <v>-8.1500000000000003E-11</v>
      </c>
      <c r="N36" s="80">
        <f t="shared" si="20"/>
        <v>-5.5159999999999994E-11</v>
      </c>
      <c r="O36" s="6">
        <f t="shared" si="21"/>
        <v>10</v>
      </c>
      <c r="P36" s="80">
        <f t="shared" si="22"/>
        <v>2.3086432764240081E-11</v>
      </c>
      <c r="Q36" s="80">
        <f t="shared" si="23"/>
        <v>4.5248576749416036E-11</v>
      </c>
    </row>
    <row r="37" spans="1:18" ht="15.75" thickBot="1" x14ac:dyDescent="0.3">
      <c r="B37" s="10">
        <v>-78.399999999999991</v>
      </c>
      <c r="C37" s="22">
        <f>C22-C7</f>
        <v>-3.67E-11</v>
      </c>
      <c r="D37" s="22">
        <f>D22-D7</f>
        <v>9.9999999999999978E-13</v>
      </c>
      <c r="E37" s="13">
        <f>E22-E7</f>
        <v>-3.0999999999999996E-11</v>
      </c>
      <c r="F37" s="13">
        <f>F22-F7</f>
        <v>-1.9000000000000012E-11</v>
      </c>
      <c r="G37" s="22">
        <f>G22-G7</f>
        <v>-4.9999999999999982E-11</v>
      </c>
      <c r="H37" s="13">
        <f>H22-H7</f>
        <v>-8.9999999999999948E-12</v>
      </c>
      <c r="I37" s="13">
        <f>I22-I7</f>
        <v>-3.3333333333333218E-12</v>
      </c>
      <c r="J37" s="13">
        <f>J22-J7</f>
        <v>-2.1000000000000002E-10</v>
      </c>
      <c r="K37" s="13">
        <f>K22-K7</f>
        <v>-1.1599999999999999E-11</v>
      </c>
      <c r="L37" s="13">
        <f>L22-L7</f>
        <v>-7.6833333333333352E-11</v>
      </c>
      <c r="N37" s="80">
        <f t="shared" si="20"/>
        <v>-4.464666666666667E-11</v>
      </c>
      <c r="O37" s="6">
        <f t="shared" si="21"/>
        <v>10</v>
      </c>
      <c r="P37" s="80">
        <f t="shared" si="22"/>
        <v>1.9851301042662663E-11</v>
      </c>
      <c r="Q37" s="80">
        <f t="shared" si="23"/>
        <v>3.8907835089881234E-11</v>
      </c>
    </row>
    <row r="38" spans="1:18" ht="15.75" thickBot="1" x14ac:dyDescent="0.3">
      <c r="B38" s="10">
        <v>-63.399999999999991</v>
      </c>
      <c r="C38" s="22">
        <f>C23-C8</f>
        <v>-2.8499999999999999E-11</v>
      </c>
      <c r="D38" s="22">
        <f>D23-D8</f>
        <v>2.9999999999999993E-12</v>
      </c>
      <c r="E38" s="13">
        <f>E23-E8</f>
        <v>-3.3000000000000002E-11</v>
      </c>
      <c r="F38" s="13">
        <f>F23-F8</f>
        <v>-1.0999999999999994E-11</v>
      </c>
      <c r="G38" s="22">
        <f>G23-G8</f>
        <v>-5.3999999999999994E-11</v>
      </c>
      <c r="H38" s="13">
        <f>H23-H8</f>
        <v>-8.4999999999999965E-12</v>
      </c>
      <c r="I38" s="13">
        <f>I23-I8</f>
        <v>-6.6666666666666695E-12</v>
      </c>
      <c r="J38" s="13">
        <f>J23-J8</f>
        <v>-1.7400000000000002E-10</v>
      </c>
      <c r="K38" s="13">
        <f>K23-K8</f>
        <v>-9.3000000000000012E-12</v>
      </c>
      <c r="L38" s="13">
        <f>L23-L8</f>
        <v>-6.649999999999999E-11</v>
      </c>
      <c r="N38" s="80">
        <f t="shared" si="20"/>
        <v>-3.8846666666666668E-11</v>
      </c>
      <c r="O38" s="6">
        <f t="shared" si="21"/>
        <v>10</v>
      </c>
      <c r="P38" s="80">
        <f t="shared" si="22"/>
        <v>1.6585820360688734E-11</v>
      </c>
      <c r="Q38" s="80">
        <f t="shared" si="23"/>
        <v>3.2507610561001041E-11</v>
      </c>
    </row>
    <row r="39" spans="1:18" ht="15.75" thickBot="1" x14ac:dyDescent="0.3">
      <c r="B39" s="10">
        <v>-48.399999999999991</v>
      </c>
      <c r="C39" s="22">
        <f>C24-C9</f>
        <v>-2.0200000000000002E-11</v>
      </c>
      <c r="D39" s="22">
        <f>D24-D9</f>
        <v>4.8000000000000005E-12</v>
      </c>
      <c r="E39" s="13">
        <f>E24-E9</f>
        <v>-2.3000000000000001E-11</v>
      </c>
      <c r="F39" s="13">
        <f>F24-F9</f>
        <v>-1.2000000000000001E-11</v>
      </c>
      <c r="G39" s="22">
        <f>G24-G9</f>
        <v>-3.6999999999999995E-11</v>
      </c>
      <c r="H39" s="13">
        <f>H24-H9</f>
        <v>-8.999999999999998E-12</v>
      </c>
      <c r="I39" s="13">
        <f>I24-I9</f>
        <v>0</v>
      </c>
      <c r="J39" s="13">
        <f>J24-J9</f>
        <v>-1.2100000000000002E-10</v>
      </c>
      <c r="K39" s="13">
        <f>K24-K9</f>
        <v>-5.9000000000000003E-12</v>
      </c>
      <c r="L39" s="13">
        <f>L24-L9</f>
        <v>-4.8333333333333334E-11</v>
      </c>
      <c r="N39" s="80">
        <f t="shared" si="20"/>
        <v>-2.7163333333333338E-11</v>
      </c>
      <c r="O39" s="6">
        <f t="shared" si="21"/>
        <v>10</v>
      </c>
      <c r="P39" s="80">
        <f t="shared" si="22"/>
        <v>1.1636883094203026E-11</v>
      </c>
      <c r="Q39" s="80">
        <f t="shared" si="23"/>
        <v>2.2807871756940951E-11</v>
      </c>
    </row>
    <row r="40" spans="1:18" ht="15.75" thickBot="1" x14ac:dyDescent="0.3">
      <c r="B40" s="10">
        <v>-33.399999999999991</v>
      </c>
      <c r="C40" s="22">
        <f>C25-C10</f>
        <v>-1.52E-11</v>
      </c>
      <c r="D40" s="22">
        <f>D25-D10</f>
        <v>5.9999999999999987E-13</v>
      </c>
      <c r="E40" s="13">
        <f>E25-E10</f>
        <v>-1.7599999999999999E-11</v>
      </c>
      <c r="F40" s="13">
        <f>F25-F10</f>
        <v>-1.0733333333333333E-11</v>
      </c>
      <c r="G40" s="22">
        <f>G25-G10</f>
        <v>-4.5000000000000038E-12</v>
      </c>
      <c r="H40" s="13">
        <f>H25-H10</f>
        <v>-5.9999999999999987E-12</v>
      </c>
      <c r="I40" s="13">
        <f>I25-I10</f>
        <v>-9.9999999999999655E-13</v>
      </c>
      <c r="J40" s="13">
        <f>J25-J10</f>
        <v>-8.8000000000000006E-11</v>
      </c>
      <c r="K40" s="13">
        <f>K25-K10</f>
        <v>-3.9000000000000007E-12</v>
      </c>
      <c r="L40" s="13">
        <f>L25-L10</f>
        <v>-3.2833333333333336E-11</v>
      </c>
      <c r="N40" s="80">
        <f t="shared" si="20"/>
        <v>-1.7916666666666666E-11</v>
      </c>
      <c r="O40" s="6">
        <f t="shared" si="21"/>
        <v>10</v>
      </c>
      <c r="P40" s="80">
        <f t="shared" si="22"/>
        <v>8.3936369933008569E-12</v>
      </c>
      <c r="Q40" s="80">
        <f t="shared" si="23"/>
        <v>1.6451226206172744E-11</v>
      </c>
    </row>
    <row r="41" spans="1:18" ht="15.75" thickBot="1" x14ac:dyDescent="0.3">
      <c r="B41" s="10">
        <v>-18.399999999999995</v>
      </c>
      <c r="C41" s="22">
        <f>C26-C11</f>
        <v>-9.8299999999999999E-12</v>
      </c>
      <c r="D41" s="22">
        <f>D26-D11</f>
        <v>-1.9999999999999996E-13</v>
      </c>
      <c r="E41" s="13">
        <f>E26-E11</f>
        <v>-1.0899999999999999E-11</v>
      </c>
      <c r="F41" s="13">
        <f>F26-F11</f>
        <v>-6.8699999999999996E-12</v>
      </c>
      <c r="G41" s="22">
        <f>G26-G11</f>
        <v>-7.0000000000000017E-12</v>
      </c>
      <c r="H41" s="13">
        <f>H26-H11</f>
        <v>4.9999999999999989E-14</v>
      </c>
      <c r="I41" s="13">
        <f>I26-I11</f>
        <v>1.3333333333333287E-12</v>
      </c>
      <c r="J41" s="13">
        <f>J26-J11</f>
        <v>-5.425E-11</v>
      </c>
      <c r="K41" s="13">
        <f>K26-K11</f>
        <v>-4.0400000000000006E-12</v>
      </c>
      <c r="L41" s="13">
        <f>L26-L11</f>
        <v>-2.1866666666666669E-11</v>
      </c>
      <c r="N41" s="80">
        <f t="shared" si="20"/>
        <v>-1.1357333333333335E-11</v>
      </c>
      <c r="O41" s="6">
        <f t="shared" si="21"/>
        <v>10</v>
      </c>
      <c r="P41" s="80">
        <f t="shared" si="22"/>
        <v>5.2292989592237191E-12</v>
      </c>
      <c r="Q41" s="80">
        <f t="shared" si="23"/>
        <v>1.0249237624471275E-11</v>
      </c>
    </row>
    <row r="42" spans="1:18" ht="15.75" thickBot="1" x14ac:dyDescent="0.3">
      <c r="B42" s="10">
        <v>-3.3999999999999941</v>
      </c>
      <c r="C42" s="22">
        <f>C27-C12</f>
        <v>-6.3000000000000002E-12</v>
      </c>
      <c r="D42" s="22">
        <f>D27-D12</f>
        <v>-2.0000000000000028E-12</v>
      </c>
      <c r="E42" s="13">
        <f>E27-E12</f>
        <v>1.000000000000003E-12</v>
      </c>
      <c r="F42" s="13">
        <f>F27-F12</f>
        <v>-6.0000000000000019E-12</v>
      </c>
      <c r="G42" s="22">
        <f>G27-G12</f>
        <v>-4.31E-12</v>
      </c>
      <c r="H42" s="13">
        <f>H27-H12</f>
        <v>2.9500000000000002E-12</v>
      </c>
      <c r="I42" s="13">
        <f>I27-I12</f>
        <v>2.6666666666666672E-12</v>
      </c>
      <c r="J42" s="13">
        <f>J27-J12</f>
        <v>-3.3000000000000002E-11</v>
      </c>
      <c r="K42" s="13">
        <f>K27-K12</f>
        <v>1.3499999999999997E-12</v>
      </c>
      <c r="L42" s="13">
        <f>L27-L12</f>
        <v>-7.9166666666666668E-12</v>
      </c>
      <c r="N42" s="80">
        <f t="shared" si="20"/>
        <v>-5.1560000000000002E-12</v>
      </c>
      <c r="O42" s="6">
        <f t="shared" si="21"/>
        <v>10</v>
      </c>
      <c r="P42" s="80">
        <f t="shared" si="22"/>
        <v>3.3378843303010273E-12</v>
      </c>
      <c r="Q42" s="80">
        <f t="shared" si="23"/>
        <v>6.5421330719506103E-12</v>
      </c>
    </row>
    <row r="43" spans="1:18" ht="15.75" thickBot="1" x14ac:dyDescent="0.3">
      <c r="B43" s="10">
        <v>11.600000000000005</v>
      </c>
      <c r="C43" s="22">
        <f>C28-C13</f>
        <v>-3.9999999999999991E-12</v>
      </c>
      <c r="D43" s="22">
        <f>D28-D13</f>
        <v>-1.9999999999999996E-12</v>
      </c>
      <c r="E43" s="13">
        <f>E28-E13</f>
        <v>1.9999999999999996E-11</v>
      </c>
      <c r="F43" s="13">
        <f>F28-F13</f>
        <v>-3.3333333333333347E-12</v>
      </c>
      <c r="G43" s="22">
        <f>G28-G13</f>
        <v>4.9999999999999989E-12</v>
      </c>
      <c r="H43" s="13">
        <f>H28-H13</f>
        <v>2.900000000000001E-12</v>
      </c>
      <c r="I43" s="13">
        <f>I28-I13</f>
        <v>2.6333333333333341E-12</v>
      </c>
      <c r="J43" s="13">
        <f>J28-J13</f>
        <v>-9.0000000000000012E-12</v>
      </c>
      <c r="K43" s="13">
        <f>K28-K13</f>
        <v>-2.9999999999999993E-12</v>
      </c>
      <c r="L43" s="13">
        <f>L28-L13</f>
        <v>5.1666666666666666E-12</v>
      </c>
      <c r="N43" s="80">
        <f t="shared" si="20"/>
        <v>1.4366666666666661E-12</v>
      </c>
      <c r="O43" s="6">
        <f t="shared" si="21"/>
        <v>10</v>
      </c>
      <c r="P43" s="80">
        <f t="shared" si="22"/>
        <v>2.5111084070781898E-12</v>
      </c>
      <c r="Q43" s="80">
        <f t="shared" si="23"/>
        <v>4.9216820391489955E-12</v>
      </c>
    </row>
    <row r="44" spans="1:18" ht="15.75" thickBot="1" x14ac:dyDescent="0.3">
      <c r="B44" s="10">
        <v>26.600000000000005</v>
      </c>
      <c r="C44" s="22">
        <f>C29-C14</f>
        <v>9.9999999999999978E-13</v>
      </c>
      <c r="D44" s="22" t="s">
        <v>17</v>
      </c>
      <c r="E44" s="13">
        <f>E29-E14</f>
        <v>2.0000000000000008E-11</v>
      </c>
      <c r="F44" s="13">
        <f>F29-F14</f>
        <v>-3.6666666666666669E-12</v>
      </c>
      <c r="G44" s="22">
        <f>G29-G14</f>
        <v>8.999999999999998E-12</v>
      </c>
      <c r="H44" s="13">
        <f>H29-H14</f>
        <v>1.5000000000000013E-12</v>
      </c>
      <c r="I44" s="13">
        <f>I29-I14</f>
        <v>4.9999999999999989E-12</v>
      </c>
      <c r="J44" s="13">
        <f>J29-J14</f>
        <v>1.1499999999999999E-11</v>
      </c>
      <c r="K44" s="13">
        <f>K29-K14</f>
        <v>-5.5000000000000004E-12</v>
      </c>
      <c r="L44" s="13">
        <f>L29-L14</f>
        <v>1.9833333333333326E-11</v>
      </c>
      <c r="N44" s="80">
        <f t="shared" si="20"/>
        <v>6.5185185185185172E-12</v>
      </c>
      <c r="O44" s="6">
        <f t="shared" si="21"/>
        <v>9</v>
      </c>
      <c r="P44" s="80">
        <f t="shared" si="22"/>
        <v>3.1094296602546471E-12</v>
      </c>
      <c r="Q44" s="80">
        <f t="shared" si="23"/>
        <v>6.0943701465597236E-12</v>
      </c>
    </row>
    <row r="45" spans="1:18" ht="15.75" thickBot="1" x14ac:dyDescent="0.3">
      <c r="B45" s="10">
        <v>41.600000000000009</v>
      </c>
      <c r="C45" s="22">
        <f>C30-C15</f>
        <v>4.9999999999999989E-12</v>
      </c>
      <c r="D45" s="22" t="s">
        <v>17</v>
      </c>
      <c r="E45" s="13">
        <f>E30-E15</f>
        <v>9.9999999999999913E-12</v>
      </c>
      <c r="F45" s="13">
        <f>F30-F15</f>
        <v>-4.6666666666666506E-12</v>
      </c>
      <c r="G45" s="22">
        <f>G30-G15</f>
        <v>2.0999999999999999E-11</v>
      </c>
      <c r="H45" s="13">
        <f>H30-H15</f>
        <v>-1.5000000000000013E-12</v>
      </c>
      <c r="I45" s="13">
        <f>I30-I15</f>
        <v>-1.3333333333333352E-12</v>
      </c>
      <c r="J45" s="13">
        <f>J30-J15</f>
        <v>2.8499999999999992E-11</v>
      </c>
      <c r="K45" s="13">
        <f>K30-K15</f>
        <v>-8.500000000000003E-12</v>
      </c>
      <c r="L45" s="13">
        <f>L30-L15</f>
        <v>2.2666666666666679E-11</v>
      </c>
      <c r="N45" s="80">
        <f t="shared" si="20"/>
        <v>7.9074074074074083E-12</v>
      </c>
      <c r="O45" s="6">
        <f t="shared" si="21"/>
        <v>9</v>
      </c>
      <c r="P45" s="80">
        <f t="shared" si="22"/>
        <v>4.4524330211645069E-12</v>
      </c>
      <c r="Q45" s="80">
        <f t="shared" si="23"/>
        <v>8.7266083650592952E-12</v>
      </c>
    </row>
    <row r="46" spans="1:18" ht="15.75" thickBot="1" x14ac:dyDescent="0.3">
      <c r="B46" s="10">
        <v>56.600000000000009</v>
      </c>
      <c r="C46" s="22">
        <f>C31-C16</f>
        <v>2.9999999999999961E-12</v>
      </c>
      <c r="D46" s="22" t="s">
        <v>17</v>
      </c>
      <c r="E46" s="13">
        <f>E31-E16</f>
        <v>-1.0000000000000017E-11</v>
      </c>
      <c r="F46" s="13">
        <f>F31-F16</f>
        <v>-1.3333333333333313E-11</v>
      </c>
      <c r="G46" s="22">
        <f>G31-G16</f>
        <v>2.9000000000000003E-11</v>
      </c>
      <c r="H46" s="13">
        <f>H31-H16</f>
        <v>-2.9000000000000003E-11</v>
      </c>
      <c r="I46" s="13" t="s">
        <v>17</v>
      </c>
      <c r="J46" s="13">
        <f>J31-J16</f>
        <v>3.9999999999999991E-11</v>
      </c>
      <c r="K46" s="13">
        <f>K31-K16</f>
        <v>-9.9999999999999978E-12</v>
      </c>
      <c r="L46" s="13">
        <f>L31-L16</f>
        <v>2.616666666666668E-11</v>
      </c>
      <c r="N46" s="80">
        <f t="shared" si="20"/>
        <v>4.4791666666666674E-12</v>
      </c>
      <c r="O46" s="6">
        <f t="shared" si="21"/>
        <v>8</v>
      </c>
      <c r="P46" s="80">
        <f t="shared" si="22"/>
        <v>8.6530019047892108E-12</v>
      </c>
      <c r="Q46" s="80">
        <f t="shared" si="23"/>
        <v>1.6959572091543336E-11</v>
      </c>
    </row>
    <row r="47" spans="1:18" ht="15.75" thickBot="1" x14ac:dyDescent="0.3">
      <c r="B47" s="85" t="s">
        <v>59</v>
      </c>
      <c r="C47" s="71" t="s">
        <v>61</v>
      </c>
      <c r="D47" s="71" t="s">
        <v>61</v>
      </c>
      <c r="E47" s="71" t="s">
        <v>61</v>
      </c>
      <c r="F47" s="71" t="s">
        <v>61</v>
      </c>
      <c r="G47" s="71" t="s">
        <v>61</v>
      </c>
      <c r="H47" s="71" t="s">
        <v>61</v>
      </c>
      <c r="I47" s="71" t="s">
        <v>61</v>
      </c>
      <c r="J47" s="71" t="s">
        <v>61</v>
      </c>
      <c r="K47" s="71" t="s">
        <v>61</v>
      </c>
      <c r="L47" s="72" t="s">
        <v>61</v>
      </c>
      <c r="N47" s="87" t="s">
        <v>61</v>
      </c>
      <c r="P47" s="87" t="s">
        <v>61</v>
      </c>
      <c r="Q47" s="88" t="s">
        <v>61</v>
      </c>
    </row>
    <row r="48" spans="1:18" ht="15.75" thickBot="1" x14ac:dyDescent="0.3">
      <c r="N48" s="31"/>
    </row>
    <row r="49" spans="1:17" ht="15.75" thickBot="1" x14ac:dyDescent="0.3">
      <c r="N49" s="76" t="s">
        <v>50</v>
      </c>
      <c r="O49" s="78" t="s">
        <v>0</v>
      </c>
      <c r="P49" s="78" t="s">
        <v>1</v>
      </c>
      <c r="Q49" s="79" t="s">
        <v>2</v>
      </c>
    </row>
    <row r="50" spans="1:17" ht="15.75" thickBot="1" x14ac:dyDescent="0.3">
      <c r="A50" s="89" t="s">
        <v>8</v>
      </c>
      <c r="B50" s="9">
        <v>-123.39999999999999</v>
      </c>
      <c r="C50" s="42">
        <f>C34/$C$2*1000000000000</f>
        <v>-5.3658536585365857</v>
      </c>
      <c r="D50" s="42">
        <f>D34/$D$2*1000000000000</f>
        <v>0.28708133971291877</v>
      </c>
      <c r="E50" s="42">
        <f>E34/$E$2*1000000000000</f>
        <v>-1.1942959001782532</v>
      </c>
      <c r="F50" s="42">
        <f>F34/$F$2*1000000000000</f>
        <v>-2.4697754749568221</v>
      </c>
      <c r="G50" s="42">
        <f>G34/$G$2*1000000000000</f>
        <v>-6.9852941176470571</v>
      </c>
      <c r="H50" s="42">
        <f>H34/$H$2*1000000000000</f>
        <v>-1.9047619047619042</v>
      </c>
      <c r="I50" s="42">
        <f>I34/$I$2*1000000000000</f>
        <v>-2.5974025974025952</v>
      </c>
      <c r="J50" s="42">
        <f>J34/$J$2*1000000000000</f>
        <v>-6.5510597302504827</v>
      </c>
      <c r="K50" s="42">
        <f>K34/$K$2*1000000000000</f>
        <v>-1.2640449438202246</v>
      </c>
      <c r="L50" s="42">
        <f>L34/$L$2*1000000000000</f>
        <v>-5.3295668549905839</v>
      </c>
      <c r="N50" s="38">
        <f t="shared" ref="N50:N62" si="24">AVERAGE(C50:M50)</f>
        <v>-3.3374973842831586</v>
      </c>
      <c r="O50" s="14">
        <f t="shared" ref="O50:O62" si="25">COUNT(C50:M50)</f>
        <v>10</v>
      </c>
      <c r="P50" s="38">
        <f t="shared" ref="P50:P62" si="26">(STDEV(C50:M50))/SQRT(O50)</f>
        <v>0.79651654806925876</v>
      </c>
      <c r="Q50" s="38">
        <f t="shared" ref="Q50:Q62" si="27">CONFIDENCE(0.05,(STDEV(C50:M50)),O50)</f>
        <v>1.5611437473059135</v>
      </c>
    </row>
    <row r="51" spans="1:17" ht="15.75" thickBot="1" x14ac:dyDescent="0.3">
      <c r="A51" s="89" t="s">
        <v>9</v>
      </c>
      <c r="B51" s="10">
        <v>-108.39999999999999</v>
      </c>
      <c r="C51" s="50">
        <f>C35/$C$2*1000000000000</f>
        <v>-4.4715447154471546</v>
      </c>
      <c r="D51" s="50">
        <f>D35/$D$2*1000000000000</f>
        <v>0.31100478468899517</v>
      </c>
      <c r="E51" s="50">
        <f>E35/$E$2*1000000000000</f>
        <v>-1.1229946524064172</v>
      </c>
      <c r="F51" s="50">
        <f>F35/$F$2*1000000000000</f>
        <v>-1.9343696027633852</v>
      </c>
      <c r="G51" s="50">
        <f>G35/$G$2*1000000000000</f>
        <v>-5.147058823529413</v>
      </c>
      <c r="H51" s="50">
        <f>H35/$H$2*1000000000000</f>
        <v>-1.2499999999999996</v>
      </c>
      <c r="I51" s="50">
        <f>I35/$I$2*1000000000000</f>
        <v>-0.86580086580086613</v>
      </c>
      <c r="J51" s="50">
        <f>J35/$J$2*1000000000000</f>
        <v>-6.2427745664739875</v>
      </c>
      <c r="K51" s="50">
        <f>K35/$K$2*1000000000000</f>
        <v>-1.0674157303370786</v>
      </c>
      <c r="L51" s="50">
        <f>L35/$L$2*1000000000000</f>
        <v>-5.1694915254237293</v>
      </c>
      <c r="N51" s="38">
        <f t="shared" si="24"/>
        <v>-2.6960445697493034</v>
      </c>
      <c r="O51" s="14">
        <f t="shared" si="25"/>
        <v>10</v>
      </c>
      <c r="P51" s="38">
        <f t="shared" si="26"/>
        <v>0.73065689302869341</v>
      </c>
      <c r="Q51" s="38">
        <f t="shared" si="27"/>
        <v>1.4320611953921736</v>
      </c>
    </row>
    <row r="52" spans="1:17" ht="15.75" thickBot="1" x14ac:dyDescent="0.3">
      <c r="B52" s="10">
        <v>-93.399999999999991</v>
      </c>
      <c r="C52" s="50">
        <f>C36/$C$2*1000000000000</f>
        <v>-3.666666666666667</v>
      </c>
      <c r="D52" s="50">
        <f>D36/$D$2*1000000000000</f>
        <v>7.1770334928229734E-2</v>
      </c>
      <c r="E52" s="50">
        <f>E36/$E$2*1000000000000</f>
        <v>-0.83778966131907318</v>
      </c>
      <c r="F52" s="50">
        <f>F36/$F$2*1000000000000</f>
        <v>-1.0362694300518136</v>
      </c>
      <c r="G52" s="50">
        <f>G36/$G$2*1000000000000</f>
        <v>-5.4779411764705888</v>
      </c>
      <c r="H52" s="50">
        <f>H36/$H$2*1000000000000</f>
        <v>-0.7738095238095235</v>
      </c>
      <c r="I52" s="50">
        <f>I36/$I$2*1000000000000</f>
        <v>-0.64935064935064379</v>
      </c>
      <c r="J52" s="50">
        <f>J36/$J$2*1000000000000</f>
        <v>-4.7591522157996149</v>
      </c>
      <c r="K52" s="50">
        <f>K36/$K$2*1000000000000</f>
        <v>-0.92696629213483139</v>
      </c>
      <c r="L52" s="50">
        <f>L36/$L$2*1000000000000</f>
        <v>-4.6045197740113002</v>
      </c>
      <c r="N52" s="38">
        <f t="shared" si="24"/>
        <v>-2.2660695054685829</v>
      </c>
      <c r="O52" s="14">
        <f t="shared" si="25"/>
        <v>10</v>
      </c>
      <c r="P52" s="38">
        <f t="shared" si="26"/>
        <v>0.66343639806134458</v>
      </c>
      <c r="Q52" s="38">
        <f t="shared" si="27"/>
        <v>1.3003114462332139</v>
      </c>
    </row>
    <row r="53" spans="1:17" ht="15.75" thickBot="1" x14ac:dyDescent="0.3">
      <c r="B53" s="10">
        <v>-78.399999999999991</v>
      </c>
      <c r="C53" s="50">
        <f>C37/$C$2*1000000000000</f>
        <v>-2.9837398373983737</v>
      </c>
      <c r="D53" s="50">
        <f>D37/$D$2*1000000000000</f>
        <v>2.3923444976076551E-2</v>
      </c>
      <c r="E53" s="50">
        <f>E37/$E$2*1000000000000</f>
        <v>-0.55258467023172897</v>
      </c>
      <c r="F53" s="50">
        <f>F37/$F$2*1000000000000</f>
        <v>-0.9844559585492233</v>
      </c>
      <c r="G53" s="50">
        <f>G37/$G$2*1000000000000</f>
        <v>-3.676470588235293</v>
      </c>
      <c r="H53" s="50">
        <f>H37/$H$2*1000000000000</f>
        <v>-0.53571428571428537</v>
      </c>
      <c r="I53" s="50">
        <f>I37/$I$2*1000000000000</f>
        <v>-0.2164502164502157</v>
      </c>
      <c r="J53" s="50">
        <f>J37/$J$2*1000000000000</f>
        <v>-4.0462427745664753</v>
      </c>
      <c r="K53" s="50">
        <f>K37/$K$2*1000000000000</f>
        <v>-0.65168539325842689</v>
      </c>
      <c r="L53" s="50">
        <f>L37/$L$2*1000000000000</f>
        <v>-4.340866290018834</v>
      </c>
      <c r="N53" s="38">
        <f t="shared" si="24"/>
        <v>-1.7964286569446777</v>
      </c>
      <c r="O53" s="14">
        <f t="shared" si="25"/>
        <v>10</v>
      </c>
      <c r="P53" s="38">
        <f t="shared" si="26"/>
        <v>0.55172850584215716</v>
      </c>
      <c r="Q53" s="38">
        <f t="shared" si="27"/>
        <v>1.0813680006947246</v>
      </c>
    </row>
    <row r="54" spans="1:17" ht="15.75" thickBot="1" x14ac:dyDescent="0.3">
      <c r="B54" s="10">
        <v>-63.399999999999991</v>
      </c>
      <c r="C54" s="50">
        <f>C38/$C$2*1000000000000</f>
        <v>-2.3170731707317072</v>
      </c>
      <c r="D54" s="50">
        <f>D38/$D$2*1000000000000</f>
        <v>7.1770334928229651E-2</v>
      </c>
      <c r="E54" s="50">
        <f>E38/$E$2*1000000000000</f>
        <v>-0.58823529411764708</v>
      </c>
      <c r="F54" s="50">
        <f>F38/$F$2*1000000000000</f>
        <v>-0.5699481865284971</v>
      </c>
      <c r="G54" s="50">
        <f>G38/$G$2*1000000000000</f>
        <v>-3.9705882352941169</v>
      </c>
      <c r="H54" s="50">
        <f>H38/$H$2*1000000000000</f>
        <v>-0.50595238095238071</v>
      </c>
      <c r="I54" s="50">
        <f>I38/$I$2*1000000000000</f>
        <v>-0.43290043290043306</v>
      </c>
      <c r="J54" s="50">
        <f>J38/$J$2*1000000000000</f>
        <v>-3.3526011560693645</v>
      </c>
      <c r="K54" s="50">
        <f>K38/$K$2*1000000000000</f>
        <v>-0.52247191011235961</v>
      </c>
      <c r="L54" s="50">
        <f>L38/$L$2*1000000000000</f>
        <v>-3.7570621468926544</v>
      </c>
      <c r="N54" s="38">
        <f t="shared" si="24"/>
        <v>-1.594506257867093</v>
      </c>
      <c r="O54" s="14">
        <f t="shared" si="25"/>
        <v>10</v>
      </c>
      <c r="P54" s="38">
        <f t="shared" si="26"/>
        <v>0.49953008592854919</v>
      </c>
      <c r="Q54" s="38">
        <f t="shared" si="27"/>
        <v>0.97906097761415467</v>
      </c>
    </row>
    <row r="55" spans="1:17" ht="15.75" thickBot="1" x14ac:dyDescent="0.3">
      <c r="B55" s="10">
        <v>-48.399999999999991</v>
      </c>
      <c r="C55" s="50">
        <f>C39/$C$2*1000000000000</f>
        <v>-1.6422764227642277</v>
      </c>
      <c r="D55" s="50">
        <f>D39/$D$2*1000000000000</f>
        <v>0.11483253588516748</v>
      </c>
      <c r="E55" s="50">
        <f>E39/$E$2*1000000000000</f>
        <v>-0.40998217468805709</v>
      </c>
      <c r="F55" s="50">
        <f>F39/$F$2*1000000000000</f>
        <v>-0.62176165803108807</v>
      </c>
      <c r="G55" s="50">
        <f>G39/$G$2*1000000000000</f>
        <v>-2.7205882352941173</v>
      </c>
      <c r="H55" s="50">
        <f>H39/$H$2*1000000000000</f>
        <v>-0.53571428571428559</v>
      </c>
      <c r="I55" s="50">
        <f>I39/$I$2*1000000000000</f>
        <v>0</v>
      </c>
      <c r="J55" s="50">
        <f>J39/$J$2*1000000000000</f>
        <v>-2.3314065510597306</v>
      </c>
      <c r="K55" s="50">
        <f>K39/$K$2*1000000000000</f>
        <v>-0.33146067415730335</v>
      </c>
      <c r="L55" s="50">
        <f>L39/$L$2*1000000000000</f>
        <v>-2.7306967984934087</v>
      </c>
      <c r="N55" s="38">
        <f t="shared" si="24"/>
        <v>-1.1209054264317051</v>
      </c>
      <c r="O55" s="14">
        <f t="shared" si="25"/>
        <v>10</v>
      </c>
      <c r="P55" s="38">
        <f t="shared" si="26"/>
        <v>0.35576614330612827</v>
      </c>
      <c r="Q55" s="38">
        <f t="shared" si="27"/>
        <v>0.69728882779872692</v>
      </c>
    </row>
    <row r="56" spans="1:17" ht="15.75" thickBot="1" x14ac:dyDescent="0.3">
      <c r="B56" s="10">
        <v>-33.399999999999991</v>
      </c>
      <c r="C56" s="50">
        <f>C40/$C$2*1000000000000</f>
        <v>-1.2357723577235771</v>
      </c>
      <c r="D56" s="50">
        <f>D40/$D$2*1000000000000</f>
        <v>1.4354066985645932E-2</v>
      </c>
      <c r="E56" s="50">
        <f>E40/$E$2*1000000000000</f>
        <v>-0.31372549019607843</v>
      </c>
      <c r="F56" s="50">
        <f>F40/$F$2*1000000000000</f>
        <v>-0.55613126079447328</v>
      </c>
      <c r="G56" s="50">
        <f>G40/$G$2*1000000000000</f>
        <v>-0.33088235294117679</v>
      </c>
      <c r="H56" s="50">
        <f>H40/$H$2*1000000000000</f>
        <v>-0.3571428571428571</v>
      </c>
      <c r="I56" s="50">
        <f>I40/$I$2*1000000000000</f>
        <v>-6.4935064935064707E-2</v>
      </c>
      <c r="J56" s="50">
        <f>J40/$J$2*1000000000000</f>
        <v>-1.695568400770713</v>
      </c>
      <c r="K56" s="50">
        <f>K40/$K$2*1000000000000</f>
        <v>-0.21910112359550565</v>
      </c>
      <c r="L56" s="50">
        <f>L40/$L$2*1000000000000</f>
        <v>-1.8549905838041432</v>
      </c>
      <c r="N56" s="38">
        <f t="shared" si="24"/>
        <v>-0.66138954249179438</v>
      </c>
      <c r="O56" s="14">
        <f t="shared" si="25"/>
        <v>10</v>
      </c>
      <c r="P56" s="38">
        <f t="shared" si="26"/>
        <v>0.21514548145688828</v>
      </c>
      <c r="Q56" s="38">
        <f t="shared" si="27"/>
        <v>0.42167739509203095</v>
      </c>
    </row>
    <row r="57" spans="1:17" ht="15.75" thickBot="1" x14ac:dyDescent="0.3">
      <c r="B57" s="10">
        <v>-18.399999999999995</v>
      </c>
      <c r="C57" s="50">
        <f>C41/$C$2*1000000000000</f>
        <v>-0.79918699186991871</v>
      </c>
      <c r="D57" s="50">
        <f>D41/$D$2*1000000000000</f>
        <v>-4.78468899521531E-3</v>
      </c>
      <c r="E57" s="50">
        <f>E41/$E$2*1000000000000</f>
        <v>-0.1942959001782531</v>
      </c>
      <c r="F57" s="50">
        <f>F41/$F$2*1000000000000</f>
        <v>-0.3559585492227979</v>
      </c>
      <c r="G57" s="50">
        <f>G41/$G$2*1000000000000</f>
        <v>-0.51470588235294135</v>
      </c>
      <c r="H57" s="50">
        <f>H41/$H$2*1000000000000</f>
        <v>2.9761904761904756E-3</v>
      </c>
      <c r="I57" s="50">
        <f>I41/$I$2*1000000000000</f>
        <v>8.6580086580086285E-2</v>
      </c>
      <c r="J57" s="50">
        <f>J41/$J$2*1000000000000</f>
        <v>-1.0452793834296725</v>
      </c>
      <c r="K57" s="50">
        <f>K41/$K$2*1000000000000</f>
        <v>-0.22696629213483147</v>
      </c>
      <c r="L57" s="50">
        <f>L41/$L$2*1000000000000</f>
        <v>-1.2354048964218458</v>
      </c>
      <c r="N57" s="38">
        <f t="shared" si="24"/>
        <v>-0.42870263075491993</v>
      </c>
      <c r="O57" s="14">
        <f t="shared" si="25"/>
        <v>10</v>
      </c>
      <c r="P57" s="38">
        <f t="shared" si="26"/>
        <v>0.14560585040040122</v>
      </c>
      <c r="Q57" s="38">
        <f t="shared" si="27"/>
        <v>0.28538222272311331</v>
      </c>
    </row>
    <row r="58" spans="1:17" ht="15.75" thickBot="1" x14ac:dyDescent="0.3">
      <c r="B58" s="10">
        <v>-3.3999999999999941</v>
      </c>
      <c r="C58" s="50">
        <f>C42/$C$2*1000000000000</f>
        <v>-0.51219512195121941</v>
      </c>
      <c r="D58" s="50">
        <f>D42/$D$2*1000000000000</f>
        <v>-4.7846889952153179E-2</v>
      </c>
      <c r="E58" s="50">
        <f>E42/$E$2*1000000000000</f>
        <v>1.7825311942959055E-2</v>
      </c>
      <c r="F58" s="50">
        <f>F42/$F$2*1000000000000</f>
        <v>-0.31088082901554415</v>
      </c>
      <c r="G58" s="50">
        <f>G42/$G$2*1000000000000</f>
        <v>-0.31691176470588234</v>
      </c>
      <c r="H58" s="50">
        <f>H42/$H$2*1000000000000</f>
        <v>0.17559523809523808</v>
      </c>
      <c r="I58" s="50">
        <f>I42/$I$2*1000000000000</f>
        <v>0.17316017316017321</v>
      </c>
      <c r="J58" s="50">
        <f>J42/$J$2*1000000000000</f>
        <v>-0.63583815028901747</v>
      </c>
      <c r="K58" s="50">
        <f>K42/$K$2*1000000000000</f>
        <v>7.584269662921346E-2</v>
      </c>
      <c r="L58" s="50">
        <f>L42/$L$2*1000000000000</f>
        <v>-0.4472693032015066</v>
      </c>
      <c r="N58" s="38">
        <f t="shared" si="24"/>
        <v>-0.18285186392877395</v>
      </c>
      <c r="O58" s="14">
        <f t="shared" si="25"/>
        <v>10</v>
      </c>
      <c r="P58" s="38">
        <f t="shared" si="26"/>
        <v>9.4197962669794355E-2</v>
      </c>
      <c r="Q58" s="38">
        <f t="shared" si="27"/>
        <v>0.18462461424984536</v>
      </c>
    </row>
    <row r="59" spans="1:17" ht="15.75" thickBot="1" x14ac:dyDescent="0.3">
      <c r="B59" s="10">
        <v>11.600000000000005</v>
      </c>
      <c r="C59" s="50">
        <f>C43/$C$2*1000000000000</f>
        <v>-0.32520325203252021</v>
      </c>
      <c r="D59" s="50">
        <f>D43/$D$2*1000000000000</f>
        <v>-4.7846889952153103E-2</v>
      </c>
      <c r="E59" s="50">
        <f>E43/$E$2*1000000000000</f>
        <v>0.35650623885917992</v>
      </c>
      <c r="F59" s="50">
        <f>F43/$F$2*1000000000000</f>
        <v>-0.17271157167530229</v>
      </c>
      <c r="G59" s="50">
        <f>G43/$G$2*1000000000000</f>
        <v>0.36764705882352933</v>
      </c>
      <c r="H59" s="50">
        <f>H43/$H$2*1000000000000</f>
        <v>0.17261904761904767</v>
      </c>
      <c r="I59" s="50">
        <f>I43/$I$2*1000000000000</f>
        <v>0.17099567099567103</v>
      </c>
      <c r="J59" s="50">
        <f>J43/$J$2*1000000000000</f>
        <v>-0.17341040462427748</v>
      </c>
      <c r="K59" s="50">
        <f>K43/$K$2*1000000000000</f>
        <v>-0.16853932584269657</v>
      </c>
      <c r="L59" s="50">
        <f>L43/$L$2*1000000000000</f>
        <v>0.29190207156308851</v>
      </c>
      <c r="N59" s="38">
        <f t="shared" si="24"/>
        <v>4.719586437335669E-2</v>
      </c>
      <c r="O59" s="14">
        <f t="shared" si="25"/>
        <v>10</v>
      </c>
      <c r="P59" s="38">
        <f t="shared" si="26"/>
        <v>8.0317610933043432E-2</v>
      </c>
      <c r="Q59" s="38">
        <f t="shared" si="27"/>
        <v>0.15741962475306559</v>
      </c>
    </row>
    <row r="60" spans="1:17" ht="15.75" thickBot="1" x14ac:dyDescent="0.3">
      <c r="B60" s="10">
        <v>26.600000000000005</v>
      </c>
      <c r="C60" s="50">
        <f>C44/$C$2*1000000000000</f>
        <v>8.1300813008130052E-2</v>
      </c>
      <c r="D60" s="50" t="s">
        <v>17</v>
      </c>
      <c r="E60" s="50">
        <f>E44/$E$2*1000000000000</f>
        <v>0.3565062388591802</v>
      </c>
      <c r="F60" s="50">
        <f>F44/$F$2*1000000000000</f>
        <v>-0.18998272884283249</v>
      </c>
      <c r="G60" s="50">
        <f>G44/$G$2*1000000000000</f>
        <v>0.66176470588235281</v>
      </c>
      <c r="H60" s="50">
        <f>H44/$H$2*1000000000000</f>
        <v>8.9285714285714357E-2</v>
      </c>
      <c r="I60" s="50">
        <f>I44/$I$2*1000000000000</f>
        <v>0.32467532467532462</v>
      </c>
      <c r="J60" s="50">
        <f>J44/$J$2*1000000000000</f>
        <v>0.22157996146435449</v>
      </c>
      <c r="K60" s="50">
        <f>K44/$K$2*1000000000000</f>
        <v>-0.30898876404494385</v>
      </c>
      <c r="L60" s="50">
        <f>L44/$L$2*1000000000000</f>
        <v>1.1205273069679846</v>
      </c>
      <c r="N60" s="38">
        <f t="shared" si="24"/>
        <v>0.26185206358391833</v>
      </c>
      <c r="O60" s="14">
        <f t="shared" si="25"/>
        <v>9</v>
      </c>
      <c r="P60" s="38">
        <f t="shared" si="26"/>
        <v>0.14453820820504756</v>
      </c>
      <c r="Q60" s="38">
        <f t="shared" si="27"/>
        <v>0.28328968247184488</v>
      </c>
    </row>
    <row r="61" spans="1:17" ht="15.75" thickBot="1" x14ac:dyDescent="0.3">
      <c r="B61" s="10">
        <v>41.600000000000009</v>
      </c>
      <c r="C61" s="50">
        <f>C45/$C$2*1000000000000</f>
        <v>0.40650406504065029</v>
      </c>
      <c r="D61" s="50" t="s">
        <v>17</v>
      </c>
      <c r="E61" s="50">
        <f>E45/$E$2*1000000000000</f>
        <v>0.17825311942958988</v>
      </c>
      <c r="F61" s="50">
        <f>F45/$F$2*1000000000000</f>
        <v>-0.24179620034542229</v>
      </c>
      <c r="G61" s="50">
        <f>G45/$G$2*1000000000000</f>
        <v>1.5441176470588234</v>
      </c>
      <c r="H61" s="50">
        <f>H45/$H$2*1000000000000</f>
        <v>-8.9285714285714357E-2</v>
      </c>
      <c r="I61" s="50">
        <f>I45/$I$2*1000000000000</f>
        <v>-8.6580086580086701E-2</v>
      </c>
      <c r="J61" s="50">
        <f>J45/$J$2*1000000000000</f>
        <v>0.5491329479768785</v>
      </c>
      <c r="K61" s="50">
        <f>K45/$K$2*1000000000000</f>
        <v>-0.47752808988764056</v>
      </c>
      <c r="L61" s="50">
        <f>L45/$L$2*1000000000000</f>
        <v>1.2806026365348406</v>
      </c>
      <c r="N61" s="38">
        <f t="shared" si="24"/>
        <v>0.34038003610465761</v>
      </c>
      <c r="O61" s="14">
        <f t="shared" si="25"/>
        <v>9</v>
      </c>
      <c r="P61" s="38">
        <f t="shared" si="26"/>
        <v>0.22919086397060551</v>
      </c>
      <c r="Q61" s="38">
        <f t="shared" si="27"/>
        <v>0.44920583896800537</v>
      </c>
    </row>
    <row r="62" spans="1:17" ht="15.75" thickBot="1" x14ac:dyDescent="0.3">
      <c r="B62" s="10">
        <v>56.600000000000009</v>
      </c>
      <c r="C62" s="50">
        <f>C46/$C$2*1000000000000</f>
        <v>0.24390243902438991</v>
      </c>
      <c r="D62" s="50" t="s">
        <v>17</v>
      </c>
      <c r="E62" s="50">
        <f>E46/$E$2*1000000000000</f>
        <v>-0.17825311942959032</v>
      </c>
      <c r="F62" s="50">
        <f>F46/$F$2*1000000000000</f>
        <v>-0.69084628670120785</v>
      </c>
      <c r="G62" s="50">
        <f>G46/$G$2*1000000000000</f>
        <v>2.132352941176471</v>
      </c>
      <c r="H62" s="50">
        <f>H46/$H$2*1000000000000</f>
        <v>-1.7261904761904763</v>
      </c>
      <c r="I62" s="50" t="s">
        <v>17</v>
      </c>
      <c r="J62" s="50">
        <f>J46/$J$2*1000000000000</f>
        <v>0.77071290944123305</v>
      </c>
      <c r="K62" s="50">
        <f>K46/$K$2*1000000000000</f>
        <v>-0.56179775280898858</v>
      </c>
      <c r="L62" s="50">
        <f>L46/$L$2*1000000000000</f>
        <v>1.478342749529191</v>
      </c>
      <c r="N62" s="38">
        <f t="shared" si="24"/>
        <v>0.18352792550512775</v>
      </c>
      <c r="O62" s="14">
        <f t="shared" si="25"/>
        <v>8</v>
      </c>
      <c r="P62" s="38">
        <f t="shared" si="26"/>
        <v>0.44160515220524788</v>
      </c>
      <c r="Q62" s="38">
        <f t="shared" si="27"/>
        <v>0.86553019370961448</v>
      </c>
    </row>
    <row r="63" spans="1:17" ht="15.75" thickBot="1" x14ac:dyDescent="0.3">
      <c r="B63" s="85" t="s">
        <v>59</v>
      </c>
      <c r="C63" s="72" t="s">
        <v>58</v>
      </c>
      <c r="D63" s="72" t="s">
        <v>58</v>
      </c>
      <c r="E63" s="72" t="s">
        <v>58</v>
      </c>
      <c r="F63" s="72" t="s">
        <v>58</v>
      </c>
      <c r="G63" s="72" t="s">
        <v>58</v>
      </c>
      <c r="H63" s="72" t="s">
        <v>58</v>
      </c>
      <c r="I63" s="72" t="s">
        <v>58</v>
      </c>
      <c r="J63" s="72" t="s">
        <v>58</v>
      </c>
      <c r="K63" s="72" t="s">
        <v>58</v>
      </c>
      <c r="L63" s="72" t="s">
        <v>58</v>
      </c>
      <c r="N63" s="72" t="s">
        <v>58</v>
      </c>
      <c r="P63" s="72" t="s">
        <v>58</v>
      </c>
      <c r="Q63" s="86" t="s">
        <v>58</v>
      </c>
    </row>
    <row r="64" spans="1:17" ht="15.75" thickBot="1" x14ac:dyDescent="0.3"/>
    <row r="65" spans="2:12" x14ac:dyDescent="0.25">
      <c r="B65" s="64" t="s">
        <v>53</v>
      </c>
      <c r="C65" s="65" t="s">
        <v>36</v>
      </c>
      <c r="D65" s="65" t="s">
        <v>48</v>
      </c>
      <c r="E65" s="65" t="s">
        <v>43</v>
      </c>
      <c r="F65" s="65" t="s">
        <v>44</v>
      </c>
      <c r="G65" s="65" t="s">
        <v>45</v>
      </c>
      <c r="H65" s="65" t="s">
        <v>46</v>
      </c>
      <c r="I65" s="65" t="s">
        <v>47</v>
      </c>
      <c r="J65" s="65" t="s">
        <v>49</v>
      </c>
      <c r="K65" s="65" t="s">
        <v>51</v>
      </c>
      <c r="L65" s="66" t="s">
        <v>52</v>
      </c>
    </row>
    <row r="66" spans="2:12" x14ac:dyDescent="0.25">
      <c r="B66" s="81" t="s">
        <v>57</v>
      </c>
      <c r="C66" s="82">
        <v>722.9</v>
      </c>
      <c r="D66" s="82">
        <v>800.75900000000001</v>
      </c>
      <c r="E66" s="82">
        <v>682.96900000000005</v>
      </c>
      <c r="F66" s="82">
        <v>548.58699999999999</v>
      </c>
      <c r="G66" s="82">
        <v>633.6</v>
      </c>
      <c r="H66" s="82">
        <v>1008.654</v>
      </c>
      <c r="I66" s="82">
        <v>2523.364</v>
      </c>
      <c r="J66" s="82">
        <v>2618.3789999999999</v>
      </c>
      <c r="K66" s="82">
        <v>525.21299999999997</v>
      </c>
      <c r="L66" s="83">
        <v>421.91899999999998</v>
      </c>
    </row>
    <row r="67" spans="2:12" x14ac:dyDescent="0.25">
      <c r="B67" s="81" t="s">
        <v>55</v>
      </c>
      <c r="C67" s="82">
        <v>22171</v>
      </c>
      <c r="D67" s="82">
        <v>57346</v>
      </c>
      <c r="E67" s="82">
        <v>29455</v>
      </c>
      <c r="F67" s="82">
        <v>25338</v>
      </c>
      <c r="G67" s="82">
        <v>27460</v>
      </c>
      <c r="H67" s="82">
        <v>28006</v>
      </c>
      <c r="I67" s="82">
        <v>20375</v>
      </c>
      <c r="J67" s="82">
        <v>25342</v>
      </c>
      <c r="K67" s="82">
        <v>31444</v>
      </c>
      <c r="L67" s="83">
        <v>13688</v>
      </c>
    </row>
    <row r="68" spans="2:12" x14ac:dyDescent="0.25">
      <c r="B68" s="81" t="s">
        <v>54</v>
      </c>
      <c r="C68" s="82">
        <v>16027480</v>
      </c>
      <c r="D68" s="82">
        <v>45920322</v>
      </c>
      <c r="E68" s="82">
        <v>20116851</v>
      </c>
      <c r="F68" s="82">
        <v>13900105</v>
      </c>
      <c r="G68" s="82">
        <v>17398656</v>
      </c>
      <c r="H68" s="82">
        <v>28248364</v>
      </c>
      <c r="I68" s="82">
        <v>51413534</v>
      </c>
      <c r="J68" s="82">
        <v>66354970</v>
      </c>
      <c r="K68" s="82">
        <v>16514794</v>
      </c>
      <c r="L68" s="83">
        <v>5775228</v>
      </c>
    </row>
    <row r="69" spans="2:12" ht="15.75" thickBot="1" x14ac:dyDescent="0.3">
      <c r="B69" s="67" t="s">
        <v>56</v>
      </c>
      <c r="C69" s="68">
        <f>C68/C67</f>
        <v>722.90289116413328</v>
      </c>
      <c r="D69" s="68">
        <f t="shared" ref="D69:K69" si="28">D68/D67</f>
        <v>800.7589369790395</v>
      </c>
      <c r="E69" s="68">
        <f t="shared" si="28"/>
        <v>682.96896961466643</v>
      </c>
      <c r="F69" s="68">
        <f t="shared" si="28"/>
        <v>548.58729970794855</v>
      </c>
      <c r="G69" s="68">
        <f t="shared" si="28"/>
        <v>633.6</v>
      </c>
      <c r="H69" s="68">
        <f t="shared" si="28"/>
        <v>1008.6540027137042</v>
      </c>
      <c r="I69" s="68">
        <f t="shared" si="28"/>
        <v>2523.3636319018406</v>
      </c>
      <c r="J69" s="68">
        <f t="shared" si="28"/>
        <v>2618.3793702154526</v>
      </c>
      <c r="K69" s="68">
        <f t="shared" si="28"/>
        <v>525.21288640122123</v>
      </c>
      <c r="L69" s="69" t="e">
        <f>#REF!=L68/L67</f>
        <v>#REF!</v>
      </c>
    </row>
    <row r="70" spans="2:12" x14ac:dyDescent="0.25">
      <c r="F70" s="2"/>
    </row>
    <row r="74" spans="2:12" x14ac:dyDescent="0.25">
      <c r="C74" s="3"/>
    </row>
    <row r="79" spans="2:12" x14ac:dyDescent="0.25">
      <c r="C79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"/>
  <sheetViews>
    <sheetView topLeftCell="G1" workbookViewId="0">
      <selection activeCell="X30" sqref="X30"/>
    </sheetView>
  </sheetViews>
  <sheetFormatPr baseColWidth="10" defaultColWidth="11.42578125" defaultRowHeight="15" x14ac:dyDescent="0.25"/>
  <cols>
    <col min="1" max="1" width="13.42578125" style="2" customWidth="1"/>
    <col min="2" max="4" width="11.42578125" style="2"/>
    <col min="5" max="5" width="11.42578125" style="1"/>
    <col min="6" max="6" width="12.28515625" style="2" customWidth="1"/>
    <col min="7" max="7" width="11.42578125" style="2"/>
    <col min="8" max="8" width="12.28515625" style="3" customWidth="1"/>
    <col min="9" max="9" width="13.85546875" style="2" customWidth="1"/>
    <col min="10" max="11" width="13.42578125" style="2" customWidth="1"/>
    <col min="12" max="14" width="14.7109375" style="2" customWidth="1"/>
    <col min="15" max="15" width="3" style="2" customWidth="1"/>
    <col min="16" max="17" width="3.85546875" style="2" customWidth="1"/>
    <col min="18" max="18" width="2" style="2" customWidth="1"/>
    <col min="19" max="19" width="11.42578125" style="2"/>
    <col min="20" max="20" width="5" style="2" customWidth="1"/>
    <col min="21" max="21" width="11.42578125" style="2"/>
    <col min="22" max="22" width="12" style="2" bestFit="1" customWidth="1"/>
    <col min="23" max="16384" width="11.42578125" style="2"/>
  </cols>
  <sheetData>
    <row r="1" spans="1:28" ht="15.75" thickBot="1" x14ac:dyDescent="0.3">
      <c r="C1" s="2" t="s">
        <v>30</v>
      </c>
      <c r="D1" s="2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</row>
    <row r="2" spans="1:28" ht="18.75" thickBot="1" x14ac:dyDescent="0.4">
      <c r="A2" s="17" t="s">
        <v>4</v>
      </c>
      <c r="B2" s="15" t="s">
        <v>63</v>
      </c>
      <c r="C2" s="2">
        <v>41.3</v>
      </c>
      <c r="D2" s="2">
        <v>28.1</v>
      </c>
      <c r="E2" s="1">
        <v>34.1</v>
      </c>
      <c r="F2" s="2">
        <v>28.6</v>
      </c>
      <c r="G2" s="2">
        <v>26.7</v>
      </c>
      <c r="H2" s="2">
        <v>26.4</v>
      </c>
      <c r="I2" s="2">
        <v>122</v>
      </c>
      <c r="J2" s="2">
        <v>32.9</v>
      </c>
      <c r="K2" s="2">
        <v>30.4</v>
      </c>
      <c r="L2" s="2">
        <v>23.7</v>
      </c>
      <c r="M2" s="2">
        <v>23.6</v>
      </c>
      <c r="S2" s="17"/>
      <c r="T2" s="24" t="s">
        <v>0</v>
      </c>
      <c r="U2" s="24" t="s">
        <v>1</v>
      </c>
      <c r="V2" s="25" t="s">
        <v>2</v>
      </c>
      <c r="Y2" s="4"/>
      <c r="Z2" s="4"/>
      <c r="AA2" s="4"/>
      <c r="AB2" s="4"/>
    </row>
    <row r="3" spans="1:28" ht="15.75" thickBot="1" x14ac:dyDescent="0.3">
      <c r="A3" s="14" t="s">
        <v>3</v>
      </c>
      <c r="B3" s="6">
        <v>-123.39999999999999</v>
      </c>
      <c r="C3" s="12">
        <v>-1.58E-10</v>
      </c>
      <c r="D3" s="12">
        <v>-2.07E-11</v>
      </c>
      <c r="E3" s="18">
        <v>-1.8999999999999999E-11</v>
      </c>
      <c r="F3" s="18">
        <v>-4.5499999999999998E-10</v>
      </c>
      <c r="G3" s="12">
        <v>-1.2999999999999999E-10</v>
      </c>
      <c r="H3" s="12">
        <v>-2.4000000000000001E-11</v>
      </c>
      <c r="I3" s="12">
        <v>-1E-10</v>
      </c>
      <c r="J3" s="12">
        <v>-6.0999999999999996E-11</v>
      </c>
      <c r="K3" s="12">
        <v>-2.4000000000000001E-11</v>
      </c>
      <c r="L3" s="18">
        <v>-6.7000000000000001E-11</v>
      </c>
      <c r="M3" s="12">
        <v>-3.3999999999999999E-11</v>
      </c>
      <c r="N3" s="4"/>
      <c r="O3" s="4"/>
      <c r="P3" s="4"/>
      <c r="Q3" s="4"/>
      <c r="S3" s="23">
        <f>AVERAGE(C3:Q3)</f>
        <v>-9.9336363636363633E-11</v>
      </c>
      <c r="T3" s="15">
        <f>COUNT(C3:Q3)</f>
        <v>11</v>
      </c>
      <c r="U3" s="23">
        <f>(STDEV(C3:Q3))/SQRT(T3)</f>
        <v>3.8334845939734003E-11</v>
      </c>
      <c r="V3" s="15">
        <f>CONFIDENCE(0.05,(STDEV(C3:Q3)),T3)</f>
        <v>7.5134917394770155E-11</v>
      </c>
      <c r="Y3" s="4"/>
      <c r="Z3" s="4"/>
      <c r="AA3" s="4"/>
      <c r="AB3" s="4"/>
    </row>
    <row r="4" spans="1:28" ht="15.75" thickBot="1" x14ac:dyDescent="0.3">
      <c r="B4" s="7">
        <v>-108.39999999999999</v>
      </c>
      <c r="C4" s="13">
        <v>-1.2400000000000001E-10</v>
      </c>
      <c r="D4" s="13">
        <v>-1.9500000000000001E-11</v>
      </c>
      <c r="E4" s="19">
        <v>-1.2000000000000001E-11</v>
      </c>
      <c r="F4" s="19">
        <v>-3.9499999999999998E-10</v>
      </c>
      <c r="G4" s="13">
        <v>-1.0999999999999999E-10</v>
      </c>
      <c r="H4" s="13">
        <v>-2.4000000000000001E-11</v>
      </c>
      <c r="I4" s="13">
        <v>-6.3999999999999999E-11</v>
      </c>
      <c r="J4" s="13">
        <v>-5.8E-11</v>
      </c>
      <c r="K4" s="13">
        <v>-1.6999999999999999E-11</v>
      </c>
      <c r="L4" s="19">
        <v>-6.0999999999999996E-11</v>
      </c>
      <c r="M4" s="7">
        <v>-2.8E-11</v>
      </c>
      <c r="S4" s="23">
        <f t="shared" ref="S4:S15" si="0">AVERAGE(C4:Q4)</f>
        <v>-8.2954545454545468E-11</v>
      </c>
      <c r="T4" s="15">
        <f t="shared" ref="T4:T15" si="1">COUNT(C4:Q4)</f>
        <v>11</v>
      </c>
      <c r="U4" s="23">
        <f t="shared" ref="U4:U15" si="2">(STDEV(C4:Q4))/SQRT(T4)</f>
        <v>3.3188062924207512E-11</v>
      </c>
      <c r="V4" s="15">
        <f t="shared" ref="V4:V15" si="3">CONFIDENCE(0.05,(STDEV(C4:Q4)),T4)</f>
        <v>6.5047408048095784E-11</v>
      </c>
      <c r="Y4" s="4"/>
    </row>
    <row r="5" spans="1:28" ht="15.75" thickBot="1" x14ac:dyDescent="0.3">
      <c r="B5" s="7">
        <v>-93.399999999999991</v>
      </c>
      <c r="C5" s="13">
        <v>-1.02E-10</v>
      </c>
      <c r="D5" s="13">
        <v>-1.35E-11</v>
      </c>
      <c r="E5" s="19">
        <v>-1.2000000000000001E-11</v>
      </c>
      <c r="F5" s="19">
        <v>-2.7499999999999998E-10</v>
      </c>
      <c r="G5" s="13">
        <v>-9.2000000000000005E-11</v>
      </c>
      <c r="H5" s="13">
        <v>-1.6E-11</v>
      </c>
      <c r="I5" s="13">
        <v>-4.8000000000000002E-11</v>
      </c>
      <c r="J5" s="13">
        <v>-4.8000000000000002E-11</v>
      </c>
      <c r="K5" s="13">
        <v>-1.3E-11</v>
      </c>
      <c r="L5" s="19">
        <v>-5.0999999999999998E-11</v>
      </c>
      <c r="M5" s="7">
        <v>-2.2000000000000002E-11</v>
      </c>
      <c r="S5" s="23">
        <f t="shared" si="0"/>
        <v>-6.2954545454545472E-11</v>
      </c>
      <c r="T5" s="15">
        <f t="shared" si="1"/>
        <v>11</v>
      </c>
      <c r="U5" s="23">
        <f t="shared" si="2"/>
        <v>2.3226400979905147E-11</v>
      </c>
      <c r="V5" s="15">
        <f t="shared" si="3"/>
        <v>4.5522909411099899E-11</v>
      </c>
    </row>
    <row r="6" spans="1:28" ht="15.75" thickBot="1" x14ac:dyDescent="0.3">
      <c r="B6" s="7">
        <v>-78.399999999999991</v>
      </c>
      <c r="C6" s="13">
        <v>-7.3700000000000001E-11</v>
      </c>
      <c r="D6" s="13">
        <v>-1.24E-11</v>
      </c>
      <c r="E6" s="19">
        <v>-7.0000000000000001E-12</v>
      </c>
      <c r="F6" s="19">
        <v>-2.1999999999999999E-10</v>
      </c>
      <c r="G6" s="13">
        <v>-8.2000000000000001E-11</v>
      </c>
      <c r="H6" s="13">
        <v>-1.2000000000000001E-11</v>
      </c>
      <c r="I6" s="13">
        <v>-3.3999999999999999E-11</v>
      </c>
      <c r="J6" s="13">
        <v>-3.5000000000000002E-11</v>
      </c>
      <c r="K6" s="13">
        <v>-8.8999999999999996E-12</v>
      </c>
      <c r="L6" s="19">
        <v>-3.9999999999999998E-11</v>
      </c>
      <c r="M6" s="7">
        <v>-1.7999999999999999E-11</v>
      </c>
      <c r="S6" s="23">
        <f t="shared" si="0"/>
        <v>-4.9363636363636375E-11</v>
      </c>
      <c r="T6" s="15">
        <f t="shared" si="1"/>
        <v>11</v>
      </c>
      <c r="U6" s="23">
        <f t="shared" si="2"/>
        <v>1.8703962986622881E-11</v>
      </c>
      <c r="V6" s="15">
        <f t="shared" si="3"/>
        <v>3.6659093821951066E-11</v>
      </c>
    </row>
    <row r="7" spans="1:28" ht="15.75" thickBot="1" x14ac:dyDescent="0.3">
      <c r="B7" s="7">
        <v>-63.399999999999991</v>
      </c>
      <c r="C7" s="13">
        <v>-5.4199999999999998E-11</v>
      </c>
      <c r="D7" s="13">
        <v>-1.0099999999999999E-11</v>
      </c>
      <c r="E7" s="19">
        <v>-4.6999999999999998E-12</v>
      </c>
      <c r="F7" s="19">
        <v>-1.5999999999999999E-10</v>
      </c>
      <c r="G7" s="13">
        <v>-6.4999999999999995E-11</v>
      </c>
      <c r="H7" s="13">
        <v>-9.9999999999999994E-12</v>
      </c>
      <c r="I7" s="13">
        <v>-1.6999999999999999E-11</v>
      </c>
      <c r="J7" s="13">
        <v>-2.9E-11</v>
      </c>
      <c r="K7" s="13">
        <v>-4.6999999999999998E-12</v>
      </c>
      <c r="L7" s="19">
        <v>-3.1000000000000003E-11</v>
      </c>
      <c r="M7" s="7">
        <v>-1.3E-11</v>
      </c>
      <c r="S7" s="23">
        <f t="shared" si="0"/>
        <v>-3.6245454545454545E-11</v>
      </c>
      <c r="T7" s="15">
        <f t="shared" si="1"/>
        <v>11</v>
      </c>
      <c r="U7" s="23">
        <f t="shared" si="2"/>
        <v>1.3756904802755091E-11</v>
      </c>
      <c r="V7" s="15">
        <f t="shared" si="3"/>
        <v>2.6963037952146069E-11</v>
      </c>
    </row>
    <row r="8" spans="1:28" ht="15.75" thickBot="1" x14ac:dyDescent="0.3">
      <c r="B8" s="7">
        <v>-48.399999999999991</v>
      </c>
      <c r="C8" s="13">
        <v>-3.63E-11</v>
      </c>
      <c r="D8" s="13">
        <v>-5.5699999999999999E-12</v>
      </c>
      <c r="E8" s="19">
        <v>-3.6E-12</v>
      </c>
      <c r="F8" s="19">
        <v>-1.2E-10</v>
      </c>
      <c r="G8" s="13">
        <v>-4.1000000000000001E-11</v>
      </c>
      <c r="H8" s="13">
        <v>-8.6999999999999997E-12</v>
      </c>
      <c r="I8" s="13">
        <v>-6.0000000000000003E-12</v>
      </c>
      <c r="J8" s="13">
        <v>-1.6999999999999999E-11</v>
      </c>
      <c r="K8" s="13">
        <v>-1.5000000000000001E-12</v>
      </c>
      <c r="L8" s="19">
        <v>-2.4000000000000001E-11</v>
      </c>
      <c r="M8" s="7">
        <v>-9.6999999999999995E-12</v>
      </c>
      <c r="S8" s="23">
        <f t="shared" si="0"/>
        <v>-2.4851818181818182E-11</v>
      </c>
      <c r="T8" s="15">
        <f t="shared" si="1"/>
        <v>11</v>
      </c>
      <c r="U8" s="23">
        <f t="shared" si="2"/>
        <v>1.0322950319835174E-11</v>
      </c>
      <c r="V8" s="15">
        <f t="shared" si="3"/>
        <v>2.0232610841073168E-11</v>
      </c>
    </row>
    <row r="9" spans="1:28" ht="15.75" thickBot="1" x14ac:dyDescent="0.3">
      <c r="B9" s="7">
        <v>-33.399999999999991</v>
      </c>
      <c r="C9" s="13">
        <v>-2.3000000000000001E-11</v>
      </c>
      <c r="D9" s="13">
        <v>-3.8E-12</v>
      </c>
      <c r="E9" s="19">
        <v>-1.1E-12</v>
      </c>
      <c r="F9" s="19">
        <v>-6.8499999999999996E-11</v>
      </c>
      <c r="G9" s="13">
        <v>-2.4000000000000001E-11</v>
      </c>
      <c r="H9" s="13">
        <v>-3.2000000000000001E-12</v>
      </c>
      <c r="I9" s="13">
        <v>7.2E-12</v>
      </c>
      <c r="J9" s="13">
        <v>-1.3E-11</v>
      </c>
      <c r="K9" s="13">
        <v>2.6999999999999998E-12</v>
      </c>
      <c r="L9" s="19">
        <v>-1.5E-11</v>
      </c>
      <c r="M9" s="7">
        <v>-6.0000000000000003E-12</v>
      </c>
      <c r="S9" s="23">
        <f t="shared" si="0"/>
        <v>-1.3427272727272726E-11</v>
      </c>
      <c r="T9" s="15">
        <f t="shared" si="1"/>
        <v>11</v>
      </c>
      <c r="U9" s="23">
        <f t="shared" si="2"/>
        <v>6.2733649214768724E-12</v>
      </c>
      <c r="V9" s="15">
        <f t="shared" si="3"/>
        <v>1.2295569307971611E-11</v>
      </c>
    </row>
    <row r="10" spans="1:28" ht="15.75" thickBot="1" x14ac:dyDescent="0.3">
      <c r="B10" s="7">
        <v>-18.399999999999995</v>
      </c>
      <c r="C10" s="13">
        <v>-5.9400000000000001E-12</v>
      </c>
      <c r="D10" s="13">
        <v>8.1899999999999997E-14</v>
      </c>
      <c r="E10" s="19">
        <v>2.5999999999999998E-12</v>
      </c>
      <c r="F10" s="19">
        <v>-2.35E-11</v>
      </c>
      <c r="G10" s="13">
        <v>-9.2999999999999996E-12</v>
      </c>
      <c r="H10" s="13">
        <v>-5.9000000000000001E-13</v>
      </c>
      <c r="I10" s="13">
        <v>2.6000000000000001E-11</v>
      </c>
      <c r="J10" s="13">
        <v>-4.4999999999999998E-12</v>
      </c>
      <c r="K10" s="13">
        <v>7.1E-12</v>
      </c>
      <c r="L10" s="19">
        <v>-6.8000000000000001E-12</v>
      </c>
      <c r="M10" s="7">
        <v>-1.4000000000000001E-12</v>
      </c>
      <c r="S10" s="23">
        <f t="shared" si="0"/>
        <v>-1.4771E-12</v>
      </c>
      <c r="T10" s="15">
        <f t="shared" si="1"/>
        <v>11</v>
      </c>
      <c r="U10" s="23">
        <f t="shared" si="2"/>
        <v>3.6331783469723989E-12</v>
      </c>
      <c r="V10" s="15">
        <f t="shared" si="3"/>
        <v>7.1208987094766687E-12</v>
      </c>
    </row>
    <row r="11" spans="1:28" ht="15.75" thickBot="1" x14ac:dyDescent="0.3">
      <c r="B11" s="7">
        <v>-3.3999999999999941</v>
      </c>
      <c r="C11" s="13">
        <v>1.2200000000000001E-11</v>
      </c>
      <c r="D11" s="13">
        <v>1.0599999999999999E-11</v>
      </c>
      <c r="E11" s="19">
        <v>1.1000000000000001E-11</v>
      </c>
      <c r="F11" s="19">
        <v>1.8500000000000001E-11</v>
      </c>
      <c r="G11" s="13">
        <v>1.1000000000000001E-11</v>
      </c>
      <c r="H11" s="13">
        <v>5.5000000000000004E-12</v>
      </c>
      <c r="I11" s="13">
        <v>5.6999999999999997E-11</v>
      </c>
      <c r="J11" s="13">
        <v>7.3E-12</v>
      </c>
      <c r="K11" s="13">
        <v>1.3E-11</v>
      </c>
      <c r="L11" s="19">
        <v>3.3000000000000001E-12</v>
      </c>
      <c r="M11" s="7">
        <v>5.7000000000000003E-12</v>
      </c>
      <c r="S11" s="23">
        <f t="shared" si="0"/>
        <v>1.4100000000000002E-11</v>
      </c>
      <c r="T11" s="15">
        <f t="shared" si="1"/>
        <v>11</v>
      </c>
      <c r="U11" s="23">
        <f t="shared" si="2"/>
        <v>4.4756512984653463E-12</v>
      </c>
      <c r="V11" s="15">
        <f t="shared" si="3"/>
        <v>8.7721153523520046E-12</v>
      </c>
    </row>
    <row r="12" spans="1:28" ht="15.75" thickBot="1" x14ac:dyDescent="0.3">
      <c r="B12" s="7">
        <v>11.600000000000005</v>
      </c>
      <c r="C12" s="13">
        <v>2.6699999999999999E-11</v>
      </c>
      <c r="D12" s="13">
        <v>2.6899999999999999E-11</v>
      </c>
      <c r="E12" s="19">
        <v>2.2000000000000002E-11</v>
      </c>
      <c r="F12" s="19">
        <v>6.5500000000000006E-11</v>
      </c>
      <c r="G12" s="13">
        <v>3.1999999999999999E-11</v>
      </c>
      <c r="H12" s="13">
        <v>1.7999999999999999E-11</v>
      </c>
      <c r="I12" s="13">
        <v>1.0999999999999999E-10</v>
      </c>
      <c r="J12" s="13">
        <v>2.7E-11</v>
      </c>
      <c r="K12" s="13">
        <v>2.2000000000000002E-11</v>
      </c>
      <c r="L12" s="19">
        <v>1.6E-11</v>
      </c>
      <c r="M12" s="7">
        <v>1.7999999999999999E-11</v>
      </c>
      <c r="S12" s="23">
        <f t="shared" si="0"/>
        <v>3.4918181818181816E-11</v>
      </c>
      <c r="T12" s="15">
        <f t="shared" si="1"/>
        <v>11</v>
      </c>
      <c r="U12" s="23">
        <f t="shared" si="2"/>
        <v>8.5491500713315802E-12</v>
      </c>
      <c r="V12" s="15">
        <f t="shared" si="3"/>
        <v>1.6756026238237929E-11</v>
      </c>
    </row>
    <row r="13" spans="1:28" ht="15.75" thickBot="1" x14ac:dyDescent="0.3">
      <c r="B13" s="7">
        <v>26.600000000000005</v>
      </c>
      <c r="C13" s="13">
        <v>3.9899999999999999E-11</v>
      </c>
      <c r="D13" s="13">
        <v>4.2900000000000002E-11</v>
      </c>
      <c r="E13" s="19">
        <v>3.1000000000000003E-11</v>
      </c>
      <c r="F13" s="19">
        <v>1.05E-10</v>
      </c>
      <c r="G13" s="13">
        <v>5.0000000000000002E-11</v>
      </c>
      <c r="H13" s="13">
        <v>2.7E-11</v>
      </c>
      <c r="I13" s="13">
        <v>1.5E-10</v>
      </c>
      <c r="J13" s="13">
        <v>5.2000000000000001E-11</v>
      </c>
      <c r="K13" s="13">
        <v>2.9E-11</v>
      </c>
      <c r="L13" s="19">
        <v>3.3999999999999999E-11</v>
      </c>
      <c r="M13" s="7">
        <v>3.1999999999999999E-11</v>
      </c>
      <c r="S13" s="23">
        <f t="shared" si="0"/>
        <v>5.389090909090909E-11</v>
      </c>
      <c r="T13" s="15">
        <f t="shared" si="1"/>
        <v>11</v>
      </c>
      <c r="U13" s="23">
        <f t="shared" si="2"/>
        <v>1.1648600809816013E-11</v>
      </c>
      <c r="V13" s="15">
        <f t="shared" si="3"/>
        <v>2.283083805752349E-11</v>
      </c>
    </row>
    <row r="14" spans="1:28" ht="15.75" thickBot="1" x14ac:dyDescent="0.3">
      <c r="B14" s="7">
        <v>41.600000000000009</v>
      </c>
      <c r="C14" s="13">
        <v>5.0699999999999997E-11</v>
      </c>
      <c r="D14" s="13" t="s">
        <v>17</v>
      </c>
      <c r="E14" s="19">
        <v>4.8000000000000002E-11</v>
      </c>
      <c r="F14" s="19">
        <v>1.6000000000000002E-10</v>
      </c>
      <c r="G14" s="13">
        <v>7.0000000000000004E-11</v>
      </c>
      <c r="H14" s="13">
        <v>4.1000000000000001E-11</v>
      </c>
      <c r="I14" s="13" t="s">
        <v>17</v>
      </c>
      <c r="J14" s="13">
        <v>8.8000000000000006E-11</v>
      </c>
      <c r="K14" s="13">
        <v>3.5999999999999998E-11</v>
      </c>
      <c r="L14" s="19">
        <v>4.8999999999999999E-11</v>
      </c>
      <c r="M14" s="7">
        <v>5.0999999999999998E-11</v>
      </c>
      <c r="S14" s="23">
        <f t="shared" si="0"/>
        <v>6.5966666666666687E-11</v>
      </c>
      <c r="T14" s="15">
        <f t="shared" si="1"/>
        <v>9</v>
      </c>
      <c r="U14" s="23">
        <f t="shared" si="2"/>
        <v>1.2873896932251023E-11</v>
      </c>
      <c r="V14" s="15">
        <f t="shared" si="3"/>
        <v>2.5232374327892689E-11</v>
      </c>
    </row>
    <row r="15" spans="1:28" ht="15.75" thickBot="1" x14ac:dyDescent="0.3">
      <c r="B15" s="7">
        <v>56.600000000000009</v>
      </c>
      <c r="C15" s="13">
        <v>5.4800000000000001E-11</v>
      </c>
      <c r="D15" s="13" t="s">
        <v>17</v>
      </c>
      <c r="E15" s="19">
        <v>7.4000000000000003E-11</v>
      </c>
      <c r="F15" s="19">
        <v>1.8E-10</v>
      </c>
      <c r="G15" s="13">
        <v>8.2999999999999998E-11</v>
      </c>
      <c r="H15" s="13">
        <v>6.7000000000000001E-11</v>
      </c>
      <c r="I15" s="13" t="s">
        <v>17</v>
      </c>
      <c r="J15" s="13">
        <v>1.5999999999999999E-10</v>
      </c>
      <c r="K15" s="13">
        <v>4.1999999999999997E-11</v>
      </c>
      <c r="L15" s="19">
        <v>7.0000000000000004E-11</v>
      </c>
      <c r="M15" s="7">
        <v>8.9999999999999999E-11</v>
      </c>
      <c r="S15" s="23">
        <f t="shared" si="0"/>
        <v>9.1199999999999993E-11</v>
      </c>
      <c r="T15" s="15">
        <f t="shared" si="1"/>
        <v>9</v>
      </c>
      <c r="U15" s="23">
        <f t="shared" si="2"/>
        <v>1.5707429240118617E-11</v>
      </c>
      <c r="V15" s="15">
        <f t="shared" si="3"/>
        <v>3.0785995600343829E-11</v>
      </c>
    </row>
    <row r="16" spans="1:28" ht="15.75" thickBot="1" x14ac:dyDescent="0.3">
      <c r="B16" s="15" t="s">
        <v>59</v>
      </c>
      <c r="C16" s="16" t="s">
        <v>61</v>
      </c>
      <c r="D16" s="16" t="s">
        <v>61</v>
      </c>
      <c r="E16" s="16" t="s">
        <v>61</v>
      </c>
      <c r="F16" s="16" t="s">
        <v>61</v>
      </c>
      <c r="G16" s="16" t="s">
        <v>61</v>
      </c>
      <c r="H16" s="16" t="s">
        <v>61</v>
      </c>
      <c r="I16" s="16" t="s">
        <v>61</v>
      </c>
      <c r="J16" s="16" t="s">
        <v>61</v>
      </c>
      <c r="K16" s="16" t="s">
        <v>61</v>
      </c>
      <c r="L16" s="16" t="s">
        <v>61</v>
      </c>
      <c r="M16" s="16" t="s">
        <v>61</v>
      </c>
      <c r="S16" s="15" t="s">
        <v>37</v>
      </c>
      <c r="T16" s="8"/>
      <c r="U16" s="8" t="s">
        <v>37</v>
      </c>
      <c r="V16" s="8" t="s">
        <v>37</v>
      </c>
    </row>
    <row r="17" spans="1:22" ht="15.75" thickBot="1" x14ac:dyDescent="0.3">
      <c r="B17" s="36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S17" s="36"/>
      <c r="T17" s="36"/>
      <c r="U17" s="36"/>
      <c r="V17" s="36"/>
    </row>
    <row r="18" spans="1:22" ht="15.75" thickBot="1" x14ac:dyDescent="0.3">
      <c r="A18" s="17" t="s">
        <v>5</v>
      </c>
      <c r="S18" s="17"/>
      <c r="T18" s="24" t="s">
        <v>0</v>
      </c>
      <c r="U18" s="24" t="s">
        <v>1</v>
      </c>
      <c r="V18" s="25" t="s">
        <v>2</v>
      </c>
    </row>
    <row r="19" spans="1:22" ht="15.75" thickBot="1" x14ac:dyDescent="0.3">
      <c r="A19" s="9"/>
      <c r="B19" s="6">
        <v>-123.39999999999999</v>
      </c>
      <c r="C19" s="32">
        <v>-3.3700000000000003E-10</v>
      </c>
      <c r="D19" s="12">
        <v>-8.9800000000000003E-11</v>
      </c>
      <c r="E19" s="12">
        <v>-2.0000000000000001E-10</v>
      </c>
      <c r="F19" s="12">
        <v>-5.4999999999999996E-10</v>
      </c>
      <c r="G19" s="12">
        <v>-2.3000000000000001E-10</v>
      </c>
      <c r="H19" s="12">
        <v>-1.3999999999999998E-10</v>
      </c>
      <c r="I19" s="21">
        <v>-2.7E-10</v>
      </c>
      <c r="J19" s="21">
        <v>-2.3666666666666668E-10</v>
      </c>
      <c r="K19" s="12">
        <v>-2.1500000000000001E-10</v>
      </c>
      <c r="L19" s="26">
        <v>-1.65E-10</v>
      </c>
      <c r="M19" s="6">
        <v>-8.5000000000000004E-11</v>
      </c>
      <c r="S19" s="23">
        <f>AVERAGE(C19:Q19)</f>
        <v>-2.2895151515151514E-10</v>
      </c>
      <c r="T19" s="15">
        <f>COUNT(C19:Q19)</f>
        <v>11</v>
      </c>
      <c r="U19" s="23">
        <f>(STDEV(C19:Q19))/SQRT(T19)</f>
        <v>3.9267427158256969E-11</v>
      </c>
      <c r="V19" s="23">
        <f>CONFIDENCE(0.05,(STDEV(C19:Q19)),T19)</f>
        <v>7.6962742995733647E-11</v>
      </c>
    </row>
    <row r="20" spans="1:22" ht="15.75" thickBot="1" x14ac:dyDescent="0.3">
      <c r="A20" s="10"/>
      <c r="B20" s="7">
        <v>-108.39999999999999</v>
      </c>
      <c r="C20" s="33">
        <v>-2.5599999999999999E-10</v>
      </c>
      <c r="D20" s="13">
        <v>-7.1E-11</v>
      </c>
      <c r="E20" s="13">
        <v>-1.7000000000000001E-10</v>
      </c>
      <c r="F20" s="13">
        <v>-4.2999999999999996E-10</v>
      </c>
      <c r="G20" s="13">
        <v>-1.8E-10</v>
      </c>
      <c r="H20" s="13">
        <v>-1.1000000000000001E-10</v>
      </c>
      <c r="I20" s="22">
        <v>-2.3000000000000001E-10</v>
      </c>
      <c r="J20" s="22">
        <v>-1.8666666666666667E-10</v>
      </c>
      <c r="K20" s="13">
        <v>-1.6999999999999998E-10</v>
      </c>
      <c r="L20" s="34">
        <v>-1.3000000000000002E-10</v>
      </c>
      <c r="M20" s="7">
        <v>-7.1999999999999997E-11</v>
      </c>
      <c r="S20" s="23">
        <f>AVERAGE(C20:Q20)</f>
        <v>-1.8233333333333335E-10</v>
      </c>
      <c r="T20" s="15">
        <f>COUNT(C20:Q20)</f>
        <v>11</v>
      </c>
      <c r="U20" s="23">
        <f>(STDEV(C20:Q20))/SQRT(T20)</f>
        <v>3.0437052114390799E-11</v>
      </c>
      <c r="V20" s="23">
        <f>CONFIDENCE(0.05,(STDEV(C20:Q20)),T20)</f>
        <v>5.9655525939774653E-11</v>
      </c>
    </row>
    <row r="21" spans="1:22" ht="15.75" thickBot="1" x14ac:dyDescent="0.3">
      <c r="A21" s="11"/>
      <c r="B21" s="7">
        <v>-93.399999999999991</v>
      </c>
      <c r="C21" s="33">
        <v>-1.96E-10</v>
      </c>
      <c r="D21" s="13">
        <v>-5.6099999999999999E-11</v>
      </c>
      <c r="E21" s="13">
        <v>-1.2999999999999999E-10</v>
      </c>
      <c r="F21" s="13">
        <v>-3.6E-10</v>
      </c>
      <c r="G21" s="13">
        <v>-1.5E-10</v>
      </c>
      <c r="H21" s="13">
        <v>-8.4499999999999993E-11</v>
      </c>
      <c r="I21" s="22">
        <v>-1.7000000000000001E-10</v>
      </c>
      <c r="J21" s="22">
        <v>-1.4000000000000001E-10</v>
      </c>
      <c r="K21" s="13">
        <v>-1.35E-10</v>
      </c>
      <c r="L21" s="34">
        <v>-1.0999999999999999E-10</v>
      </c>
      <c r="M21" s="7">
        <v>-5.8E-11</v>
      </c>
      <c r="S21" s="23">
        <f>AVERAGE(C21:Q21)</f>
        <v>-1.4450909090909091E-10</v>
      </c>
      <c r="T21" s="15">
        <f>COUNT(C21:Q21)</f>
        <v>11</v>
      </c>
      <c r="U21" s="23">
        <f>(STDEV(C21:Q21))/SQRT(T21)</f>
        <v>2.5258807481191604E-11</v>
      </c>
      <c r="V21" s="23">
        <f>CONFIDENCE(0.05,(STDEV(C21:Q21)),T21)</f>
        <v>4.950635295556641E-11</v>
      </c>
    </row>
    <row r="22" spans="1:22" ht="15.75" thickBot="1" x14ac:dyDescent="0.3">
      <c r="B22" s="7">
        <v>-78.399999999999991</v>
      </c>
      <c r="C22" s="33">
        <v>-1.3799999999999999E-10</v>
      </c>
      <c r="D22" s="13">
        <v>-4.3E-11</v>
      </c>
      <c r="E22" s="13">
        <v>-1E-10</v>
      </c>
      <c r="F22" s="13">
        <v>-2.7499999999999998E-10</v>
      </c>
      <c r="G22" s="13">
        <v>-1.2E-10</v>
      </c>
      <c r="H22" s="13">
        <v>-6.35E-11</v>
      </c>
      <c r="I22" s="22">
        <v>-1.2999999999999999E-10</v>
      </c>
      <c r="J22" s="22">
        <v>-1.0866666666666667E-10</v>
      </c>
      <c r="K22" s="13">
        <v>-1.015E-10</v>
      </c>
      <c r="L22" s="34">
        <v>-8.4499999999999993E-11</v>
      </c>
      <c r="M22" s="7">
        <v>-4.6999999999999999E-11</v>
      </c>
      <c r="N22" s="35"/>
      <c r="O22" s="36"/>
      <c r="S22" s="23">
        <f>AVERAGE(C22:Q22)</f>
        <v>-1.101060606060606E-10</v>
      </c>
      <c r="T22" s="15">
        <f>COUNT(C22:Q22)</f>
        <v>11</v>
      </c>
      <c r="U22" s="23">
        <f>(STDEV(C22:Q22))/SQRT(T22)</f>
        <v>1.9058141672358118E-11</v>
      </c>
      <c r="V22" s="23">
        <f>CONFIDENCE(0.05,(STDEV(C22:Q22)),T22)</f>
        <v>3.7353271290083859E-11</v>
      </c>
    </row>
    <row r="23" spans="1:22" ht="15.75" thickBot="1" x14ac:dyDescent="0.3">
      <c r="B23" s="7">
        <v>-63.399999999999991</v>
      </c>
      <c r="C23" s="33">
        <v>-9.43E-11</v>
      </c>
      <c r="D23" s="13">
        <v>-3.1699999999999998E-11</v>
      </c>
      <c r="E23" s="13">
        <v>-7.8000000000000002E-11</v>
      </c>
      <c r="F23" s="13">
        <v>-2.1499999999999998E-10</v>
      </c>
      <c r="G23" s="13">
        <v>-8.8000000000000006E-11</v>
      </c>
      <c r="H23" s="13">
        <v>-4.4500000000000001E-11</v>
      </c>
      <c r="I23" s="22">
        <v>-9.8999999999999994E-11</v>
      </c>
      <c r="J23" s="22">
        <v>-7.7333333333333338E-11</v>
      </c>
      <c r="K23" s="13">
        <v>-7.3500000000000005E-11</v>
      </c>
      <c r="L23" s="34">
        <v>-6.35E-11</v>
      </c>
      <c r="M23" s="7">
        <v>-3.5999999999999998E-11</v>
      </c>
      <c r="S23" s="23">
        <f>AVERAGE(C23:Q23)</f>
        <v>-8.1893939393939397E-11</v>
      </c>
      <c r="T23" s="15">
        <f>COUNT(C23:Q23)</f>
        <v>11</v>
      </c>
      <c r="U23" s="23">
        <f>(STDEV(C23:Q23))/SQRT(T23)</f>
        <v>1.4975672405727666E-11</v>
      </c>
      <c r="V23" s="23">
        <f>CONFIDENCE(0.05,(STDEV(C23:Q23)),T23)</f>
        <v>2.9351778559496526E-11</v>
      </c>
    </row>
    <row r="24" spans="1:22" ht="15.75" thickBot="1" x14ac:dyDescent="0.3">
      <c r="B24" s="7">
        <v>-48.399999999999991</v>
      </c>
      <c r="C24" s="33">
        <v>-5.9300000000000005E-11</v>
      </c>
      <c r="D24" s="13">
        <v>-2.2000000000000002E-11</v>
      </c>
      <c r="E24" s="13">
        <v>-5.6999999999999997E-11</v>
      </c>
      <c r="F24" s="13">
        <v>-1.35E-10</v>
      </c>
      <c r="G24" s="13">
        <v>-6E-11</v>
      </c>
      <c r="H24" s="13">
        <v>-3E-11</v>
      </c>
      <c r="I24" s="22">
        <v>-5.0000000000000002E-11</v>
      </c>
      <c r="J24" s="22">
        <v>-5.2000000000000008E-11</v>
      </c>
      <c r="K24" s="13">
        <v>-5.1000000000000005E-11</v>
      </c>
      <c r="L24" s="34">
        <v>-4.7000000000000006E-11</v>
      </c>
      <c r="M24" s="7">
        <v>-2.8E-11</v>
      </c>
      <c r="S24" s="23">
        <f>AVERAGE(C24:Q24)</f>
        <v>-5.3754545454545455E-11</v>
      </c>
      <c r="T24" s="15">
        <f>COUNT(C24:Q24)</f>
        <v>11</v>
      </c>
      <c r="U24" s="23">
        <f>(STDEV(C24:Q24))/SQRT(T24)</f>
        <v>9.0390200960900999E-12</v>
      </c>
      <c r="V24" s="23">
        <f>CONFIDENCE(0.05,(STDEV(C24:Q24)),T24)</f>
        <v>1.7716153843870371E-11</v>
      </c>
    </row>
    <row r="25" spans="1:22" ht="15.75" thickBot="1" x14ac:dyDescent="0.3">
      <c r="B25" s="7">
        <v>-33.399999999999991</v>
      </c>
      <c r="C25" s="33">
        <v>-3.2700000000000001E-11</v>
      </c>
      <c r="D25" s="13">
        <v>-1.36E-11</v>
      </c>
      <c r="E25" s="13">
        <v>-3.9999999999999998E-11</v>
      </c>
      <c r="F25" s="13">
        <v>-7.7000000000000006E-11</v>
      </c>
      <c r="G25" s="13">
        <v>-3.7000000000000001E-11</v>
      </c>
      <c r="H25" s="13">
        <v>-1.7499999999999998E-11</v>
      </c>
      <c r="I25" s="22">
        <v>-1.6E-11</v>
      </c>
      <c r="J25" s="22">
        <v>-2.9666666666666668E-11</v>
      </c>
      <c r="K25" s="13">
        <v>-3.1999999999999999E-11</v>
      </c>
      <c r="L25" s="34">
        <v>-3.1500000000000001E-11</v>
      </c>
      <c r="M25" s="7">
        <v>-1.7999999999999999E-11</v>
      </c>
      <c r="S25" s="23">
        <f>AVERAGE(C25:Q25)</f>
        <v>-3.1360606060606059E-11</v>
      </c>
      <c r="T25" s="15">
        <f>COUNT(C25:Q25)</f>
        <v>11</v>
      </c>
      <c r="U25" s="23">
        <f>(STDEV(C25:Q25))/SQRT(T25)</f>
        <v>5.322761905881514E-12</v>
      </c>
      <c r="V25" s="23">
        <f>CONFIDENCE(0.05,(STDEV(C25:Q25)),T25)</f>
        <v>1.0432421633809542E-11</v>
      </c>
    </row>
    <row r="26" spans="1:22" ht="15.75" thickBot="1" x14ac:dyDescent="0.3">
      <c r="B26" s="7">
        <v>-18.399999999999995</v>
      </c>
      <c r="C26" s="33">
        <v>-1.41E-11</v>
      </c>
      <c r="D26" s="13">
        <v>-6.7100000000000003E-12</v>
      </c>
      <c r="E26" s="13">
        <v>-2.3000000000000001E-11</v>
      </c>
      <c r="F26" s="13">
        <v>-2.2000000000000002E-11</v>
      </c>
      <c r="G26" s="13">
        <v>-1.4E-11</v>
      </c>
      <c r="H26" s="13">
        <v>-6.1000000000000003E-12</v>
      </c>
      <c r="I26" s="22">
        <v>1.6999999999999999E-11</v>
      </c>
      <c r="J26" s="22">
        <v>-1.1599999999999999E-11</v>
      </c>
      <c r="K26" s="13">
        <v>-1.6500000000000001E-11</v>
      </c>
      <c r="L26" s="34">
        <v>-1.8500000000000001E-11</v>
      </c>
      <c r="M26" s="7">
        <v>-9.9999999999999994E-12</v>
      </c>
      <c r="S26" s="23">
        <f>AVERAGE(C26:Q26)</f>
        <v>-1.1410000000000001E-11</v>
      </c>
      <c r="T26" s="15">
        <f>COUNT(C26:Q26)</f>
        <v>11</v>
      </c>
      <c r="U26" s="23">
        <f>(STDEV(C26:Q26))/SQRT(T26)</f>
        <v>3.2974301288344919E-12</v>
      </c>
      <c r="V26" s="23">
        <f>CONFIDENCE(0.05,(STDEV(C26:Q26)),T26)</f>
        <v>6.4628442940528735E-12</v>
      </c>
    </row>
    <row r="27" spans="1:22" ht="15" customHeight="1" thickBot="1" x14ac:dyDescent="0.35">
      <c r="B27" s="7">
        <v>-3.3999999999999941</v>
      </c>
      <c r="C27" s="33">
        <v>8.4300000000000002E-12</v>
      </c>
      <c r="D27" s="13">
        <v>7.9899999999999997E-12</v>
      </c>
      <c r="E27" s="13">
        <v>-3.6E-12</v>
      </c>
      <c r="F27" s="13">
        <v>3.2500000000000004E-11</v>
      </c>
      <c r="G27" s="13">
        <v>1.2000000000000001E-11</v>
      </c>
      <c r="H27" s="13">
        <v>3.85E-12</v>
      </c>
      <c r="I27" s="22">
        <v>5.0000000000000002E-11</v>
      </c>
      <c r="J27" s="22">
        <v>8.1999999999999998E-12</v>
      </c>
      <c r="K27" s="13">
        <v>-1.1449999999999999E-12</v>
      </c>
      <c r="L27" s="34">
        <v>-6.8499999999999993E-12</v>
      </c>
      <c r="M27" s="13">
        <v>-7.5999999999999999E-13</v>
      </c>
      <c r="N27" s="48"/>
      <c r="O27" s="36"/>
      <c r="P27" s="36"/>
      <c r="Q27" s="36"/>
      <c r="S27" s="23">
        <f>AVERAGE(C27:Q27)</f>
        <v>1.0055909090909094E-11</v>
      </c>
      <c r="T27" s="15">
        <f>COUNT(C27:Q27)</f>
        <v>11</v>
      </c>
      <c r="U27" s="23">
        <f>(STDEV(C27:Q27))/SQRT(T27)</f>
        <v>5.1049479036689059E-12</v>
      </c>
      <c r="V27" s="23">
        <f>CONFIDENCE(0.05,(STDEV(C27:Q27)),T27)</f>
        <v>1.0005514034144303E-11</v>
      </c>
    </row>
    <row r="28" spans="1:22" ht="15.75" thickBot="1" x14ac:dyDescent="0.3">
      <c r="B28" s="7">
        <v>11.600000000000005</v>
      </c>
      <c r="C28" s="33">
        <v>3.2099999999999998E-11</v>
      </c>
      <c r="D28" s="13">
        <v>2.3800000000000001E-11</v>
      </c>
      <c r="E28" s="13">
        <v>1.3E-11</v>
      </c>
      <c r="F28" s="13">
        <v>9.1999999999999992E-11</v>
      </c>
      <c r="G28" s="13">
        <v>3.5000000000000002E-11</v>
      </c>
      <c r="H28" s="13">
        <v>1.6500000000000001E-11</v>
      </c>
      <c r="I28" s="22">
        <v>1E-10</v>
      </c>
      <c r="J28" s="22">
        <v>3.1333333333333335E-11</v>
      </c>
      <c r="K28" s="13">
        <v>1.5499999999999998E-11</v>
      </c>
      <c r="L28" s="34">
        <v>5.9000000000000003E-12</v>
      </c>
      <c r="M28" s="7">
        <v>9.9999999999999994E-12</v>
      </c>
      <c r="S28" s="23">
        <f>AVERAGE(C28:Q28)</f>
        <v>3.4103030303030304E-11</v>
      </c>
      <c r="T28" s="15">
        <f>COUNT(C28:Q28)</f>
        <v>11</v>
      </c>
      <c r="U28" s="23">
        <f>(STDEV(C28:Q28))/SQRT(T28)</f>
        <v>9.6722444247981806E-12</v>
      </c>
      <c r="V28" s="23">
        <f>CONFIDENCE(0.05,(STDEV(C28:Q28)),T28)</f>
        <v>1.895725072227276E-11</v>
      </c>
    </row>
    <row r="29" spans="1:22" ht="15.75" thickBot="1" x14ac:dyDescent="0.3">
      <c r="B29" s="7">
        <v>26.600000000000005</v>
      </c>
      <c r="C29" s="33">
        <v>4.6900000000000001E-11</v>
      </c>
      <c r="D29" s="13">
        <v>3.5999999999999998E-11</v>
      </c>
      <c r="E29" s="13">
        <v>2.6000000000000001E-11</v>
      </c>
      <c r="F29" s="13">
        <v>1.4500000000000002E-10</v>
      </c>
      <c r="G29" s="13">
        <v>5.2000000000000001E-11</v>
      </c>
      <c r="H29" s="13">
        <v>2.6499999999999999E-11</v>
      </c>
      <c r="I29" s="22">
        <v>1.5E-10</v>
      </c>
      <c r="J29" s="22">
        <v>5.2666666666666666E-11</v>
      </c>
      <c r="K29" s="13">
        <v>2.15E-11</v>
      </c>
      <c r="L29" s="34">
        <v>1.8999999999999999E-11</v>
      </c>
      <c r="M29" s="7">
        <v>1.6999999999999999E-11</v>
      </c>
      <c r="S29" s="23">
        <f>AVERAGE(C29:Q29)</f>
        <v>5.3869696969696985E-11</v>
      </c>
      <c r="T29" s="15">
        <f>COUNT(C29:Q29)</f>
        <v>11</v>
      </c>
      <c r="U29" s="23">
        <f>(STDEV(C29:Q29))/SQRT(T29)</f>
        <v>1.4481179324809218E-11</v>
      </c>
      <c r="V29" s="23">
        <f>CONFIDENCE(0.05,(STDEV(C29:Q29)),T29)</f>
        <v>2.8382589930292119E-11</v>
      </c>
    </row>
    <row r="30" spans="1:22" ht="15.75" thickBot="1" x14ac:dyDescent="0.3">
      <c r="B30" s="7">
        <v>41.600000000000009</v>
      </c>
      <c r="C30" s="33">
        <v>5.8E-11</v>
      </c>
      <c r="D30" s="13">
        <v>4.2699999999999999E-11</v>
      </c>
      <c r="E30" s="13">
        <v>3.9000000000000001E-11</v>
      </c>
      <c r="F30" s="13">
        <v>2.0000000000000001E-10</v>
      </c>
      <c r="G30" s="13">
        <v>7.1999999999999997E-11</v>
      </c>
      <c r="H30" s="13">
        <v>3.1500000000000001E-11</v>
      </c>
      <c r="I30" s="22">
        <v>1.8999999999999999E-10</v>
      </c>
      <c r="J30" s="22">
        <v>7.2999999999999993E-11</v>
      </c>
      <c r="K30" s="13">
        <v>3E-11</v>
      </c>
      <c r="L30" s="34">
        <v>2.9500000000000002E-11</v>
      </c>
      <c r="M30" s="7">
        <v>2.8E-11</v>
      </c>
      <c r="S30" s="23">
        <f>AVERAGE(C30:Q30)</f>
        <v>7.2154545454545451E-11</v>
      </c>
      <c r="T30" s="15">
        <f>COUNT(C30:Q30)</f>
        <v>11</v>
      </c>
      <c r="U30" s="23">
        <f>(STDEV(C30:Q30))/SQRT(T30)</f>
        <v>1.8973361055755675E-11</v>
      </c>
      <c r="V30" s="23">
        <f>CONFIDENCE(0.05,(STDEV(C30:Q30)),T30)</f>
        <v>3.7187104334955969E-11</v>
      </c>
    </row>
    <row r="31" spans="1:22" ht="15.75" thickBot="1" x14ac:dyDescent="0.3">
      <c r="B31" s="7">
        <v>56.600000000000009</v>
      </c>
      <c r="C31" s="33">
        <v>7.7500000000000004E-11</v>
      </c>
      <c r="D31" s="13">
        <v>4.8699999999999997E-11</v>
      </c>
      <c r="E31" s="13">
        <v>5.2999999999999998E-11</v>
      </c>
      <c r="F31" s="13">
        <v>2.6500000000000002E-10</v>
      </c>
      <c r="G31" s="13">
        <v>8.6E-11</v>
      </c>
      <c r="H31" s="13">
        <v>3.75E-11</v>
      </c>
      <c r="I31" s="22" t="s">
        <v>17</v>
      </c>
      <c r="J31" s="22">
        <v>1.0066666666666667E-10</v>
      </c>
      <c r="K31" s="13">
        <v>3.75E-11</v>
      </c>
      <c r="L31" s="34">
        <v>3.8499999999999996E-11</v>
      </c>
      <c r="M31" s="7">
        <v>4.6000000000000003E-11</v>
      </c>
      <c r="S31" s="23">
        <f>AVERAGE(C31:Q31)</f>
        <v>7.9036666666666674E-11</v>
      </c>
      <c r="T31" s="15">
        <f>COUNT(C31:Q31)</f>
        <v>10</v>
      </c>
      <c r="U31" s="23">
        <f>(STDEV(C31:Q31))/SQRT(T31)</f>
        <v>2.1828758044785272E-11</v>
      </c>
      <c r="V31" s="23">
        <f>CONFIDENCE(0.05,(STDEV(C31:Q31)),T31)</f>
        <v>4.278357959501809E-11</v>
      </c>
    </row>
    <row r="32" spans="1:22" ht="15.75" thickBot="1" x14ac:dyDescent="0.3">
      <c r="B32" s="8" t="s">
        <v>59</v>
      </c>
      <c r="C32" s="16" t="s">
        <v>61</v>
      </c>
      <c r="D32" s="16" t="s">
        <v>61</v>
      </c>
      <c r="E32" s="16" t="s">
        <v>61</v>
      </c>
      <c r="F32" s="16" t="s">
        <v>61</v>
      </c>
      <c r="G32" s="16" t="s">
        <v>61</v>
      </c>
      <c r="H32" s="16" t="s">
        <v>61</v>
      </c>
      <c r="I32" s="16" t="s">
        <v>61</v>
      </c>
      <c r="J32" s="16" t="s">
        <v>61</v>
      </c>
      <c r="K32" s="16" t="s">
        <v>61</v>
      </c>
      <c r="L32" s="16" t="s">
        <v>61</v>
      </c>
      <c r="M32" s="16" t="s">
        <v>61</v>
      </c>
      <c r="N32" s="36"/>
      <c r="O32" s="36"/>
      <c r="P32" s="36"/>
      <c r="Q32" s="36"/>
      <c r="R32" s="36"/>
      <c r="S32" s="15" t="s">
        <v>37</v>
      </c>
      <c r="T32" s="15"/>
      <c r="U32" s="15" t="s">
        <v>37</v>
      </c>
      <c r="V32" s="15" t="s">
        <v>37</v>
      </c>
    </row>
    <row r="33" spans="1:23" ht="15.75" thickBot="1" x14ac:dyDescent="0.3">
      <c r="B33" s="4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6"/>
      <c r="S33" s="4"/>
      <c r="U33" s="4"/>
    </row>
    <row r="34" spans="1:23" ht="15.75" thickBot="1" x14ac:dyDescent="0.3">
      <c r="A34" s="17" t="s">
        <v>9</v>
      </c>
      <c r="C34" s="4"/>
      <c r="D34" s="4"/>
      <c r="E34" s="4"/>
      <c r="F34" s="4"/>
      <c r="G34" s="4"/>
      <c r="H34" s="4"/>
      <c r="I34" s="4"/>
      <c r="J34" s="4"/>
      <c r="K34" s="4"/>
      <c r="L34" s="4"/>
      <c r="S34" s="17"/>
      <c r="T34" s="24" t="s">
        <v>0</v>
      </c>
      <c r="U34" s="24" t="s">
        <v>1</v>
      </c>
      <c r="V34" s="25" t="s">
        <v>2</v>
      </c>
    </row>
    <row r="35" spans="1:23" x14ac:dyDescent="0.25">
      <c r="A35" s="39" t="s">
        <v>10</v>
      </c>
      <c r="B35" s="9">
        <v>-123.39999999999999</v>
      </c>
      <c r="C35" s="12">
        <f>C19-C3</f>
        <v>-1.7900000000000003E-10</v>
      </c>
      <c r="D35" s="12">
        <f>D19-D3</f>
        <v>-6.9099999999999999E-11</v>
      </c>
      <c r="E35" s="12">
        <f>E19-E3</f>
        <v>-1.81E-10</v>
      </c>
      <c r="F35" s="26">
        <f>F19-F3</f>
        <v>-9.4999999999999982E-11</v>
      </c>
      <c r="G35" s="12">
        <f>G19-G3</f>
        <v>-1.0000000000000002E-10</v>
      </c>
      <c r="H35" s="26">
        <f>H19-H3</f>
        <v>-1.1599999999999999E-10</v>
      </c>
      <c r="I35" s="21">
        <f>I19-I3</f>
        <v>-1.6999999999999998E-10</v>
      </c>
      <c r="J35" s="12">
        <f>J19-J3</f>
        <v>-1.7566666666666668E-10</v>
      </c>
      <c r="K35" s="21">
        <f>K19-K3</f>
        <v>-1.9100000000000001E-10</v>
      </c>
      <c r="L35" s="12">
        <f>L19-L3</f>
        <v>-9.7999999999999998E-11</v>
      </c>
      <c r="M35" s="32">
        <f>M19-M3</f>
        <v>-5.1000000000000005E-11</v>
      </c>
      <c r="S35" s="12">
        <f>AVERAGE(C35:Q35)</f>
        <v>-1.2961515151515153E-10</v>
      </c>
      <c r="T35" s="6">
        <f>COUNT(C35:Q35)</f>
        <v>11</v>
      </c>
      <c r="U35" s="28">
        <f>(STDEV(C35:Q35))/SQRT(T35)</f>
        <v>1.5285651397939196E-11</v>
      </c>
      <c r="V35" s="28">
        <f>CONFIDENCE(0.05,(STDEV(C35:Q35)),T35)</f>
        <v>2.9959326220195147E-11</v>
      </c>
      <c r="W35" s="4"/>
    </row>
    <row r="36" spans="1:23" x14ac:dyDescent="0.25">
      <c r="B36" s="10">
        <v>-108.39999999999999</v>
      </c>
      <c r="C36" s="13">
        <f>C20-C4</f>
        <v>-1.3199999999999998E-10</v>
      </c>
      <c r="D36" s="13">
        <f>D20-D4</f>
        <v>-5.1500000000000003E-11</v>
      </c>
      <c r="E36" s="13">
        <f>E20-E4</f>
        <v>-1.58E-10</v>
      </c>
      <c r="F36" s="34">
        <f>F20-F4</f>
        <v>-3.4999999999999983E-11</v>
      </c>
      <c r="G36" s="13">
        <f>G20-G4</f>
        <v>-7.0000000000000004E-11</v>
      </c>
      <c r="H36" s="34">
        <f>H20-H4</f>
        <v>-8.6000000000000013E-11</v>
      </c>
      <c r="I36" s="22">
        <f>I20-I4</f>
        <v>-1.66E-10</v>
      </c>
      <c r="J36" s="13">
        <f>J20-J4</f>
        <v>-1.2866666666666666E-10</v>
      </c>
      <c r="K36" s="22">
        <f>K20-K4</f>
        <v>-1.5299999999999999E-10</v>
      </c>
      <c r="L36" s="13">
        <f>L20-L4</f>
        <v>-6.900000000000002E-11</v>
      </c>
      <c r="M36" s="33">
        <f>M20-M4</f>
        <v>-4.3999999999999997E-11</v>
      </c>
      <c r="S36" s="13">
        <f>AVERAGE(C36:Q36)</f>
        <v>-9.9378787878787882E-11</v>
      </c>
      <c r="T36" s="7">
        <f>COUNT(C36:Q36)</f>
        <v>11</v>
      </c>
      <c r="U36" s="29">
        <f>(STDEV(C36:Q36))/SQRT(T36)</f>
        <v>1.4814238491238703E-11</v>
      </c>
      <c r="V36" s="29">
        <f>CONFIDENCE(0.05,(STDEV(C36:Q36)),T36)</f>
        <v>2.903537390121484E-11</v>
      </c>
    </row>
    <row r="37" spans="1:23" x14ac:dyDescent="0.25">
      <c r="B37" s="10">
        <v>-93.399999999999991</v>
      </c>
      <c r="C37" s="13">
        <f>C21-C5</f>
        <v>-9.3999999999999999E-11</v>
      </c>
      <c r="D37" s="13">
        <f>D21-D5</f>
        <v>-4.26E-11</v>
      </c>
      <c r="E37" s="13">
        <f>E21-E5</f>
        <v>-1.1799999999999998E-10</v>
      </c>
      <c r="F37" s="34">
        <f>F21-F5</f>
        <v>-8.5000000000000017E-11</v>
      </c>
      <c r="G37" s="13">
        <f>G21-G5</f>
        <v>-5.7999999999999994E-11</v>
      </c>
      <c r="H37" s="34">
        <f>H21-H5</f>
        <v>-6.8499999999999996E-11</v>
      </c>
      <c r="I37" s="22">
        <f>I21-I5</f>
        <v>-1.2199999999999999E-10</v>
      </c>
      <c r="J37" s="13">
        <f>J21-J5</f>
        <v>-9.2000000000000005E-11</v>
      </c>
      <c r="K37" s="22">
        <f>K21-K5</f>
        <v>-1.2199999999999999E-10</v>
      </c>
      <c r="L37" s="13">
        <f>L21-L5</f>
        <v>-5.9000000000000003E-11</v>
      </c>
      <c r="M37" s="33">
        <f>M21-M5</f>
        <v>-3.5999999999999998E-11</v>
      </c>
      <c r="S37" s="13">
        <f>AVERAGE(C37:Q37)</f>
        <v>-8.1554545454545452E-11</v>
      </c>
      <c r="T37" s="7">
        <f>COUNT(C37:Q37)</f>
        <v>11</v>
      </c>
      <c r="U37" s="29">
        <f>(STDEV(C37:Q37))/SQRT(T37)</f>
        <v>9.39169230211045E-12</v>
      </c>
      <c r="V37" s="29">
        <f>CONFIDENCE(0.05,(STDEV(C37:Q37)),T37)</f>
        <v>1.8407378666018548E-11</v>
      </c>
    </row>
    <row r="38" spans="1:23" x14ac:dyDescent="0.25">
      <c r="B38" s="10">
        <v>-78.399999999999991</v>
      </c>
      <c r="C38" s="13">
        <f>C22-C6</f>
        <v>-6.4299999999999987E-11</v>
      </c>
      <c r="D38" s="13">
        <f>D22-D6</f>
        <v>-3.0600000000000003E-11</v>
      </c>
      <c r="E38" s="13">
        <f>E22-E6</f>
        <v>-9.3000000000000002E-11</v>
      </c>
      <c r="F38" s="34">
        <f>F22-F6</f>
        <v>-5.4999999999999991E-11</v>
      </c>
      <c r="G38" s="13">
        <f>G22-G6</f>
        <v>-3.7999999999999998E-11</v>
      </c>
      <c r="H38" s="34">
        <f>H22-H6</f>
        <v>-5.1500000000000003E-11</v>
      </c>
      <c r="I38" s="22">
        <f>I22-I6</f>
        <v>-9.5999999999999992E-11</v>
      </c>
      <c r="J38" s="13">
        <f>J22-J6</f>
        <v>-7.3666666666666671E-11</v>
      </c>
      <c r="K38" s="22">
        <f>K22-K6</f>
        <v>-9.2599999999999996E-11</v>
      </c>
      <c r="L38" s="13">
        <f>L22-L6</f>
        <v>-4.4499999999999995E-11</v>
      </c>
      <c r="M38" s="33">
        <f>M22-M6</f>
        <v>-2.9E-11</v>
      </c>
      <c r="S38" s="13">
        <f>AVERAGE(C38:Q38)</f>
        <v>-6.0742424242424231E-11</v>
      </c>
      <c r="T38" s="7">
        <f>COUNT(C38:Q38)</f>
        <v>11</v>
      </c>
      <c r="U38" s="29">
        <f>(STDEV(C38:Q38))/SQRT(T38)</f>
        <v>7.5641647057116056E-12</v>
      </c>
      <c r="V38" s="29">
        <f>CONFIDENCE(0.05,(STDEV(C38:Q38)),T38)</f>
        <v>1.482549039632376E-11</v>
      </c>
    </row>
    <row r="39" spans="1:23" x14ac:dyDescent="0.25">
      <c r="B39" s="10">
        <v>-63.399999999999991</v>
      </c>
      <c r="C39" s="13">
        <f>C23-C7</f>
        <v>-4.0100000000000002E-11</v>
      </c>
      <c r="D39" s="13">
        <f>D23-D7</f>
        <v>-2.1599999999999998E-11</v>
      </c>
      <c r="E39" s="13">
        <f>E23-E7</f>
        <v>-7.3300000000000008E-11</v>
      </c>
      <c r="F39" s="34">
        <f>F23-F7</f>
        <v>-5.4999999999999991E-11</v>
      </c>
      <c r="G39" s="13">
        <f>G23-G7</f>
        <v>-2.3000000000000011E-11</v>
      </c>
      <c r="H39" s="34">
        <f>H23-H7</f>
        <v>-3.4500000000000004E-11</v>
      </c>
      <c r="I39" s="22">
        <f>I23-I7</f>
        <v>-8.2000000000000001E-11</v>
      </c>
      <c r="J39" s="13">
        <f>J23-J7</f>
        <v>-4.8333333333333334E-11</v>
      </c>
      <c r="K39" s="22">
        <f>K23-K7</f>
        <v>-6.8800000000000011E-11</v>
      </c>
      <c r="L39" s="13">
        <f>L23-L7</f>
        <v>-3.2499999999999998E-11</v>
      </c>
      <c r="M39" s="33">
        <f>M23-M7</f>
        <v>-2.2999999999999998E-11</v>
      </c>
      <c r="S39" s="13">
        <f>AVERAGE(C39:Q39)</f>
        <v>-4.5648484848484846E-11</v>
      </c>
      <c r="T39" s="7">
        <f>COUNT(C39:Q39)</f>
        <v>11</v>
      </c>
      <c r="U39" s="29">
        <f>(STDEV(C39:Q39))/SQRT(T39)</f>
        <v>6.5009686358861189E-12</v>
      </c>
      <c r="V39" s="29">
        <f>CONFIDENCE(0.05,(STDEV(C39:Q39)),T39)</f>
        <v>1.2741664390961275E-11</v>
      </c>
    </row>
    <row r="40" spans="1:23" x14ac:dyDescent="0.25">
      <c r="B40" s="10">
        <v>-48.399999999999991</v>
      </c>
      <c r="C40" s="13">
        <f>C24-C8</f>
        <v>-2.3000000000000005E-11</v>
      </c>
      <c r="D40" s="13">
        <f>D24-D8</f>
        <v>-1.6430000000000002E-11</v>
      </c>
      <c r="E40" s="13">
        <f>E24-E8</f>
        <v>-5.3399999999999998E-11</v>
      </c>
      <c r="F40" s="34">
        <f>F24-F8</f>
        <v>-1.5E-11</v>
      </c>
      <c r="G40" s="13">
        <f>G24-G8</f>
        <v>-1.8999999999999999E-11</v>
      </c>
      <c r="H40" s="34">
        <f>H24-H8</f>
        <v>-2.13E-11</v>
      </c>
      <c r="I40" s="22">
        <f>I24-I8</f>
        <v>-4.4000000000000003E-11</v>
      </c>
      <c r="J40" s="13">
        <f>J24-J8</f>
        <v>-3.5000000000000008E-11</v>
      </c>
      <c r="K40" s="22">
        <f>K24-K8</f>
        <v>-4.9500000000000004E-11</v>
      </c>
      <c r="L40" s="13">
        <f>L24-L8</f>
        <v>-2.3000000000000005E-11</v>
      </c>
      <c r="M40" s="33">
        <f>M24-M8</f>
        <v>-1.8300000000000001E-11</v>
      </c>
      <c r="S40" s="13">
        <f>AVERAGE(C40:Q40)</f>
        <v>-2.8902727272727273E-11</v>
      </c>
      <c r="T40" s="7">
        <f>COUNT(C40:Q40)</f>
        <v>11</v>
      </c>
      <c r="U40" s="29">
        <f>(STDEV(C40:Q40))/SQRT(T40)</f>
        <v>4.2386649036328945E-12</v>
      </c>
      <c r="V40" s="29">
        <f>CONFIDENCE(0.05,(STDEV(C40:Q40)),T40)</f>
        <v>8.3076305536544102E-12</v>
      </c>
    </row>
    <row r="41" spans="1:23" x14ac:dyDescent="0.25">
      <c r="B41" s="10">
        <v>-33.399999999999991</v>
      </c>
      <c r="C41" s="13">
        <f>C25-C9</f>
        <v>-9.6999999999999995E-12</v>
      </c>
      <c r="D41" s="13">
        <f>D25-D9</f>
        <v>-9.8000000000000011E-12</v>
      </c>
      <c r="E41" s="13">
        <f>E25-E9</f>
        <v>-3.8899999999999996E-11</v>
      </c>
      <c r="F41" s="34">
        <f>F25-F9</f>
        <v>-8.5000000000000094E-12</v>
      </c>
      <c r="G41" s="13">
        <f>G25-G9</f>
        <v>-1.3E-11</v>
      </c>
      <c r="H41" s="34">
        <f>H25-H9</f>
        <v>-1.4299999999999998E-11</v>
      </c>
      <c r="I41" s="22">
        <f>I25-I9</f>
        <v>-2.3200000000000001E-11</v>
      </c>
      <c r="J41" s="13">
        <f>J25-J9</f>
        <v>-1.6666666666666667E-11</v>
      </c>
      <c r="K41" s="22">
        <f>K25-K9</f>
        <v>-3.47E-11</v>
      </c>
      <c r="L41" s="13">
        <f>L25-L9</f>
        <v>-1.6500000000000001E-11</v>
      </c>
      <c r="M41" s="33">
        <f>M25-M9</f>
        <v>-1.1999999999999999E-11</v>
      </c>
      <c r="S41" s="13">
        <f>AVERAGE(C41:Q41)</f>
        <v>-1.7933333333333332E-11</v>
      </c>
      <c r="T41" s="7">
        <f>COUNT(C41:Q41)</f>
        <v>11</v>
      </c>
      <c r="U41" s="29">
        <f>(STDEV(C41:Q41))/SQRT(T41)</f>
        <v>3.0863171475649633E-12</v>
      </c>
      <c r="V41" s="29">
        <f>CONFIDENCE(0.05,(STDEV(C41:Q41)),T41)</f>
        <v>6.0490704540957178E-12</v>
      </c>
    </row>
    <row r="42" spans="1:23" x14ac:dyDescent="0.25">
      <c r="B42" s="10">
        <v>-18.399999999999995</v>
      </c>
      <c r="C42" s="13">
        <f>C26-C10</f>
        <v>-8.1600000000000008E-12</v>
      </c>
      <c r="D42" s="13">
        <f>D26-D10</f>
        <v>-6.7919000000000006E-12</v>
      </c>
      <c r="E42" s="13">
        <f>E26-E10</f>
        <v>-2.5600000000000001E-11</v>
      </c>
      <c r="F42" s="34">
        <f>F26-F10</f>
        <v>1.4999999999999981E-12</v>
      </c>
      <c r="G42" s="13">
        <f>G26-G10</f>
        <v>-4.7000000000000006E-12</v>
      </c>
      <c r="H42" s="34">
        <f>H26-H10</f>
        <v>-5.5100000000000006E-12</v>
      </c>
      <c r="I42" s="22">
        <f>I26-I10</f>
        <v>-9.0000000000000012E-12</v>
      </c>
      <c r="J42" s="13">
        <f>J26-J10</f>
        <v>-7.0999999999999992E-12</v>
      </c>
      <c r="K42" s="22">
        <f>K26-K10</f>
        <v>-2.3600000000000001E-11</v>
      </c>
      <c r="L42" s="13">
        <f>L26-L10</f>
        <v>-1.1700000000000001E-11</v>
      </c>
      <c r="M42" s="33">
        <f>M26-M10</f>
        <v>-8.5999999999999997E-12</v>
      </c>
      <c r="S42" s="13">
        <f>AVERAGE(C42:Q42)</f>
        <v>-9.9329000000000002E-12</v>
      </c>
      <c r="T42" s="7">
        <f>COUNT(C42:Q42)</f>
        <v>11</v>
      </c>
      <c r="U42" s="29">
        <f>(STDEV(C42:Q42))/SQRT(T42)</f>
        <v>2.4058793121321476E-12</v>
      </c>
      <c r="V42" s="29">
        <f>CONFIDENCE(0.05,(STDEV(C42:Q42)),T42)</f>
        <v>4.7154368029290071E-12</v>
      </c>
    </row>
    <row r="43" spans="1:23" x14ac:dyDescent="0.25">
      <c r="B43" s="10">
        <v>-3.3999999999999941</v>
      </c>
      <c r="C43" s="13">
        <f>C27-C11</f>
        <v>-3.7700000000000003E-12</v>
      </c>
      <c r="D43" s="13">
        <f>D27-D11</f>
        <v>-2.6099999999999996E-12</v>
      </c>
      <c r="E43" s="13">
        <f>E27-E11</f>
        <v>-1.46E-11</v>
      </c>
      <c r="F43" s="34">
        <f>F27-F11</f>
        <v>1.4000000000000003E-11</v>
      </c>
      <c r="G43" s="13">
        <f>G27-G11</f>
        <v>9.9999999999999978E-13</v>
      </c>
      <c r="H43" s="34">
        <f>H27-H11</f>
        <v>-1.6500000000000004E-12</v>
      </c>
      <c r="I43" s="22">
        <f>I27-I11</f>
        <v>-6.9999999999999952E-12</v>
      </c>
      <c r="J43" s="13">
        <f>J27-J11</f>
        <v>8.999999999999998E-13</v>
      </c>
      <c r="K43" s="22">
        <f>K27-K11</f>
        <v>-1.4145E-11</v>
      </c>
      <c r="L43" s="13">
        <f>L27-L11</f>
        <v>-1.0149999999999999E-11</v>
      </c>
      <c r="M43" s="33">
        <f>M27-M11</f>
        <v>-6.4600000000000003E-12</v>
      </c>
      <c r="S43" s="13">
        <f>AVERAGE(C43:Q43)</f>
        <v>-4.0440909090909089E-12</v>
      </c>
      <c r="T43" s="7">
        <f>COUNT(C43:Q43)</f>
        <v>11</v>
      </c>
      <c r="U43" s="29">
        <f>(STDEV(C43:Q43))/SQRT(T43)</f>
        <v>2.4283388278430006E-12</v>
      </c>
      <c r="V43" s="29">
        <f>CONFIDENCE(0.05,(STDEV(C43:Q43)),T43)</f>
        <v>4.7594566448324909E-12</v>
      </c>
    </row>
    <row r="44" spans="1:23" x14ac:dyDescent="0.25">
      <c r="B44" s="10">
        <v>11.600000000000005</v>
      </c>
      <c r="C44" s="13">
        <f>C28-C12</f>
        <v>5.3999999999999988E-12</v>
      </c>
      <c r="D44" s="13">
        <f>D28-D12</f>
        <v>-3.0999999999999977E-12</v>
      </c>
      <c r="E44" s="13">
        <f>E28-E12</f>
        <v>-9.0000000000000012E-12</v>
      </c>
      <c r="F44" s="34">
        <f>F28-F12</f>
        <v>2.6499999999999986E-11</v>
      </c>
      <c r="G44" s="13">
        <f>G28-G12</f>
        <v>3.0000000000000026E-12</v>
      </c>
      <c r="H44" s="34">
        <f>H28-H12</f>
        <v>-1.4999999999999981E-12</v>
      </c>
      <c r="I44" s="22">
        <f>I28-I12</f>
        <v>-9.9999999999999913E-12</v>
      </c>
      <c r="J44" s="13">
        <f>J28-J12</f>
        <v>4.3333333333333345E-12</v>
      </c>
      <c r="K44" s="22">
        <f>K28-K12</f>
        <v>-6.5000000000000034E-12</v>
      </c>
      <c r="L44" s="13">
        <f>L28-L12</f>
        <v>-1.0099999999999999E-11</v>
      </c>
      <c r="M44" s="33">
        <f>M28-M12</f>
        <v>-7.9999999999999998E-12</v>
      </c>
      <c r="S44" s="13">
        <f>AVERAGE(C44:Q44)</f>
        <v>-8.1515151515151532E-13</v>
      </c>
      <c r="T44" s="7">
        <f>COUNT(C44:Q44)</f>
        <v>11</v>
      </c>
      <c r="U44" s="29">
        <f>(STDEV(C44:Q44))/SQRT(T44)</f>
        <v>3.2375616327704304E-12</v>
      </c>
      <c r="V44" s="29">
        <f>CONFIDENCE(0.05,(STDEV(C44:Q44)),T44)</f>
        <v>6.3455041979587343E-12</v>
      </c>
    </row>
    <row r="45" spans="1:23" x14ac:dyDescent="0.25">
      <c r="B45" s="10">
        <v>26.600000000000005</v>
      </c>
      <c r="C45" s="13">
        <f>C29-C13</f>
        <v>7.0000000000000017E-12</v>
      </c>
      <c r="D45" s="13">
        <f>D29-D13</f>
        <v>-6.9000000000000033E-12</v>
      </c>
      <c r="E45" s="13">
        <f>E29-E13</f>
        <v>-5.0000000000000021E-12</v>
      </c>
      <c r="F45" s="34">
        <f>F29-F13</f>
        <v>4.0000000000000017E-11</v>
      </c>
      <c r="G45" s="13">
        <f>G29-G13</f>
        <v>1.9999999999999996E-12</v>
      </c>
      <c r="H45" s="34">
        <f>H29-H13</f>
        <v>-5.000000000000015E-13</v>
      </c>
      <c r="I45" s="22">
        <f>I29-I13</f>
        <v>0</v>
      </c>
      <c r="J45" s="13">
        <f>J29-J13</f>
        <v>6.6666666666666436E-13</v>
      </c>
      <c r="K45" s="22">
        <f>K29-K13</f>
        <v>-7.5E-12</v>
      </c>
      <c r="L45" s="13">
        <f>L29-L13</f>
        <v>-1.5E-11</v>
      </c>
      <c r="M45" s="33">
        <f>M29-M13</f>
        <v>-1.5E-11</v>
      </c>
      <c r="S45" s="13">
        <f>AVERAGE(C45:Q45)</f>
        <v>-2.121212121212067E-14</v>
      </c>
      <c r="T45" s="7">
        <f>COUNT(C45:Q45)</f>
        <v>11</v>
      </c>
      <c r="U45" s="29">
        <f>(STDEV(C45:Q45))/SQRT(T45)</f>
        <v>4.5050976126540116E-12</v>
      </c>
      <c r="V45" s="29">
        <f>CONFIDENCE(0.05,(STDEV(C45:Q45)),T45)</f>
        <v>8.8298290676392388E-12</v>
      </c>
    </row>
    <row r="46" spans="1:23" x14ac:dyDescent="0.25">
      <c r="B46" s="10">
        <v>41.600000000000009</v>
      </c>
      <c r="C46" s="13">
        <f>C30-C14</f>
        <v>7.3000000000000032E-12</v>
      </c>
      <c r="D46" s="13" t="s">
        <v>17</v>
      </c>
      <c r="E46" s="13">
        <f>E30-E14</f>
        <v>-9.0000000000000012E-12</v>
      </c>
      <c r="F46" s="34">
        <f>F30-F14</f>
        <v>3.9999999999999991E-11</v>
      </c>
      <c r="G46" s="13">
        <f>G30-G14</f>
        <v>1.9999999999999931E-12</v>
      </c>
      <c r="H46" s="34">
        <f>H30-H14</f>
        <v>-9.4999999999999995E-12</v>
      </c>
      <c r="I46" s="22" t="s">
        <v>17</v>
      </c>
      <c r="J46" s="13">
        <f>J30-J14</f>
        <v>-1.5000000000000013E-11</v>
      </c>
      <c r="K46" s="22">
        <f>K30-K14</f>
        <v>-5.9999999999999987E-12</v>
      </c>
      <c r="L46" s="13">
        <f>L30-L14</f>
        <v>-1.9499999999999997E-11</v>
      </c>
      <c r="M46" s="33">
        <f>M30-M14</f>
        <v>-2.2999999999999998E-11</v>
      </c>
      <c r="S46" s="13">
        <f>AVERAGE(C46:Q46)</f>
        <v>-3.6333333333333355E-12</v>
      </c>
      <c r="T46" s="7">
        <f>COUNT(C46:Q46)</f>
        <v>9</v>
      </c>
      <c r="U46" s="29">
        <f>(STDEV(C46:Q46))/SQRT(T46)</f>
        <v>6.3245333600371027E-12</v>
      </c>
      <c r="V46" s="29">
        <f>CONFIDENCE(0.05,(STDEV(C46:Q46)),T46)</f>
        <v>1.2395857604694812E-11</v>
      </c>
    </row>
    <row r="47" spans="1:23" ht="15.75" thickBot="1" x14ac:dyDescent="0.3">
      <c r="B47" s="10">
        <v>56.600000000000009</v>
      </c>
      <c r="C47" s="13">
        <f>C31-C15</f>
        <v>2.2700000000000003E-11</v>
      </c>
      <c r="D47" s="13" t="s">
        <v>17</v>
      </c>
      <c r="E47" s="13">
        <f>E31-E15</f>
        <v>-2.1000000000000005E-11</v>
      </c>
      <c r="F47" s="34">
        <f>F31-F15</f>
        <v>8.5000000000000017E-11</v>
      </c>
      <c r="G47" s="13">
        <f>G31-G15</f>
        <v>3.0000000000000026E-12</v>
      </c>
      <c r="H47" s="34">
        <f>H31-H15</f>
        <v>-2.9500000000000002E-11</v>
      </c>
      <c r="I47" s="22" t="s">
        <v>17</v>
      </c>
      <c r="J47" s="13">
        <f>J31-J15</f>
        <v>-5.9333333333333322E-11</v>
      </c>
      <c r="K47" s="22">
        <f>K31-K15</f>
        <v>-4.4999999999999974E-12</v>
      </c>
      <c r="L47" s="13">
        <f>L31-L15</f>
        <v>-3.1500000000000008E-11</v>
      </c>
      <c r="M47" s="33">
        <f>M31-M15</f>
        <v>-4.3999999999999997E-11</v>
      </c>
      <c r="S47" s="13">
        <f>AVERAGE(C47:Q47)</f>
        <v>-8.7925925925925896E-12</v>
      </c>
      <c r="T47" s="7">
        <f>COUNT(C47:Q47)</f>
        <v>9</v>
      </c>
      <c r="U47" s="29">
        <f>(STDEV(C47:Q47))/SQRT(T47)</f>
        <v>1.4353521288805861E-11</v>
      </c>
      <c r="V47" s="29">
        <f>CONFIDENCE(0.05,(STDEV(C47:Q47)),T47)</f>
        <v>2.8132384777388421E-11</v>
      </c>
    </row>
    <row r="48" spans="1:23" ht="15.75" thickBot="1" x14ac:dyDescent="0.3">
      <c r="B48" s="15" t="s">
        <v>59</v>
      </c>
      <c r="C48" s="27" t="s">
        <v>61</v>
      </c>
      <c r="D48" s="27" t="s">
        <v>61</v>
      </c>
      <c r="E48" s="27" t="s">
        <v>61</v>
      </c>
      <c r="F48" s="27" t="s">
        <v>61</v>
      </c>
      <c r="G48" s="27" t="s">
        <v>61</v>
      </c>
      <c r="H48" s="27" t="s">
        <v>61</v>
      </c>
      <c r="I48" s="27" t="s">
        <v>61</v>
      </c>
      <c r="J48" s="27" t="s">
        <v>61</v>
      </c>
      <c r="K48" s="27" t="s">
        <v>61</v>
      </c>
      <c r="L48" s="27" t="s">
        <v>61</v>
      </c>
      <c r="M48" s="23" t="s">
        <v>61</v>
      </c>
      <c r="S48" s="16" t="s">
        <v>62</v>
      </c>
      <c r="U48" s="16" t="s">
        <v>62</v>
      </c>
      <c r="V48" s="16" t="s">
        <v>62</v>
      </c>
    </row>
    <row r="49" spans="1:22" ht="15.75" thickBot="1" x14ac:dyDescent="0.3">
      <c r="S49" s="37"/>
      <c r="T49" s="36"/>
      <c r="U49" s="37"/>
      <c r="V49" s="37"/>
    </row>
    <row r="50" spans="1:22" ht="15.75" thickBot="1" x14ac:dyDescent="0.3">
      <c r="S50" s="17"/>
      <c r="T50" s="24" t="s">
        <v>0</v>
      </c>
      <c r="U50" s="24" t="s">
        <v>1</v>
      </c>
      <c r="V50" s="25" t="s">
        <v>2</v>
      </c>
    </row>
    <row r="51" spans="1:22" ht="15.75" thickBot="1" x14ac:dyDescent="0.3">
      <c r="A51" s="39" t="s">
        <v>11</v>
      </c>
      <c r="B51" s="6">
        <v>-123.39999999999999</v>
      </c>
      <c r="C51" s="26">
        <f>C35/$C$2*1000000000000</f>
        <v>-4.3341404358353524</v>
      </c>
      <c r="D51" s="12">
        <f>D35/$D$2*1000000000000</f>
        <v>-2.4590747330960854</v>
      </c>
      <c r="E51" s="41">
        <f>E35/$E$2*1000000000000</f>
        <v>-5.3079178885630496</v>
      </c>
      <c r="F51" s="12">
        <f>F35/$F$2*1000000000000</f>
        <v>-3.3216783216783208</v>
      </c>
      <c r="G51" s="41">
        <f>WT_EAAT2_1_1_A432D!G35/WT_EAAT2_1_1_A432D!$G$2*1000000000000</f>
        <v>-3.7453183520599258</v>
      </c>
      <c r="H51" s="21">
        <f>H35/$H$2*1000000000000</f>
        <v>-4.3939393939393936</v>
      </c>
      <c r="I51" s="12">
        <f>I35/$I$2*1000000000000</f>
        <v>-1.3934426229508194</v>
      </c>
      <c r="J51" s="12">
        <f>J35/$J$2*1000000000000</f>
        <v>-5.3394123606889572</v>
      </c>
      <c r="K51" s="21">
        <f>K35/$K$2*1000000000000</f>
        <v>-6.2828947368421062</v>
      </c>
      <c r="L51" s="12">
        <f>L35/$L$2*1000000000000</f>
        <v>-4.1350210970464136</v>
      </c>
      <c r="M51" s="32">
        <f t="shared" ref="M51:M63" si="4">M35/$M$2*1000000000000</f>
        <v>-2.1610169491525424</v>
      </c>
      <c r="S51" s="38">
        <f>AVERAGE(C51:Q51)</f>
        <v>-3.8976233538048146</v>
      </c>
      <c r="T51" s="15">
        <f>COUNT(C51:Q51)</f>
        <v>11</v>
      </c>
      <c r="U51" s="38">
        <f>(STDEV(C51:Q51))/SQRT(T51)</f>
        <v>0.4468220595002359</v>
      </c>
      <c r="V51" s="38">
        <f>CONFIDENCE(0.05,(STDEV(C51:Q51)),T51)</f>
        <v>0.87575514411847533</v>
      </c>
    </row>
    <row r="52" spans="1:22" ht="15.75" thickBot="1" x14ac:dyDescent="0.3">
      <c r="A52" s="39" t="s">
        <v>9</v>
      </c>
      <c r="B52" s="7">
        <v>-108.39999999999999</v>
      </c>
      <c r="C52" s="34">
        <f>C36/$C$2*1000000000000</f>
        <v>-3.1961259079903144</v>
      </c>
      <c r="D52" s="13">
        <f>D36/$D$2*1000000000000</f>
        <v>-1.8327402135231319</v>
      </c>
      <c r="E52" s="40">
        <f>E36/$E$2*1000000000000</f>
        <v>-4.6334310850439886</v>
      </c>
      <c r="F52" s="13">
        <f>F36/$F$2*1000000000000</f>
        <v>-1.2237762237762231</v>
      </c>
      <c r="G52" s="40">
        <f>WT_EAAT2_1_1_A432D!G36/WT_EAAT2_1_1_A432D!$G$2*1000000000000</f>
        <v>-2.6217228464419478</v>
      </c>
      <c r="H52" s="22">
        <f>H36/$H$2*1000000000000</f>
        <v>-3.2575757575757582</v>
      </c>
      <c r="I52" s="13">
        <f>I36/$I$2*1000000000000</f>
        <v>-1.360655737704918</v>
      </c>
      <c r="J52" s="13">
        <f>J36/$J$2*1000000000000</f>
        <v>-3.9108409321175279</v>
      </c>
      <c r="K52" s="22">
        <f>K36/$K$2*1000000000000</f>
        <v>-5.0328947368421053</v>
      </c>
      <c r="L52" s="13">
        <f>L36/$L$2*1000000000000</f>
        <v>-2.911392405063292</v>
      </c>
      <c r="M52" s="33">
        <f t="shared" si="4"/>
        <v>-1.8644067796610169</v>
      </c>
      <c r="S52" s="30">
        <f>AVERAGE(C52:Q52)</f>
        <v>-2.895051147794566</v>
      </c>
      <c r="T52" s="8">
        <f>COUNT(C52:Q52)</f>
        <v>11</v>
      </c>
      <c r="U52" s="30">
        <f>(STDEV(C52:Q52))/SQRT(T52)</f>
        <v>0.38446510522739091</v>
      </c>
      <c r="V52" s="30">
        <f>CONFIDENCE(0.05,(STDEV(C52:Q52)),T52)</f>
        <v>0.7535377595580881</v>
      </c>
    </row>
    <row r="53" spans="1:22" ht="15.75" thickBot="1" x14ac:dyDescent="0.3">
      <c r="B53" s="7">
        <v>-93.399999999999991</v>
      </c>
      <c r="C53" s="34">
        <f>C37/$C$2*1000000000000</f>
        <v>-2.2760290556900729</v>
      </c>
      <c r="D53" s="13">
        <f>D37/$D$2*1000000000000</f>
        <v>-1.5160142348754446</v>
      </c>
      <c r="E53" s="40">
        <f>E37/$E$2*1000000000000</f>
        <v>-3.4604105571847499</v>
      </c>
      <c r="F53" s="13">
        <f>F37/$F$2*1000000000000</f>
        <v>-2.9720279720279725</v>
      </c>
      <c r="G53" s="40">
        <f>WT_EAAT2_1_1_A432D!G37/WT_EAAT2_1_1_A432D!$G$2*1000000000000</f>
        <v>-2.1722846441947565</v>
      </c>
      <c r="H53" s="22">
        <f>H37/$H$2*1000000000000</f>
        <v>-2.5946969696969697</v>
      </c>
      <c r="I53" s="13">
        <f>I37/$I$2*1000000000000</f>
        <v>-1</v>
      </c>
      <c r="J53" s="13">
        <f>J37/$J$2*1000000000000</f>
        <v>-2.7963525835866263</v>
      </c>
      <c r="K53" s="22">
        <f>K37/$K$2*1000000000000</f>
        <v>-4.0131578947368416</v>
      </c>
      <c r="L53" s="13">
        <f>L37/$L$2*1000000000000</f>
        <v>-2.4894514767932492</v>
      </c>
      <c r="M53" s="33">
        <f t="shared" si="4"/>
        <v>-1.5254237288135593</v>
      </c>
      <c r="S53" s="30">
        <f>AVERAGE(C53:Q53)</f>
        <v>-2.4378044652363857</v>
      </c>
      <c r="T53" s="8">
        <f>COUNT(C53:Q53)</f>
        <v>11</v>
      </c>
      <c r="U53" s="30">
        <f>(STDEV(C53:Q53))/SQRT(T53)</f>
        <v>0.26653987255886391</v>
      </c>
      <c r="V53" s="30">
        <f>CONFIDENCE(0.05,(STDEV(C53:Q53)),T53)</f>
        <v>0.52240855065926906</v>
      </c>
    </row>
    <row r="54" spans="1:22" ht="15.75" thickBot="1" x14ac:dyDescent="0.3">
      <c r="B54" s="7">
        <v>-78.399999999999991</v>
      </c>
      <c r="C54" s="34">
        <f>C38/$C$2*1000000000000</f>
        <v>-1.5569007263922516</v>
      </c>
      <c r="D54" s="13">
        <f>D38/$D$2*1000000000000</f>
        <v>-1.0889679715302492</v>
      </c>
      <c r="E54" s="40">
        <f>E38/$E$2*1000000000000</f>
        <v>-2.7272727272727271</v>
      </c>
      <c r="F54" s="13">
        <f>F38/$F$2*1000000000000</f>
        <v>-1.9230769230769227</v>
      </c>
      <c r="G54" s="40">
        <f>WT_EAAT2_1_1_A432D!G38/WT_EAAT2_1_1_A432D!$G$2*1000000000000</f>
        <v>-1.4232209737827715</v>
      </c>
      <c r="H54" s="22">
        <f>H38/$H$2*1000000000000</f>
        <v>-1.9507575757575761</v>
      </c>
      <c r="I54" s="13">
        <f>I38/$I$2*1000000000000</f>
        <v>-0.78688524590163933</v>
      </c>
      <c r="J54" s="13">
        <f>J38/$J$2*1000000000000</f>
        <v>-2.2391084093211755</v>
      </c>
      <c r="K54" s="22">
        <f>K38/$K$2*1000000000000</f>
        <v>-3.0460526315789473</v>
      </c>
      <c r="L54" s="13">
        <f>L38/$L$2*1000000000000</f>
        <v>-1.8776371308016877</v>
      </c>
      <c r="M54" s="33">
        <f t="shared" si="4"/>
        <v>-1.2288135593220337</v>
      </c>
      <c r="S54" s="30">
        <f>AVERAGE(C54:Q54)</f>
        <v>-1.8044267158852711</v>
      </c>
      <c r="T54" s="8">
        <f>COUNT(C54:Q54)</f>
        <v>11</v>
      </c>
      <c r="U54" s="30">
        <f>(STDEV(C54:Q54))/SQRT(T54)</f>
        <v>0.20688748598386539</v>
      </c>
      <c r="V54" s="30">
        <f>CONFIDENCE(0.05,(STDEV(C54:Q54)),T54)</f>
        <v>0.40549202138041129</v>
      </c>
    </row>
    <row r="55" spans="1:22" ht="15.75" thickBot="1" x14ac:dyDescent="0.3">
      <c r="B55" s="7">
        <v>-63.399999999999991</v>
      </c>
      <c r="C55" s="34">
        <f>C39/$C$2*1000000000000</f>
        <v>-0.9709443099273608</v>
      </c>
      <c r="D55" s="13">
        <f>D39/$D$2*1000000000000</f>
        <v>-0.76868327402135217</v>
      </c>
      <c r="E55" s="40">
        <f>E39/$E$2*1000000000000</f>
        <v>-2.1495601173020531</v>
      </c>
      <c r="F55" s="13">
        <f>F39/$F$2*1000000000000</f>
        <v>-1.9230769230769227</v>
      </c>
      <c r="G55" s="40">
        <f>WT_EAAT2_1_1_A432D!G39/WT_EAAT2_1_1_A432D!$G$2*1000000000000</f>
        <v>-0.86142322097378321</v>
      </c>
      <c r="H55" s="22">
        <f>H39/$H$2*1000000000000</f>
        <v>-1.3068181818181821</v>
      </c>
      <c r="I55" s="13">
        <f>I39/$I$2*1000000000000</f>
        <v>-0.67213114754098358</v>
      </c>
      <c r="J55" s="13">
        <f>J39/$J$2*1000000000000</f>
        <v>-1.4690982776089161</v>
      </c>
      <c r="K55" s="22">
        <f>K39/$K$2*1000000000000</f>
        <v>-2.2631578947368425</v>
      </c>
      <c r="L55" s="13">
        <f>L39/$L$2*1000000000000</f>
        <v>-1.371308016877637</v>
      </c>
      <c r="M55" s="33">
        <f t="shared" si="4"/>
        <v>-0.97457627118644041</v>
      </c>
      <c r="S55" s="30">
        <f>AVERAGE(C55:Q55)</f>
        <v>-1.3391616031882252</v>
      </c>
      <c r="T55" s="8">
        <f>COUNT(C55:Q55)</f>
        <v>11</v>
      </c>
      <c r="U55" s="30">
        <f>(STDEV(C55:Q55))/SQRT(T55)</f>
        <v>0.16888809047496534</v>
      </c>
      <c r="V55" s="30">
        <f>CONFIDENCE(0.05,(STDEV(C55:Q55)),T55)</f>
        <v>0.33101457474867413</v>
      </c>
    </row>
    <row r="56" spans="1:22" ht="15.75" thickBot="1" x14ac:dyDescent="0.3">
      <c r="B56" s="7">
        <v>-48.399999999999991</v>
      </c>
      <c r="C56" s="34">
        <f>C40/$C$2*1000000000000</f>
        <v>-0.55690072639225197</v>
      </c>
      <c r="D56" s="13">
        <f>D40/$D$2*1000000000000</f>
        <v>-0.58469750889679717</v>
      </c>
      <c r="E56" s="40">
        <f>E40/$E$2*1000000000000</f>
        <v>-1.5659824046920821</v>
      </c>
      <c r="F56" s="13">
        <f>F40/$F$2*1000000000000</f>
        <v>-0.52447552447552437</v>
      </c>
      <c r="G56" s="40">
        <f>WT_EAAT2_1_1_A432D!G40/WT_EAAT2_1_1_A432D!$G$2*1000000000000</f>
        <v>-0.71161048689138573</v>
      </c>
      <c r="H56" s="22">
        <f>H40/$H$2*1000000000000</f>
        <v>-0.80681818181818188</v>
      </c>
      <c r="I56" s="13">
        <f>I40/$I$2*1000000000000</f>
        <v>-0.36065573770491804</v>
      </c>
      <c r="J56" s="13">
        <f>J40/$J$2*1000000000000</f>
        <v>-1.0638297872340428</v>
      </c>
      <c r="K56" s="22">
        <f>K40/$K$2*1000000000000</f>
        <v>-1.6282894736842106</v>
      </c>
      <c r="L56" s="13">
        <f>L40/$L$2*1000000000000</f>
        <v>-0.9704641350210973</v>
      </c>
      <c r="M56" s="33">
        <f t="shared" si="4"/>
        <v>-0.77542372881355925</v>
      </c>
      <c r="S56" s="30">
        <f>AVERAGE(C56:Q56)</f>
        <v>-0.86810433596582282</v>
      </c>
      <c r="T56" s="8">
        <f>COUNT(C56:Q56)</f>
        <v>11</v>
      </c>
      <c r="U56" s="30">
        <f>(STDEV(C56:Q56))/SQRT(T56)</f>
        <v>0.12443651874781936</v>
      </c>
      <c r="V56" s="30">
        <f>CONFIDENCE(0.05,(STDEV(C56:Q56)),T56)</f>
        <v>0.24389109510726911</v>
      </c>
    </row>
    <row r="57" spans="1:22" ht="15.75" thickBot="1" x14ac:dyDescent="0.3">
      <c r="B57" s="7">
        <v>-33.399999999999991</v>
      </c>
      <c r="C57" s="34">
        <f>C41/$C$2*1000000000000</f>
        <v>-0.23486682808716705</v>
      </c>
      <c r="D57" s="13">
        <f>D41/$D$2*1000000000000</f>
        <v>-0.3487544483985765</v>
      </c>
      <c r="E57" s="40">
        <f>E41/$E$2*1000000000000</f>
        <v>-1.1407624633431084</v>
      </c>
      <c r="F57" s="13">
        <f>F41/$F$2*1000000000000</f>
        <v>-0.29720279720279752</v>
      </c>
      <c r="G57" s="40">
        <f>WT_EAAT2_1_1_A432D!G41/WT_EAAT2_1_1_A432D!$G$2*1000000000000</f>
        <v>-0.48689138576779023</v>
      </c>
      <c r="H57" s="22">
        <f>H41/$H$2*1000000000000</f>
        <v>-0.54166666666666663</v>
      </c>
      <c r="I57" s="13">
        <f>I41/$I$2*1000000000000</f>
        <v>-0.19016393442622953</v>
      </c>
      <c r="J57" s="13">
        <f>J41/$J$2*1000000000000</f>
        <v>-0.50658561296859173</v>
      </c>
      <c r="K57" s="22">
        <f>K41/$K$2*1000000000000</f>
        <v>-1.1414473684210529</v>
      </c>
      <c r="L57" s="13">
        <f>L41/$L$2*1000000000000</f>
        <v>-0.69620253164556967</v>
      </c>
      <c r="M57" s="33">
        <f t="shared" si="4"/>
        <v>-0.50847457627118631</v>
      </c>
      <c r="S57" s="30">
        <f>AVERAGE(C57:Q57)</f>
        <v>-0.55391078301806695</v>
      </c>
      <c r="T57" s="8">
        <f>COUNT(C57:Q57)</f>
        <v>11</v>
      </c>
      <c r="U57" s="30">
        <f>(STDEV(C57:Q57))/SQRT(T57)</f>
        <v>9.8205519233245636E-2</v>
      </c>
      <c r="V57" s="30">
        <f>CONFIDENCE(0.05,(STDEV(C57:Q57)),T57)</f>
        <v>0.19247928078021698</v>
      </c>
    </row>
    <row r="58" spans="1:22" ht="15.75" thickBot="1" x14ac:dyDescent="0.3">
      <c r="B58" s="7">
        <v>-18.399999999999995</v>
      </c>
      <c r="C58" s="34">
        <f>C42/$C$2*1000000000000</f>
        <v>-0.19757869249394677</v>
      </c>
      <c r="D58" s="13">
        <f>D42/$D$2*1000000000000</f>
        <v>-0.24170462633451956</v>
      </c>
      <c r="E58" s="40">
        <f>E42/$E$2*1000000000000</f>
        <v>-0.75073313782991202</v>
      </c>
      <c r="F58" s="13">
        <f>F42/$F$2*1000000000000</f>
        <v>5.2447552447552379E-2</v>
      </c>
      <c r="G58" s="40">
        <f>WT_EAAT2_1_1_A432D!G42/WT_EAAT2_1_1_A432D!$G$2*1000000000000</f>
        <v>-0.17602996254681649</v>
      </c>
      <c r="H58" s="22">
        <f>H42/$H$2*1000000000000</f>
        <v>-0.20871212121212127</v>
      </c>
      <c r="I58" s="13">
        <f>I42/$I$2*1000000000000</f>
        <v>-7.3770491803278701E-2</v>
      </c>
      <c r="J58" s="13">
        <f>J42/$J$2*1000000000000</f>
        <v>-0.21580547112462004</v>
      </c>
      <c r="K58" s="22">
        <f>K42/$K$2*1000000000000</f>
        <v>-0.77631578947368429</v>
      </c>
      <c r="L58" s="13">
        <f>L42/$L$2*1000000000000</f>
        <v>-0.49367088607594939</v>
      </c>
      <c r="M58" s="33">
        <f t="shared" si="4"/>
        <v>-0.36440677966101692</v>
      </c>
      <c r="S58" s="30">
        <f>AVERAGE(C58:Q58)</f>
        <v>-0.31329821873711938</v>
      </c>
      <c r="T58" s="8">
        <f>COUNT(C58:Q58)</f>
        <v>11</v>
      </c>
      <c r="U58" s="30">
        <f>(STDEV(C58:Q58))/SQRT(T58)</f>
        <v>7.9190608803973148E-2</v>
      </c>
      <c r="V58" s="30">
        <f>CONFIDENCE(0.05,(STDEV(C58:Q58)),T58)</f>
        <v>0.15521074116958786</v>
      </c>
    </row>
    <row r="59" spans="1:22" ht="15.75" thickBot="1" x14ac:dyDescent="0.3">
      <c r="B59" s="7">
        <v>-3.3999999999999941</v>
      </c>
      <c r="C59" s="34">
        <f>C43/$C$2*1000000000000</f>
        <v>-9.1283292978208252E-2</v>
      </c>
      <c r="D59" s="13">
        <f>D43/$D$2*1000000000000</f>
        <v>-9.2882562277580058E-2</v>
      </c>
      <c r="E59" s="40">
        <f>E43/$E$2*1000000000000</f>
        <v>-0.42815249266862165</v>
      </c>
      <c r="F59" s="13">
        <f>F43/$F$2*1000000000000</f>
        <v>0.48951048951048964</v>
      </c>
      <c r="G59" s="40">
        <f>WT_EAAT2_1_1_A432D!G43/WT_EAAT2_1_1_A432D!$G$2*1000000000000</f>
        <v>3.7453183520599245E-2</v>
      </c>
      <c r="H59" s="22">
        <f>H43/$H$2*1000000000000</f>
        <v>-6.2500000000000028E-2</v>
      </c>
      <c r="I59" s="13">
        <f>I43/$I$2*1000000000000</f>
        <v>-5.7377049180327835E-2</v>
      </c>
      <c r="J59" s="13">
        <f>J43/$J$2*1000000000000</f>
        <v>2.7355623100303948E-2</v>
      </c>
      <c r="K59" s="22">
        <f>K43/$K$2*1000000000000</f>
        <v>-0.46529605263157897</v>
      </c>
      <c r="L59" s="13">
        <f>L43/$L$2*1000000000000</f>
        <v>-0.42827004219409276</v>
      </c>
      <c r="M59" s="33">
        <f t="shared" si="4"/>
        <v>-0.27372881355932199</v>
      </c>
      <c r="S59" s="30">
        <f>AVERAGE(C59:Q59)</f>
        <v>-0.12228827357803079</v>
      </c>
      <c r="T59" s="8">
        <f>COUNT(C59:Q59)</f>
        <v>11</v>
      </c>
      <c r="U59" s="30">
        <f>(STDEV(C59:Q59))/SQRT(T59)</f>
        <v>8.3098452109061971E-2</v>
      </c>
      <c r="V59" s="30">
        <f>CONFIDENCE(0.05,(STDEV(C59:Q59)),T59)</f>
        <v>0.16286997330478792</v>
      </c>
    </row>
    <row r="60" spans="1:22" ht="15.75" thickBot="1" x14ac:dyDescent="0.3">
      <c r="B60" s="7">
        <v>11.600000000000005</v>
      </c>
      <c r="C60" s="34">
        <f>C44/$C$2*1000000000000</f>
        <v>0.13075060532687649</v>
      </c>
      <c r="D60" s="13">
        <f>D44/$D$2*1000000000000</f>
        <v>-0.11032028469750881</v>
      </c>
      <c r="E60" s="40">
        <f>E44/$E$2*1000000000000</f>
        <v>-0.26392961876832849</v>
      </c>
      <c r="F60" s="13">
        <f>F44/$F$2*1000000000000</f>
        <v>0.92657342657342612</v>
      </c>
      <c r="G60" s="40">
        <f>WT_EAAT2_1_1_A432D!G44/WT_EAAT2_1_1_A432D!$G$2*1000000000000</f>
        <v>0.11235955056179785</v>
      </c>
      <c r="H60" s="22">
        <f>H44/$H$2*1000000000000</f>
        <v>-5.6818181818181747E-2</v>
      </c>
      <c r="I60" s="13">
        <f>I44/$I$2*1000000000000</f>
        <v>-8.1967213114754023E-2</v>
      </c>
      <c r="J60" s="13">
        <f>J44/$J$2*1000000000000</f>
        <v>0.13171225937183387</v>
      </c>
      <c r="K60" s="22">
        <f>K44/$K$2*1000000000000</f>
        <v>-0.21381578947368432</v>
      </c>
      <c r="L60" s="13">
        <f>L44/$L$2*1000000000000</f>
        <v>-0.42616033755274263</v>
      </c>
      <c r="M60" s="33">
        <f t="shared" si="4"/>
        <v>-0.33898305084745761</v>
      </c>
      <c r="S60" s="30">
        <f>AVERAGE(C60:Q60)</f>
        <v>-1.73271485853385E-2</v>
      </c>
      <c r="T60" s="8">
        <f>COUNT(C60:Q60)</f>
        <v>11</v>
      </c>
      <c r="U60" s="30">
        <f>(STDEV(C60:Q60))/SQRT(T60)</f>
        <v>0.11021961404481159</v>
      </c>
      <c r="V60" s="30">
        <f>CONFIDENCE(0.05,(STDEV(C60:Q60)),T60)</f>
        <v>0.21602647391773577</v>
      </c>
    </row>
    <row r="61" spans="1:22" ht="15.75" thickBot="1" x14ac:dyDescent="0.3">
      <c r="B61" s="7">
        <v>26.600000000000005</v>
      </c>
      <c r="C61" s="34">
        <f>C45/$C$2*1000000000000</f>
        <v>0.16949152542372886</v>
      </c>
      <c r="D61" s="13">
        <f>D45/$D$2*1000000000000</f>
        <v>-0.24555160142348761</v>
      </c>
      <c r="E61" s="40">
        <f>E45/$E$2*1000000000000</f>
        <v>-0.14662756598240473</v>
      </c>
      <c r="F61" s="13">
        <f>F45/$F$2*1000000000000</f>
        <v>1.398601398601399</v>
      </c>
      <c r="G61" s="40">
        <f>WT_EAAT2_1_1_A432D!G45/WT_EAAT2_1_1_A432D!$G$2*1000000000000</f>
        <v>7.4906367041198491E-2</v>
      </c>
      <c r="H61" s="22">
        <f>H45/$H$2*1000000000000</f>
        <v>-1.8939393939393999E-2</v>
      </c>
      <c r="I61" s="13">
        <f>I45/$I$2*1000000000000</f>
        <v>0</v>
      </c>
      <c r="J61" s="13">
        <f>J45/$J$2*1000000000000</f>
        <v>2.0263424518743599E-2</v>
      </c>
      <c r="K61" s="22">
        <f>K45/$K$2*1000000000000</f>
        <v>-0.24671052631578946</v>
      </c>
      <c r="L61" s="13">
        <f>L45/$L$2*1000000000000</f>
        <v>-0.63291139240506322</v>
      </c>
      <c r="M61" s="33">
        <f t="shared" si="4"/>
        <v>-0.63559322033898302</v>
      </c>
      <c r="S61" s="30">
        <f>AVERAGE(C61:Q61)</f>
        <v>-2.3915544074550189E-2</v>
      </c>
      <c r="T61" s="8">
        <f>COUNT(C61:Q61)</f>
        <v>11</v>
      </c>
      <c r="U61" s="30">
        <f>(STDEV(C61:Q61))/SQRT(T61)</f>
        <v>0.16326550943191653</v>
      </c>
      <c r="V61" s="30">
        <f>CONFIDENCE(0.05,(STDEV(C61:Q61)),T61)</f>
        <v>0.31999451840414084</v>
      </c>
    </row>
    <row r="62" spans="1:22" ht="15.75" thickBot="1" x14ac:dyDescent="0.3">
      <c r="B62" s="7">
        <v>41.600000000000009</v>
      </c>
      <c r="C62" s="34">
        <f>C46/$C$2*1000000000000</f>
        <v>0.17675544794188869</v>
      </c>
      <c r="D62" s="13" t="s">
        <v>17</v>
      </c>
      <c r="E62" s="40">
        <f>E46/$E$2*1000000000000</f>
        <v>-0.26392961876832849</v>
      </c>
      <c r="F62" s="13">
        <f>F46/$F$2*1000000000000</f>
        <v>1.3986013986013983</v>
      </c>
      <c r="G62" s="40">
        <f>WT_EAAT2_1_1_A432D!G46/WT_EAAT2_1_1_A432D!$G$2*1000000000000</f>
        <v>7.4906367041198241E-2</v>
      </c>
      <c r="H62" s="22">
        <f>H46/$H$2*1000000000000</f>
        <v>-0.35984848484848481</v>
      </c>
      <c r="I62" s="13" t="s">
        <v>17</v>
      </c>
      <c r="J62" s="13">
        <f>J46/$J$2*1000000000000</f>
        <v>-0.45592705167173292</v>
      </c>
      <c r="K62" s="22">
        <f>K46/$K$2*1000000000000</f>
        <v>-0.19736842105263153</v>
      </c>
      <c r="L62" s="13">
        <f>L46/$L$2*1000000000000</f>
        <v>-0.82278481012658211</v>
      </c>
      <c r="M62" s="33">
        <f t="shared" si="4"/>
        <v>-0.97457627118644041</v>
      </c>
      <c r="S62" s="30">
        <f>AVERAGE(C62:Q62)</f>
        <v>-0.15824127156330167</v>
      </c>
      <c r="T62" s="8">
        <f>COUNT(C62:Q62)</f>
        <v>9</v>
      </c>
      <c r="U62" s="30">
        <f>(STDEV(C62:Q62))/SQRT(T62)</f>
        <v>0.23094984791246811</v>
      </c>
      <c r="V62" s="30">
        <f>CONFIDENCE(0.05,(STDEV(C62:Q62)),T62)</f>
        <v>0.45265338414344036</v>
      </c>
    </row>
    <row r="63" spans="1:22" ht="15.75" thickBot="1" x14ac:dyDescent="0.3">
      <c r="B63" s="7">
        <v>56.600000000000009</v>
      </c>
      <c r="C63" s="34">
        <f>C47/$C$2*1000000000000</f>
        <v>0.54963680387409219</v>
      </c>
      <c r="D63" s="13" t="s">
        <v>17</v>
      </c>
      <c r="E63" s="40">
        <f>E47/$E$2*1000000000000</f>
        <v>-0.61583577712609983</v>
      </c>
      <c r="F63" s="13">
        <f>F47/$F$2*1000000000000</f>
        <v>2.9720279720279725</v>
      </c>
      <c r="G63" s="40">
        <f>WT_EAAT2_1_1_A432D!G47/WT_EAAT2_1_1_A432D!$G$2*1000000000000</f>
        <v>0.11235955056179785</v>
      </c>
      <c r="H63" s="22">
        <f>H47/$H$2*1000000000000</f>
        <v>-1.1174242424242424</v>
      </c>
      <c r="I63" s="13" t="s">
        <v>17</v>
      </c>
      <c r="J63" s="13">
        <f>J47/$J$2*1000000000000</f>
        <v>-1.8034447821681863</v>
      </c>
      <c r="K63" s="22">
        <f>K47/$K$2*1000000000000</f>
        <v>-0.14802631578947362</v>
      </c>
      <c r="L63" s="13">
        <f>L47/$L$2*1000000000000</f>
        <v>-1.3291139240506333</v>
      </c>
      <c r="M63" s="33">
        <f t="shared" si="4"/>
        <v>-1.8644067796610169</v>
      </c>
      <c r="S63" s="30">
        <f>AVERAGE(C63:Q63)</f>
        <v>-0.36046972163953217</v>
      </c>
      <c r="T63" s="8">
        <f>COUNT(C63:Q63)</f>
        <v>9</v>
      </c>
      <c r="U63" s="30">
        <f>(STDEV(C63:Q63))/SQRT(T63)</f>
        <v>0.50170544903961689</v>
      </c>
      <c r="V63" s="30">
        <f>CONFIDENCE(0.05,(STDEV(C63:Q63)),T63)</f>
        <v>0.98332461096514434</v>
      </c>
    </row>
    <row r="64" spans="1:22" ht="15.75" thickBot="1" x14ac:dyDescent="0.3">
      <c r="B64" s="15" t="s">
        <v>59</v>
      </c>
      <c r="C64" s="23" t="s">
        <v>58</v>
      </c>
      <c r="D64" s="23" t="s">
        <v>58</v>
      </c>
      <c r="E64" s="23" t="s">
        <v>58</v>
      </c>
      <c r="F64" s="23" t="s">
        <v>58</v>
      </c>
      <c r="G64" s="23" t="s">
        <v>58</v>
      </c>
      <c r="H64" s="23" t="s">
        <v>58</v>
      </c>
      <c r="I64" s="23" t="s">
        <v>58</v>
      </c>
      <c r="J64" s="23" t="s">
        <v>58</v>
      </c>
      <c r="K64" s="23" t="s">
        <v>58</v>
      </c>
      <c r="L64" s="23" t="s">
        <v>58</v>
      </c>
      <c r="M64" s="23" t="s">
        <v>58</v>
      </c>
      <c r="S64" s="23" t="s">
        <v>6</v>
      </c>
      <c r="U64" s="23" t="s">
        <v>6</v>
      </c>
      <c r="V64" s="20" t="s">
        <v>6</v>
      </c>
    </row>
    <row r="65" spans="2:13" ht="15.75" thickBot="1" x14ac:dyDescent="0.3"/>
    <row r="66" spans="2:13" x14ac:dyDescent="0.25">
      <c r="B66" s="64" t="s">
        <v>53</v>
      </c>
      <c r="C66" s="89" t="s">
        <v>30</v>
      </c>
      <c r="D66" s="89" t="s">
        <v>31</v>
      </c>
      <c r="E66" s="89" t="s">
        <v>32</v>
      </c>
      <c r="F66" s="89" t="s">
        <v>33</v>
      </c>
      <c r="G66" s="89" t="s">
        <v>34</v>
      </c>
      <c r="H66" s="89" t="s">
        <v>35</v>
      </c>
      <c r="I66" s="89" t="s">
        <v>38</v>
      </c>
      <c r="J66" s="89" t="s">
        <v>39</v>
      </c>
      <c r="K66" s="89" t="s">
        <v>40</v>
      </c>
      <c r="L66" s="89" t="s">
        <v>41</v>
      </c>
      <c r="M66" s="89" t="s">
        <v>42</v>
      </c>
    </row>
    <row r="67" spans="2:13" x14ac:dyDescent="0.25">
      <c r="B67" s="89" t="s">
        <v>57</v>
      </c>
      <c r="C67" s="89">
        <v>2545.6</v>
      </c>
      <c r="D67" s="89">
        <v>1591.5039999999999</v>
      </c>
      <c r="E67" s="89">
        <v>967.19600000000003</v>
      </c>
      <c r="F67" s="89">
        <v>3584.3519999999999</v>
      </c>
      <c r="G67" s="89">
        <v>2293.3580000000002</v>
      </c>
      <c r="H67" s="89">
        <v>1964.991</v>
      </c>
      <c r="I67" s="89">
        <v>2138.3330000000001</v>
      </c>
      <c r="J67" s="89" t="s">
        <v>17</v>
      </c>
      <c r="K67" s="104">
        <v>1684.018</v>
      </c>
      <c r="L67" s="89">
        <v>1638.277</v>
      </c>
      <c r="M67" s="89">
        <v>1638.277</v>
      </c>
    </row>
    <row r="68" spans="2:13" x14ac:dyDescent="0.25">
      <c r="B68" s="89" t="s">
        <v>55</v>
      </c>
      <c r="C68" s="89">
        <v>44266</v>
      </c>
      <c r="D68" s="89">
        <v>29165</v>
      </c>
      <c r="E68" s="89">
        <v>41168</v>
      </c>
      <c r="F68" s="89">
        <v>26970</v>
      </c>
      <c r="G68" s="89">
        <v>22886</v>
      </c>
      <c r="H68" s="89">
        <v>38951</v>
      </c>
      <c r="I68" s="89">
        <v>45521</v>
      </c>
      <c r="J68" s="89" t="s">
        <v>17</v>
      </c>
      <c r="K68" s="89">
        <v>23391</v>
      </c>
      <c r="L68" s="89">
        <v>43884</v>
      </c>
      <c r="M68" s="89">
        <v>43884</v>
      </c>
    </row>
    <row r="69" spans="2:13" x14ac:dyDescent="0.25">
      <c r="B69" s="105" t="s">
        <v>54</v>
      </c>
      <c r="C69" s="89">
        <v>112684027</v>
      </c>
      <c r="D69" s="89">
        <v>46416215</v>
      </c>
      <c r="E69" s="89">
        <v>39817545</v>
      </c>
      <c r="F69" s="89">
        <v>96669975</v>
      </c>
      <c r="G69" s="89">
        <v>52485791</v>
      </c>
      <c r="H69" s="89">
        <v>76538356</v>
      </c>
      <c r="I69" s="89">
        <v>97339044</v>
      </c>
      <c r="J69" s="89" t="s">
        <v>17</v>
      </c>
      <c r="K69" s="89">
        <v>39390870</v>
      </c>
      <c r="L69" s="89">
        <v>71894146</v>
      </c>
      <c r="M69" s="89">
        <v>71894146</v>
      </c>
    </row>
    <row r="70" spans="2:13" x14ac:dyDescent="0.25">
      <c r="E70" s="2"/>
      <c r="H70" s="2"/>
    </row>
    <row r="71" spans="2:13" x14ac:dyDescent="0.25">
      <c r="E71" s="2"/>
      <c r="H71" s="2"/>
    </row>
    <row r="72" spans="2:13" x14ac:dyDescent="0.25">
      <c r="B72" s="4"/>
      <c r="E72" s="4"/>
      <c r="H72" s="31"/>
      <c r="J72" s="4"/>
    </row>
    <row r="73" spans="2:13" x14ac:dyDescent="0.25">
      <c r="B73" s="4"/>
      <c r="E73" s="4"/>
      <c r="H73" s="31"/>
      <c r="J73" s="4"/>
    </row>
    <row r="74" spans="2:13" x14ac:dyDescent="0.25">
      <c r="E74" s="4"/>
      <c r="H74" s="31"/>
      <c r="J74" s="4"/>
    </row>
    <row r="75" spans="2:13" x14ac:dyDescent="0.25">
      <c r="B75" s="4"/>
      <c r="E75" s="4"/>
      <c r="H75" s="31"/>
      <c r="J75" s="4"/>
    </row>
    <row r="76" spans="2:13" x14ac:dyDescent="0.25">
      <c r="E76" s="52"/>
      <c r="H76" s="51"/>
      <c r="J76" s="4"/>
    </row>
    <row r="77" spans="2:13" x14ac:dyDescent="0.25">
      <c r="B77" s="4"/>
      <c r="E77" s="52"/>
      <c r="H77" s="51"/>
      <c r="J77" s="4"/>
    </row>
    <row r="78" spans="2:13" x14ac:dyDescent="0.25">
      <c r="B78" s="4"/>
      <c r="E78" s="52"/>
      <c r="H78" s="51"/>
      <c r="J78" s="4"/>
    </row>
    <row r="79" spans="2:13" x14ac:dyDescent="0.25">
      <c r="B79" s="4"/>
      <c r="E79" s="52"/>
      <c r="H79" s="51"/>
      <c r="J79" s="4"/>
    </row>
    <row r="80" spans="2:13" x14ac:dyDescent="0.25">
      <c r="B80" s="4"/>
      <c r="E80" s="52"/>
      <c r="H80" s="51"/>
      <c r="J80" s="4"/>
    </row>
    <row r="81" spans="2:10" x14ac:dyDescent="0.25">
      <c r="B81" s="4"/>
      <c r="E81" s="52"/>
      <c r="H81" s="51"/>
      <c r="J81" s="4"/>
    </row>
    <row r="82" spans="2:10" x14ac:dyDescent="0.25">
      <c r="B82" s="4"/>
      <c r="E82" s="52"/>
      <c r="H82" s="51"/>
    </row>
    <row r="83" spans="2:10" x14ac:dyDescent="0.25">
      <c r="E83" s="52"/>
      <c r="H83" s="5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workbookViewId="0">
      <selection activeCell="H26" sqref="H26"/>
    </sheetView>
  </sheetViews>
  <sheetFormatPr baseColWidth="10" defaultRowHeight="15" x14ac:dyDescent="0.25"/>
  <cols>
    <col min="1" max="1" width="11.42578125" style="1"/>
    <col min="2" max="2" width="14" style="1" customWidth="1"/>
    <col min="3" max="3" width="14.28515625" style="1" customWidth="1"/>
    <col min="4" max="4" width="9" style="1" customWidth="1"/>
    <col min="5" max="5" width="14.28515625" style="1" customWidth="1"/>
    <col min="6" max="6" width="8.5703125" style="1" customWidth="1"/>
    <col min="7" max="7" width="14.28515625" style="1" customWidth="1"/>
    <col min="8" max="8" width="9.140625" style="1" customWidth="1"/>
    <col min="9" max="9" width="14.28515625" style="1" customWidth="1"/>
    <col min="10" max="10" width="7.7109375" style="1" customWidth="1"/>
    <col min="11" max="16384" width="11.42578125" style="1"/>
  </cols>
  <sheetData>
    <row r="2" spans="2:11" ht="15.75" thickBot="1" x14ac:dyDescent="0.3">
      <c r="B2" s="89" t="s">
        <v>60</v>
      </c>
      <c r="C2" s="89" t="s">
        <v>53</v>
      </c>
      <c r="D2" s="89" t="s">
        <v>29</v>
      </c>
      <c r="E2" s="89" t="s">
        <v>65</v>
      </c>
      <c r="F2" s="89" t="s">
        <v>29</v>
      </c>
      <c r="G2" s="89" t="s">
        <v>26</v>
      </c>
      <c r="H2" s="89" t="s">
        <v>29</v>
      </c>
      <c r="I2" s="106" t="s">
        <v>66</v>
      </c>
      <c r="J2" s="89"/>
      <c r="K2" s="89"/>
    </row>
    <row r="3" spans="2:11" x14ac:dyDescent="0.25">
      <c r="B3" s="107">
        <f>WT_hEAAT2!B51</f>
        <v>-123.39999999999999</v>
      </c>
      <c r="C3" s="110">
        <f>WT_hEAAT2!S51</f>
        <v>-7.2480577608120722</v>
      </c>
      <c r="D3" s="111">
        <f>WT_hEAAT2!V51</f>
        <v>1.3188138204810131</v>
      </c>
      <c r="E3" s="111">
        <f>WT_EAAT2_1_1_F249S_delta!N50</f>
        <v>-3.3374973842831586</v>
      </c>
      <c r="F3" s="111">
        <f>WT_EAAT2_1_1_F249S_delta!Q50</f>
        <v>1.5611437473059135</v>
      </c>
      <c r="G3" s="111">
        <f>WT_EAAT2_1_1_A432D!S51</f>
        <v>-3.8976233538048146</v>
      </c>
      <c r="H3" s="111">
        <f>WT_EAAT2_1_1_A432D!V51</f>
        <v>0.87575514411847533</v>
      </c>
      <c r="I3" s="111">
        <v>-6.1016250224245301</v>
      </c>
      <c r="J3" s="112">
        <v>1.837931096307825</v>
      </c>
    </row>
    <row r="4" spans="2:11" x14ac:dyDescent="0.25">
      <c r="B4" s="108">
        <f>WT_hEAAT2!B52</f>
        <v>-108.39999999999999</v>
      </c>
      <c r="C4" s="113">
        <f>WT_hEAAT2!S52</f>
        <v>-5.6754094050706518</v>
      </c>
      <c r="D4" s="114">
        <f>WT_hEAAT2!V52</f>
        <v>1.0938889813335801</v>
      </c>
      <c r="E4" s="114">
        <f>WT_EAAT2_1_1_F249S_delta!N51</f>
        <v>-2.6960445697493034</v>
      </c>
      <c r="F4" s="114">
        <f>WT_EAAT2_1_1_F249S_delta!Q51</f>
        <v>1.4320611953921736</v>
      </c>
      <c r="G4" s="114">
        <f>WT_EAAT2_1_1_A432D!S52</f>
        <v>-2.895051147794566</v>
      </c>
      <c r="H4" s="114">
        <f>WT_EAAT2_1_1_A432D!V52</f>
        <v>0.7535377595580881</v>
      </c>
      <c r="I4" s="114">
        <v>-4.8240460188763192</v>
      </c>
      <c r="J4" s="115">
        <v>1.4559120162209742</v>
      </c>
    </row>
    <row r="5" spans="2:11" x14ac:dyDescent="0.25">
      <c r="B5" s="108">
        <f>WT_hEAAT2!B53</f>
        <v>-93.399999999999991</v>
      </c>
      <c r="C5" s="113">
        <f>WT_hEAAT2!S53</f>
        <v>-4.3957957600787312</v>
      </c>
      <c r="D5" s="114">
        <f>WT_hEAAT2!V53</f>
        <v>0.84501700814663194</v>
      </c>
      <c r="E5" s="114">
        <f>WT_EAAT2_1_1_F249S_delta!N52</f>
        <v>-2.2660695054685829</v>
      </c>
      <c r="F5" s="114">
        <f>WT_EAAT2_1_1_F249S_delta!Q52</f>
        <v>1.3003114462332139</v>
      </c>
      <c r="G5" s="114">
        <f>WT_EAAT2_1_1_A432D!S53</f>
        <v>-2.4378044652363857</v>
      </c>
      <c r="H5" s="114">
        <f>WT_EAAT2_1_1_A432D!V53</f>
        <v>0.52240855065926906</v>
      </c>
      <c r="I5" s="114">
        <v>-3.7840691766576016</v>
      </c>
      <c r="J5" s="115">
        <v>1.1238167263903791</v>
      </c>
    </row>
    <row r="6" spans="2:11" x14ac:dyDescent="0.25">
      <c r="B6" s="108">
        <f>WT_hEAAT2!B54</f>
        <v>-78.399999999999991</v>
      </c>
      <c r="C6" s="113">
        <f>WT_hEAAT2!S54</f>
        <v>-3.117253398632529</v>
      </c>
      <c r="D6" s="114">
        <f>WT_hEAAT2!V54</f>
        <v>0.58904010790470507</v>
      </c>
      <c r="E6" s="114">
        <f>WT_EAAT2_1_1_F249S_delta!N53</f>
        <v>-1.7964286569446777</v>
      </c>
      <c r="F6" s="114">
        <f>WT_EAAT2_1_1_F249S_delta!Q53</f>
        <v>1.0813680006947246</v>
      </c>
      <c r="G6" s="114">
        <f>WT_EAAT2_1_1_A432D!S54</f>
        <v>-1.8044267158852711</v>
      </c>
      <c r="H6" s="114">
        <f>WT_EAAT2_1_1_A432D!V54</f>
        <v>0.40549202138041129</v>
      </c>
      <c r="I6" s="114">
        <v>-2.9445854871054706</v>
      </c>
      <c r="J6" s="115">
        <v>0.78849993769763094</v>
      </c>
    </row>
    <row r="7" spans="2:11" x14ac:dyDescent="0.25">
      <c r="B7" s="108">
        <f>WT_hEAAT2!B55</f>
        <v>-63.399999999999991</v>
      </c>
      <c r="C7" s="113">
        <f>WT_hEAAT2!S55</f>
        <v>-2.1441781959731556</v>
      </c>
      <c r="D7" s="114">
        <f>WT_hEAAT2!V55</f>
        <v>0.41371300893268237</v>
      </c>
      <c r="E7" s="114">
        <f>WT_EAAT2_1_1_F249S_delta!N54</f>
        <v>-1.594506257867093</v>
      </c>
      <c r="F7" s="114">
        <f>WT_EAAT2_1_1_F249S_delta!Q54</f>
        <v>0.97906097761415467</v>
      </c>
      <c r="G7" s="114">
        <f>WT_EAAT2_1_1_A432D!S55</f>
        <v>-1.3391616031882252</v>
      </c>
      <c r="H7" s="114">
        <f>WT_EAAT2_1_1_A432D!V55</f>
        <v>0.33101457474867413</v>
      </c>
      <c r="I7" s="114">
        <v>-2.0977087446953289</v>
      </c>
      <c r="J7" s="115">
        <v>0.57585010034112494</v>
      </c>
    </row>
    <row r="8" spans="2:11" x14ac:dyDescent="0.25">
      <c r="B8" s="108">
        <f>WT_hEAAT2!B56</f>
        <v>-48.399999999999991</v>
      </c>
      <c r="C8" s="113">
        <f>WT_hEAAT2!S56</f>
        <v>-1.3773406035090061</v>
      </c>
      <c r="D8" s="114">
        <f>WT_hEAAT2!V56</f>
        <v>0.32448519816178473</v>
      </c>
      <c r="E8" s="114">
        <f>WT_EAAT2_1_1_F249S_delta!N55</f>
        <v>-1.1209054264317051</v>
      </c>
      <c r="F8" s="114">
        <f>WT_EAAT2_1_1_F249S_delta!Q55</f>
        <v>0.69728882779872692</v>
      </c>
      <c r="G8" s="114">
        <f>WT_EAAT2_1_1_A432D!S56</f>
        <v>-0.86810433596582282</v>
      </c>
      <c r="H8" s="114">
        <f>WT_EAAT2_1_1_A432D!V56</f>
        <v>0.24389109510726911</v>
      </c>
      <c r="I8" s="114">
        <v>-1.5199747933691228</v>
      </c>
      <c r="J8" s="115">
        <v>0.36706959484873297</v>
      </c>
    </row>
    <row r="9" spans="2:11" x14ac:dyDescent="0.25">
      <c r="B9" s="108">
        <f>WT_hEAAT2!B57</f>
        <v>-33.399999999999991</v>
      </c>
      <c r="C9" s="113">
        <f>WT_hEAAT2!S57</f>
        <v>-0.81559788897938168</v>
      </c>
      <c r="D9" s="114">
        <f>WT_hEAAT2!V57</f>
        <v>0.20941244370594703</v>
      </c>
      <c r="E9" s="114">
        <f>WT_EAAT2_1_1_F249S_delta!N56</f>
        <v>-0.66138954249179438</v>
      </c>
      <c r="F9" s="114">
        <f>WT_EAAT2_1_1_F249S_delta!Q56</f>
        <v>0.42167739509203095</v>
      </c>
      <c r="G9" s="114">
        <f>WT_EAAT2_1_1_A432D!S57</f>
        <v>-0.55391078301806695</v>
      </c>
      <c r="H9" s="114">
        <f>WT_EAAT2_1_1_A432D!V57</f>
        <v>0.19247928078021698</v>
      </c>
      <c r="I9" s="114">
        <v>-1.0158115163980663</v>
      </c>
      <c r="J9" s="115">
        <v>0.23619934659647263</v>
      </c>
    </row>
    <row r="10" spans="2:11" x14ac:dyDescent="0.25">
      <c r="B10" s="108">
        <f>WT_hEAAT2!B58</f>
        <v>-18.399999999999995</v>
      </c>
      <c r="C10" s="113">
        <f>WT_hEAAT2!S58</f>
        <v>-0.45173452947333625</v>
      </c>
      <c r="D10" s="114">
        <f>WT_hEAAT2!V58</f>
        <v>0.15751462720236137</v>
      </c>
      <c r="E10" s="114">
        <f>WT_EAAT2_1_1_F249S_delta!N57</f>
        <v>-0.42870263075491993</v>
      </c>
      <c r="F10" s="114">
        <f>WT_EAAT2_1_1_F249S_delta!Q57</f>
        <v>0.28538222272311331</v>
      </c>
      <c r="G10" s="114">
        <f>WT_EAAT2_1_1_A432D!S58</f>
        <v>-0.31329821873711938</v>
      </c>
      <c r="H10" s="114">
        <f>WT_EAAT2_1_1_A432D!V58</f>
        <v>0.15521074116958786</v>
      </c>
      <c r="I10" s="114">
        <v>-0.646682030261166</v>
      </c>
      <c r="J10" s="115">
        <v>0.17968034479134559</v>
      </c>
    </row>
    <row r="11" spans="2:11" x14ac:dyDescent="0.25">
      <c r="B11" s="108">
        <f>WT_hEAAT2!B59</f>
        <v>-3.3999999999999941</v>
      </c>
      <c r="C11" s="113">
        <f>WT_hEAAT2!S59</f>
        <v>-0.23629058688743818</v>
      </c>
      <c r="D11" s="114">
        <f>WT_hEAAT2!V59</f>
        <v>9.2945799419078948E-2</v>
      </c>
      <c r="E11" s="114">
        <f>WT_EAAT2_1_1_F249S_delta!N58</f>
        <v>-0.18285186392877395</v>
      </c>
      <c r="F11" s="114">
        <f>WT_EAAT2_1_1_F249S_delta!Q58</f>
        <v>0.18462461424984536</v>
      </c>
      <c r="G11" s="114">
        <f>WT_EAAT2_1_1_A432D!S59</f>
        <v>-0.12228827357803079</v>
      </c>
      <c r="H11" s="114">
        <f>WT_EAAT2_1_1_A432D!V59</f>
        <v>0.16286997330478792</v>
      </c>
      <c r="I11" s="114">
        <v>-0.38871428621375437</v>
      </c>
      <c r="J11" s="115">
        <v>0.12959684954742728</v>
      </c>
    </row>
    <row r="12" spans="2:11" x14ac:dyDescent="0.25">
      <c r="B12" s="108">
        <f>WT_hEAAT2!B60</f>
        <v>11.600000000000005</v>
      </c>
      <c r="C12" s="113">
        <f>WT_hEAAT2!S60</f>
        <v>-0.11789676475162862</v>
      </c>
      <c r="D12" s="114">
        <f>WT_hEAAT2!V60</f>
        <v>8.9477320284452502E-2</v>
      </c>
      <c r="E12" s="114">
        <f>WT_EAAT2_1_1_F249S_delta!N59</f>
        <v>4.719586437335669E-2</v>
      </c>
      <c r="F12" s="114">
        <f>WT_EAAT2_1_1_F249S_delta!Q59</f>
        <v>0.15741962475306559</v>
      </c>
      <c r="G12" s="114">
        <f>WT_EAAT2_1_1_A432D!S60</f>
        <v>-1.73271485853385E-2</v>
      </c>
      <c r="H12" s="114">
        <f>WT_EAAT2_1_1_A432D!V60</f>
        <v>0.21602647391773577</v>
      </c>
      <c r="I12" s="114">
        <v>-0.14221070217042844</v>
      </c>
      <c r="J12" s="115">
        <v>0.14645109554686758</v>
      </c>
    </row>
    <row r="13" spans="2:11" x14ac:dyDescent="0.25">
      <c r="B13" s="108">
        <f>WT_hEAAT2!B61</f>
        <v>26.600000000000005</v>
      </c>
      <c r="C13" s="113">
        <f>WT_hEAAT2!S61</f>
        <v>-3.3190106400242982E-2</v>
      </c>
      <c r="D13" s="114">
        <f>WT_hEAAT2!V61</f>
        <v>0.11546582508898172</v>
      </c>
      <c r="E13" s="114">
        <f>WT_EAAT2_1_1_F249S_delta!N60</f>
        <v>0.26185206358391833</v>
      </c>
      <c r="F13" s="114">
        <f>WT_EAAT2_1_1_F249S_delta!Q60</f>
        <v>0.28328968247184488</v>
      </c>
      <c r="G13" s="114">
        <f>WT_EAAT2_1_1_A432D!S61</f>
        <v>-2.3915544074550189E-2</v>
      </c>
      <c r="H13" s="114">
        <f>WT_EAAT2_1_1_A432D!V61</f>
        <v>0.31999451840414084</v>
      </c>
      <c r="I13" s="114">
        <v>-0.18389904959358014</v>
      </c>
      <c r="J13" s="115">
        <v>0.14800977517395764</v>
      </c>
    </row>
    <row r="14" spans="2:11" x14ac:dyDescent="0.25">
      <c r="B14" s="108">
        <f>WT_hEAAT2!B62</f>
        <v>41.600000000000009</v>
      </c>
      <c r="C14" s="113">
        <f>WT_hEAAT2!S62</f>
        <v>-1.7708347890805408E-2</v>
      </c>
      <c r="D14" s="114">
        <f>WT_hEAAT2!V62</f>
        <v>0.1853016684713982</v>
      </c>
      <c r="E14" s="114">
        <f>WT_EAAT2_1_1_F249S_delta!N61</f>
        <v>0.34038003610465761</v>
      </c>
      <c r="F14" s="114">
        <f>WT_EAAT2_1_1_F249S_delta!Q61</f>
        <v>0.44920583896800537</v>
      </c>
      <c r="G14" s="114">
        <f>WT_EAAT2_1_1_A432D!S62</f>
        <v>-0.15824127156330167</v>
      </c>
      <c r="H14" s="114">
        <f>WT_EAAT2_1_1_A432D!V62</f>
        <v>0.45265338414344036</v>
      </c>
      <c r="I14" s="114">
        <v>-0.24710744995268452</v>
      </c>
      <c r="J14" s="115">
        <v>0.19305343872321501</v>
      </c>
    </row>
    <row r="15" spans="2:11" ht="15.75" thickBot="1" x14ac:dyDescent="0.3">
      <c r="B15" s="109">
        <f>WT_hEAAT2!B63</f>
        <v>56.600000000000009</v>
      </c>
      <c r="C15" s="116">
        <f>WT_hEAAT2!S63</f>
        <v>7.677855349120459E-2</v>
      </c>
      <c r="D15" s="117">
        <f>WT_hEAAT2!V63</f>
        <v>0.43234095502930048</v>
      </c>
      <c r="E15" s="117">
        <f>WT_EAAT2_1_1_F249S_delta!N62</f>
        <v>0.18352792550512775</v>
      </c>
      <c r="F15" s="117">
        <f>WT_EAAT2_1_1_F249S_delta!Q62</f>
        <v>0.86553019370961448</v>
      </c>
      <c r="G15" s="117">
        <f>WT_EAAT2_1_1_A432D!S63</f>
        <v>-0.36046972163953217</v>
      </c>
      <c r="H15" s="117">
        <f>WT_EAAT2_1_1_A432D!V63</f>
        <v>0.98332461096514434</v>
      </c>
      <c r="I15" s="117">
        <v>-0.15513011371712285</v>
      </c>
      <c r="J15" s="118">
        <v>0.2773768382542377</v>
      </c>
    </row>
    <row r="16" spans="2:11" x14ac:dyDescent="0.25">
      <c r="C16" s="55"/>
      <c r="D16" s="55"/>
      <c r="E16" s="55"/>
      <c r="F16" s="55"/>
      <c r="G16" s="55"/>
      <c r="H16" s="55"/>
      <c r="I16" s="55"/>
      <c r="J16" s="55"/>
    </row>
    <row r="17" spans="3:8" x14ac:dyDescent="0.25">
      <c r="C17" s="55"/>
      <c r="D17" s="55"/>
      <c r="E17" s="55"/>
      <c r="F17" s="55"/>
      <c r="G17" s="55"/>
      <c r="H17" s="55"/>
    </row>
    <row r="18" spans="3:8" x14ac:dyDescent="0.25">
      <c r="C18" s="55"/>
      <c r="D18" s="55"/>
      <c r="E18" s="56"/>
      <c r="F18" s="55"/>
      <c r="G18" s="55"/>
      <c r="H18" s="55"/>
    </row>
    <row r="19" spans="3:8" x14ac:dyDescent="0.25">
      <c r="E19" s="55"/>
      <c r="F19" s="55"/>
    </row>
    <row r="35" spans="5:5" x14ac:dyDescent="0.25">
      <c r="E35" s="57"/>
    </row>
    <row r="36" spans="5:5" x14ac:dyDescent="0.25">
      <c r="E36" s="57"/>
    </row>
    <row r="37" spans="5:5" x14ac:dyDescent="0.25">
      <c r="E37" s="57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WT_hEAAT2</vt:lpstr>
      <vt:lpstr>WT_EAAT2_1_1_F249S_delta</vt:lpstr>
      <vt:lpstr>WT_EAAT2_1_1_A432D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IBI042</dc:creator>
  <cp:lastModifiedBy>Peter Kovermann</cp:lastModifiedBy>
  <dcterms:created xsi:type="dcterms:W3CDTF">2020-09-29T15:14:48Z</dcterms:created>
  <dcterms:modified xsi:type="dcterms:W3CDTF">2025-01-07T12:17:58Z</dcterms:modified>
</cp:coreProperties>
</file>