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zj\Documents\Backup Papers\EAAT2 variants II\eBiomedicine\Raw data\"/>
    </mc:Choice>
  </mc:AlternateContent>
  <bookViews>
    <workbookView xWindow="0" yWindow="0" windowWidth="28800" windowHeight="12330"/>
  </bookViews>
  <sheets>
    <sheet name="140 NaClvs115KC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" i="1"/>
  <c r="E6" i="1"/>
  <c r="M4" i="1"/>
  <c r="M6" i="1" s="1"/>
  <c r="L4" i="1"/>
  <c r="L6" i="1" s="1"/>
  <c r="K4" i="1"/>
  <c r="K6" i="1" s="1"/>
  <c r="J4" i="1"/>
  <c r="J6" i="1" s="1"/>
  <c r="I4" i="1"/>
  <c r="I6" i="1" s="1"/>
  <c r="H4" i="1"/>
  <c r="G4" i="1"/>
  <c r="F4" i="1"/>
  <c r="F6" i="1" s="1"/>
  <c r="E4" i="1"/>
  <c r="D4" i="1"/>
  <c r="D6" i="1" s="1"/>
  <c r="C4" i="1"/>
  <c r="B4" i="1"/>
  <c r="G23" i="1"/>
  <c r="C23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B15" i="1"/>
  <c r="W15" i="1" s="1"/>
  <c r="H23" i="1"/>
  <c r="I23" i="1"/>
  <c r="J23" i="1"/>
  <c r="K23" i="1"/>
  <c r="L23" i="1"/>
  <c r="F23" i="1" l="1"/>
  <c r="E23" i="1"/>
  <c r="B23" i="1"/>
  <c r="D23" i="1"/>
  <c r="V15" i="1"/>
  <c r="N23" i="1"/>
  <c r="O23" i="1" l="1"/>
  <c r="P6" i="1" l="1"/>
  <c r="O6" i="1"/>
</calcChain>
</file>

<file path=xl/sharedStrings.xml><?xml version="1.0" encoding="utf-8"?>
<sst xmlns="http://schemas.openxmlformats.org/spreadsheetml/2006/main" count="109" uniqueCount="54">
  <si>
    <t>24_08_20_Z2</t>
  </si>
  <si>
    <t>24_08_20_Z5</t>
  </si>
  <si>
    <t>24_08_20_Z6</t>
  </si>
  <si>
    <t>24_08_20_Z7</t>
  </si>
  <si>
    <t>25_08_20_Z1</t>
  </si>
  <si>
    <t>25_08_20_Z8</t>
  </si>
  <si>
    <t>25_08_20_Z9</t>
  </si>
  <si>
    <t>31_08_20_Z1</t>
  </si>
  <si>
    <t>01_09_20_Z6</t>
  </si>
  <si>
    <t>01_09_20_Z8</t>
  </si>
  <si>
    <t>01_09_20_Z9</t>
  </si>
  <si>
    <t>01_09_20_Z10</t>
  </si>
  <si>
    <t>WT:L85R</t>
  </si>
  <si>
    <t>21_12_22_Z0</t>
  </si>
  <si>
    <t>21_12_22_Z3</t>
  </si>
  <si>
    <t>21_12_22_Z4</t>
  </si>
  <si>
    <t>13_01_23_Z1</t>
  </si>
  <si>
    <t>13_01_23_Z2</t>
  </si>
  <si>
    <t>13_01_23_Z3</t>
  </si>
  <si>
    <t>12_01_23_Z1</t>
  </si>
  <si>
    <t>12_01_23_Z2</t>
  </si>
  <si>
    <t>12_01_23_Z3</t>
  </si>
  <si>
    <t>12_01_23_Z4</t>
  </si>
  <si>
    <t>12_01_23_Z5</t>
  </si>
  <si>
    <t>NA</t>
  </si>
  <si>
    <t>#</t>
  </si>
  <si>
    <t># values not used, because capacitances are unknown/unusable</t>
  </si>
  <si>
    <t>27_07_22_Z4</t>
  </si>
  <si>
    <t>27_07_22_Z5</t>
  </si>
  <si>
    <t>28_07_22_Z0</t>
  </si>
  <si>
    <t>28_07_22_Z1</t>
  </si>
  <si>
    <t>28_07_22_Z3</t>
  </si>
  <si>
    <t>31_08_22_Z8</t>
  </si>
  <si>
    <t>31_08_22_Z9</t>
  </si>
  <si>
    <t>WT+Glu</t>
  </si>
  <si>
    <t>L85P+Glu</t>
  </si>
  <si>
    <t>mean</t>
  </si>
  <si>
    <t>conf</t>
  </si>
  <si>
    <t>Normality Test (Shapiro-Wilk)</t>
  </si>
  <si>
    <t xml:space="preserve">W-Statistic = 0,938 </t>
  </si>
  <si>
    <t xml:space="preserve">  P  = 0,240 </t>
  </si>
  <si>
    <t>Passed</t>
  </si>
  <si>
    <t xml:space="preserve">W-Statistic = 0,860 </t>
  </si>
  <si>
    <t xml:space="preserve">  P  = 0,077 </t>
  </si>
  <si>
    <t xml:space="preserve">W-Statistic = 0,973 </t>
  </si>
  <si>
    <t xml:space="preserve">  P  = 0,917 </t>
  </si>
  <si>
    <t>A test that fails indicates that the data varies significantly from the pattern expected if the data was drawn from a population with a normal distribution.</t>
  </si>
  <si>
    <t>A test that passes indicates that the data matches the pattern expected if the data was drawn from a population with a normal distribution.</t>
  </si>
  <si>
    <t>WT::L85R</t>
  </si>
  <si>
    <t>taken from: Kovermann et al ., 2020</t>
  </si>
  <si>
    <t>Cm (pF)</t>
  </si>
  <si>
    <t>(pA/pF)</t>
  </si>
  <si>
    <t>(A)</t>
  </si>
  <si>
    <t>partially taken from: Kovermann et al ., 2020 -&gt;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</si>
</sst>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/>
    <xf numFmtId="2" fontId="1" fillId="3" borderId="9" xfId="0" applyNumberFormat="1" applyFont="1" applyFill="1" applyBorder="1" applyAlignment="1">
      <alignment horizontal="center"/>
    </xf>
    <xf numFmtId="2" fontId="1" fillId="3" borderId="10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1" fontId="0" fillId="0" borderId="0" xfId="0" applyNumberFormat="1"/>
    <xf numFmtId="2" fontId="1" fillId="3" borderId="6" xfId="0" applyNumberFormat="1" applyFont="1" applyFill="1" applyBorder="1" applyAlignment="1">
      <alignment horizontal="center"/>
    </xf>
    <xf numFmtId="0" fontId="1" fillId="3" borderId="0" xfId="0" applyFont="1" applyFill="1"/>
    <xf numFmtId="11" fontId="1" fillId="3" borderId="0" xfId="0" applyNumberFormat="1" applyFont="1" applyFill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11" fontId="1" fillId="3" borderId="0" xfId="0" applyNumberFormat="1" applyFont="1" applyFill="1" applyAlignment="1">
      <alignment horizontal="center"/>
    </xf>
    <xf numFmtId="2" fontId="1" fillId="3" borderId="0" xfId="0" applyNumberFormat="1" applyFont="1" applyFill="1"/>
    <xf numFmtId="0" fontId="1" fillId="3" borderId="12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7" xfId="0" applyFont="1" applyFill="1" applyBorder="1"/>
    <xf numFmtId="0" fontId="1" fillId="3" borderId="0" xfId="0" applyFont="1" applyFill="1" applyBorder="1"/>
    <xf numFmtId="0" fontId="1" fillId="3" borderId="8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11" fontId="1" fillId="3" borderId="11" xfId="0" applyNumberFormat="1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0" fontId="2" fillId="4" borderId="7" xfId="0" applyFont="1" applyFill="1" applyBorder="1"/>
    <xf numFmtId="0" fontId="2" fillId="4" borderId="0" xfId="0" applyFont="1" applyFill="1" applyBorder="1"/>
    <xf numFmtId="0" fontId="2" fillId="4" borderId="8" xfId="0" applyFont="1" applyFill="1" applyBorder="1"/>
    <xf numFmtId="0" fontId="2" fillId="4" borderId="11" xfId="0" applyFont="1" applyFill="1" applyBorder="1"/>
    <xf numFmtId="0" fontId="2" fillId="4" borderId="15" xfId="0" applyFont="1" applyFill="1" applyBorder="1"/>
    <xf numFmtId="0" fontId="2" fillId="4" borderId="16" xfId="0" applyFont="1" applyFill="1" applyBorder="1"/>
    <xf numFmtId="0" fontId="5" fillId="0" borderId="0" xfId="0" applyFont="1"/>
    <xf numFmtId="0" fontId="6" fillId="0" borderId="0" xfId="0" applyFont="1"/>
    <xf numFmtId="0" fontId="4" fillId="3" borderId="11" xfId="0" applyFont="1" applyFill="1" applyBorder="1"/>
    <xf numFmtId="0" fontId="6" fillId="5" borderId="0" xfId="0" applyFont="1" applyFill="1"/>
    <xf numFmtId="0" fontId="0" fillId="5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workbookViewId="0">
      <selection activeCell="D7" sqref="D7"/>
    </sheetView>
  </sheetViews>
  <sheetFormatPr baseColWidth="10" defaultRowHeight="15" x14ac:dyDescent="0.25"/>
  <cols>
    <col min="1" max="1" width="11.42578125" style="4"/>
    <col min="2" max="2" width="12.7109375" bestFit="1" customWidth="1"/>
    <col min="4" max="13" width="12.7109375" bestFit="1" customWidth="1"/>
    <col min="14" max="14" width="11.5703125" bestFit="1" customWidth="1"/>
    <col min="15" max="15" width="12" bestFit="1" customWidth="1"/>
  </cols>
  <sheetData>
    <row r="1" spans="1:23" x14ac:dyDescent="0.25">
      <c r="B1" s="37" t="s">
        <v>35</v>
      </c>
      <c r="C1" s="40" t="s">
        <v>49</v>
      </c>
      <c r="D1" s="41"/>
      <c r="E1" s="41"/>
    </row>
    <row r="2" spans="1:23" x14ac:dyDescent="0.25">
      <c r="A2" s="11" t="s">
        <v>50</v>
      </c>
      <c r="B2" s="1" t="s">
        <v>24</v>
      </c>
      <c r="C2" s="2" t="s">
        <v>24</v>
      </c>
      <c r="D2" s="2">
        <v>21.5</v>
      </c>
      <c r="E2" s="2">
        <v>9</v>
      </c>
      <c r="F2" s="2">
        <v>9.8000000000000007</v>
      </c>
      <c r="G2" s="2">
        <v>14.1</v>
      </c>
      <c r="H2" s="2">
        <v>15</v>
      </c>
      <c r="I2" s="2">
        <v>20.2</v>
      </c>
      <c r="J2" s="2">
        <v>15.7</v>
      </c>
      <c r="K2" s="2">
        <v>8.5</v>
      </c>
      <c r="L2" s="2">
        <v>20</v>
      </c>
      <c r="M2" s="3">
        <v>15.7</v>
      </c>
    </row>
    <row r="3" spans="1:23" x14ac:dyDescent="0.25">
      <c r="B3" s="1" t="s">
        <v>52</v>
      </c>
      <c r="C3" s="1" t="s">
        <v>52</v>
      </c>
      <c r="D3" s="1" t="s">
        <v>52</v>
      </c>
      <c r="E3" s="1" t="s">
        <v>52</v>
      </c>
      <c r="F3" s="1" t="s">
        <v>52</v>
      </c>
      <c r="G3" s="1" t="s">
        <v>52</v>
      </c>
      <c r="H3" s="1" t="s">
        <v>52</v>
      </c>
      <c r="I3" s="1" t="s">
        <v>52</v>
      </c>
      <c r="J3" s="1" t="s">
        <v>52</v>
      </c>
      <c r="K3" s="1" t="s">
        <v>52</v>
      </c>
      <c r="L3" s="1" t="s">
        <v>52</v>
      </c>
      <c r="M3" s="1" t="s">
        <v>52</v>
      </c>
    </row>
    <row r="4" spans="1:23" ht="15.75" thickBot="1" x14ac:dyDescent="0.3">
      <c r="B4" s="15">
        <f>-4112.55*0.000000000001</f>
        <v>-4.1125499999999998E-9</v>
      </c>
      <c r="C4" s="16">
        <f>-1651*0.000000000001</f>
        <v>-1.651E-9</v>
      </c>
      <c r="D4" s="13">
        <f>-3082.28*0.000000000001</f>
        <v>-3.0822800000000002E-9</v>
      </c>
      <c r="E4" s="13">
        <f>-3034.06*0.000000000001</f>
        <v>-3.0340599999999998E-9</v>
      </c>
      <c r="F4" s="13">
        <f>-1254.27*0.000000000001</f>
        <v>-1.2542700000000001E-9</v>
      </c>
      <c r="G4" s="13">
        <f>-1628.42*0.000000000001</f>
        <v>-1.62842E-9</v>
      </c>
      <c r="H4" s="13">
        <f>-2266.24*0.000000000001</f>
        <v>-2.2662399999999998E-9</v>
      </c>
      <c r="I4" s="13">
        <f>-4625.85*0.000000000001</f>
        <v>-4.6258500000000005E-9</v>
      </c>
      <c r="J4" s="13">
        <f>-5998.54*0.000000000001</f>
        <v>-5.9985400000000003E-9</v>
      </c>
      <c r="K4" s="13">
        <f>-3599.85*0.000000000001</f>
        <v>-3.5998499999999997E-9</v>
      </c>
      <c r="L4" s="13">
        <f>-3674.93*0.000000000001</f>
        <v>-3.6749299999999998E-9</v>
      </c>
      <c r="M4" s="14">
        <f>-5975.34*0.000000000001</f>
        <v>-5.9753399999999998E-9</v>
      </c>
    </row>
    <row r="5" spans="1:23" x14ac:dyDescent="0.25">
      <c r="O5" s="19" t="s">
        <v>36</v>
      </c>
      <c r="P5" s="20" t="s">
        <v>37</v>
      </c>
      <c r="Q5" s="20"/>
      <c r="R5" s="20"/>
      <c r="S5" s="21"/>
    </row>
    <row r="6" spans="1:23" x14ac:dyDescent="0.25">
      <c r="A6" s="11" t="s">
        <v>51</v>
      </c>
      <c r="B6" s="11" t="s">
        <v>25</v>
      </c>
      <c r="C6" s="11" t="s">
        <v>25</v>
      </c>
      <c r="D6" s="11">
        <f t="shared" ref="D6:M6" si="0">D4/D2*1000000000000</f>
        <v>-143.36186046511628</v>
      </c>
      <c r="E6" s="11">
        <f t="shared" si="0"/>
        <v>-337.11777777777775</v>
      </c>
      <c r="F6" s="11">
        <f t="shared" si="0"/>
        <v>-127.98673469387754</v>
      </c>
      <c r="G6" s="11">
        <f t="shared" si="0"/>
        <v>-115.49078014184398</v>
      </c>
      <c r="H6" s="11">
        <f t="shared" si="0"/>
        <v>-151.08266666666665</v>
      </c>
      <c r="I6" s="11">
        <f t="shared" si="0"/>
        <v>-229.00247524752479</v>
      </c>
      <c r="J6" s="11">
        <f t="shared" si="0"/>
        <v>-382.07261146496819</v>
      </c>
      <c r="K6" s="11">
        <f t="shared" si="0"/>
        <v>-423.51176470588229</v>
      </c>
      <c r="L6" s="11">
        <f t="shared" si="0"/>
        <v>-183.74649999999997</v>
      </c>
      <c r="M6" s="11">
        <f t="shared" si="0"/>
        <v>-380.59490445859871</v>
      </c>
      <c r="O6" s="22">
        <f>AVERAGE(B6:M6)</f>
        <v>-247.3968075622256</v>
      </c>
      <c r="P6" s="23">
        <f>CONFIDENCE(0.05,STDEV(B6:M6),10)</f>
        <v>74.802581297471249</v>
      </c>
      <c r="Q6" s="23"/>
      <c r="R6" s="23"/>
      <c r="S6" s="24"/>
    </row>
    <row r="7" spans="1:23" ht="15.75" thickBot="1" x14ac:dyDescent="0.3">
      <c r="O7" s="39" t="s">
        <v>26</v>
      </c>
      <c r="P7" s="25"/>
      <c r="Q7" s="25"/>
      <c r="R7" s="25"/>
      <c r="S7" s="26"/>
    </row>
    <row r="9" spans="1:23" ht="15.75" thickBot="1" x14ac:dyDescent="0.3">
      <c r="B9" s="37" t="s">
        <v>34</v>
      </c>
      <c r="C9" s="38"/>
      <c r="D9" s="38"/>
      <c r="E9" s="38"/>
      <c r="I9" s="40" t="s">
        <v>53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</row>
    <row r="10" spans="1:23" x14ac:dyDescent="0.25">
      <c r="B10" s="5" t="s">
        <v>27</v>
      </c>
      <c r="C10" s="5" t="s">
        <v>28</v>
      </c>
      <c r="D10" s="5" t="s">
        <v>29</v>
      </c>
      <c r="E10" s="5" t="s">
        <v>30</v>
      </c>
      <c r="F10" s="5" t="s">
        <v>31</v>
      </c>
      <c r="G10" s="5" t="s">
        <v>32</v>
      </c>
      <c r="H10" s="5" t="s">
        <v>33</v>
      </c>
      <c r="I10" s="5" t="s">
        <v>0</v>
      </c>
      <c r="J10" s="5" t="s">
        <v>1</v>
      </c>
      <c r="K10" s="5" t="s">
        <v>2</v>
      </c>
      <c r="L10" s="5" t="s">
        <v>3</v>
      </c>
      <c r="M10" s="5" t="s">
        <v>4</v>
      </c>
      <c r="N10" s="11" t="s">
        <v>5</v>
      </c>
      <c r="O10" s="11" t="s">
        <v>6</v>
      </c>
      <c r="P10" s="11" t="s">
        <v>7</v>
      </c>
      <c r="Q10" s="11" t="s">
        <v>8</v>
      </c>
      <c r="R10" s="11" t="s">
        <v>9</v>
      </c>
      <c r="S10" s="11" t="s">
        <v>10</v>
      </c>
      <c r="T10" s="11" t="s">
        <v>11</v>
      </c>
    </row>
    <row r="11" spans="1:23" x14ac:dyDescent="0.25">
      <c r="A11" s="11" t="s">
        <v>50</v>
      </c>
      <c r="B11" s="6">
        <v>34.5</v>
      </c>
      <c r="C11" s="6">
        <v>33.700000000000003</v>
      </c>
      <c r="D11" s="6">
        <v>35.700000000000003</v>
      </c>
      <c r="E11" s="6">
        <v>27.6</v>
      </c>
      <c r="F11" s="6">
        <v>45.6</v>
      </c>
      <c r="G11" s="6">
        <v>79.7</v>
      </c>
      <c r="H11" s="6">
        <v>30.3</v>
      </c>
      <c r="I11" s="7">
        <v>10.5</v>
      </c>
      <c r="J11" s="7">
        <v>27.3</v>
      </c>
      <c r="K11" s="7">
        <v>18.2</v>
      </c>
      <c r="L11" s="7">
        <v>21.3</v>
      </c>
      <c r="M11" s="7">
        <v>28.3</v>
      </c>
      <c r="N11" s="11">
        <v>22.3</v>
      </c>
      <c r="O11" s="11">
        <v>23.6</v>
      </c>
      <c r="P11" s="11">
        <v>51</v>
      </c>
      <c r="Q11" s="11">
        <v>31.2</v>
      </c>
      <c r="R11" s="11">
        <v>24.1</v>
      </c>
      <c r="S11" s="11">
        <v>20.2</v>
      </c>
      <c r="T11" s="11">
        <v>24.1</v>
      </c>
    </row>
    <row r="12" spans="1:23" s="4" customFormat="1" x14ac:dyDescent="0.25">
      <c r="B12" s="10" t="s">
        <v>52</v>
      </c>
      <c r="C12" s="10" t="s">
        <v>52</v>
      </c>
      <c r="D12" s="10" t="s">
        <v>52</v>
      </c>
      <c r="E12" s="10" t="s">
        <v>52</v>
      </c>
      <c r="F12" s="10" t="s">
        <v>52</v>
      </c>
      <c r="G12" s="10" t="s">
        <v>52</v>
      </c>
      <c r="H12" s="10" t="s">
        <v>52</v>
      </c>
      <c r="I12" s="10" t="s">
        <v>52</v>
      </c>
      <c r="J12" s="10" t="s">
        <v>52</v>
      </c>
      <c r="K12" s="10" t="s">
        <v>52</v>
      </c>
      <c r="L12" s="10" t="s">
        <v>52</v>
      </c>
      <c r="M12" s="10" t="s">
        <v>52</v>
      </c>
      <c r="N12" s="10" t="s">
        <v>52</v>
      </c>
      <c r="O12" s="10" t="s">
        <v>52</v>
      </c>
      <c r="P12" s="10" t="s">
        <v>52</v>
      </c>
      <c r="Q12" s="10" t="s">
        <v>52</v>
      </c>
      <c r="R12" s="10" t="s">
        <v>52</v>
      </c>
      <c r="S12" s="10" t="s">
        <v>52</v>
      </c>
      <c r="T12" s="10" t="s">
        <v>52</v>
      </c>
    </row>
    <row r="13" spans="1:23" ht="15.75" thickBot="1" x14ac:dyDescent="0.3">
      <c r="B13" s="17">
        <v>-4.4903E-10</v>
      </c>
      <c r="C13" s="17">
        <v>-6.3276999999999998E-10</v>
      </c>
      <c r="D13" s="17">
        <v>-8.8614999999999998E-10</v>
      </c>
      <c r="E13" s="17">
        <v>-8.4969999999999997E-10</v>
      </c>
      <c r="F13" s="17">
        <v>-5.5648000000000003E-10</v>
      </c>
      <c r="G13" s="17">
        <v>-7.1501999999999998E-10</v>
      </c>
      <c r="H13" s="17">
        <v>-7.7132000000000008E-10</v>
      </c>
      <c r="I13" s="17">
        <v>-2.3867796325683497E-10</v>
      </c>
      <c r="J13" s="17">
        <v>-4.3911740112304603E-10</v>
      </c>
      <c r="K13" s="17">
        <v>-5.2081292724609293E-10</v>
      </c>
      <c r="L13" s="17">
        <v>-6.0321038818359296E-10</v>
      </c>
      <c r="M13" s="17">
        <v>-7.0272821044921791E-10</v>
      </c>
      <c r="N13" s="17">
        <v>-3.4658810424804601E-10</v>
      </c>
      <c r="O13" s="17">
        <v>-4.8538204956054599E-10</v>
      </c>
      <c r="P13" s="17">
        <v>-1.1917113037109299E-9</v>
      </c>
      <c r="Q13" s="17">
        <v>-3.3065795898437501E-10</v>
      </c>
      <c r="R13" s="17">
        <v>-6.4788818359374995E-10</v>
      </c>
      <c r="S13" s="17">
        <v>-2.7966305541992104E-10</v>
      </c>
      <c r="T13" s="17">
        <v>-6.0818475341796791E-10</v>
      </c>
    </row>
    <row r="14" spans="1:23" x14ac:dyDescent="0.25">
      <c r="V14" s="19" t="s">
        <v>36</v>
      </c>
      <c r="W14" s="21" t="s">
        <v>37</v>
      </c>
    </row>
    <row r="15" spans="1:23" ht="15.75" thickBot="1" x14ac:dyDescent="0.3">
      <c r="A15" s="11" t="s">
        <v>51</v>
      </c>
      <c r="B15" s="18">
        <f>B13/B11*1000000000000</f>
        <v>-13.01536231884058</v>
      </c>
      <c r="C15" s="18">
        <f t="shared" ref="C15:T15" si="1">C13/C11*1000000000000</f>
        <v>-18.77655786350148</v>
      </c>
      <c r="D15" s="18">
        <f t="shared" si="1"/>
        <v>-24.822128851540615</v>
      </c>
      <c r="E15" s="18">
        <f t="shared" si="1"/>
        <v>-30.786231884057973</v>
      </c>
      <c r="F15" s="18">
        <f t="shared" si="1"/>
        <v>-12.203508771929824</v>
      </c>
      <c r="G15" s="18">
        <f t="shared" si="1"/>
        <v>-8.9713927227101635</v>
      </c>
      <c r="H15" s="18">
        <f t="shared" si="1"/>
        <v>-25.456105610561057</v>
      </c>
      <c r="I15" s="18">
        <f t="shared" si="1"/>
        <v>-22.731234595889045</v>
      </c>
      <c r="J15" s="18">
        <f t="shared" si="1"/>
        <v>-16.084886488023663</v>
      </c>
      <c r="K15" s="18">
        <f t="shared" si="1"/>
        <v>-28.616094903631481</v>
      </c>
      <c r="L15" s="18">
        <f t="shared" si="1"/>
        <v>-28.319736534440981</v>
      </c>
      <c r="M15" s="18">
        <f t="shared" si="1"/>
        <v>-24.831385528240915</v>
      </c>
      <c r="N15" s="18">
        <f t="shared" si="1"/>
        <v>-15.542067455069326</v>
      </c>
      <c r="O15" s="18">
        <f t="shared" si="1"/>
        <v>-20.567035998328219</v>
      </c>
      <c r="P15" s="18">
        <f t="shared" si="1"/>
        <v>-23.366888308057451</v>
      </c>
      <c r="Q15" s="18">
        <f t="shared" si="1"/>
        <v>-10.598011505909456</v>
      </c>
      <c r="R15" s="18">
        <f t="shared" si="1"/>
        <v>-26.883327120072611</v>
      </c>
      <c r="S15" s="18">
        <f t="shared" si="1"/>
        <v>-13.844705713857477</v>
      </c>
      <c r="T15" s="18">
        <f t="shared" si="1"/>
        <v>-25.235881884562982</v>
      </c>
      <c r="V15" s="27">
        <f>AVERAGE(B15:T15)</f>
        <v>-20.560660213643441</v>
      </c>
      <c r="W15" s="26">
        <f>CONFIDENCE(0.05,STDEV(B15:T15),19)</f>
        <v>3.0317082064795446</v>
      </c>
    </row>
    <row r="17" spans="1:15" x14ac:dyDescent="0.25">
      <c r="B17" s="37" t="s">
        <v>12</v>
      </c>
    </row>
    <row r="18" spans="1:15" x14ac:dyDescent="0.25">
      <c r="B18" s="8" t="s">
        <v>13</v>
      </c>
      <c r="C18" s="8" t="s">
        <v>14</v>
      </c>
      <c r="D18" s="8" t="s">
        <v>15</v>
      </c>
      <c r="E18" s="8" t="s">
        <v>16</v>
      </c>
      <c r="F18" s="8" t="s">
        <v>17</v>
      </c>
      <c r="G18" s="8" t="s">
        <v>18</v>
      </c>
      <c r="H18" s="8" t="s">
        <v>19</v>
      </c>
      <c r="I18" s="8" t="s">
        <v>20</v>
      </c>
      <c r="J18" s="8" t="s">
        <v>21</v>
      </c>
      <c r="K18" s="8" t="s">
        <v>22</v>
      </c>
      <c r="L18" s="8" t="s">
        <v>23</v>
      </c>
    </row>
    <row r="19" spans="1:15" x14ac:dyDescent="0.25">
      <c r="A19" s="11" t="s">
        <v>50</v>
      </c>
      <c r="B19" s="8">
        <v>21.16</v>
      </c>
      <c r="C19" s="8">
        <v>19.739999999999998</v>
      </c>
      <c r="D19" s="8">
        <v>18.68</v>
      </c>
      <c r="E19" s="8">
        <v>29.15</v>
      </c>
      <c r="F19" s="8">
        <v>26.7</v>
      </c>
      <c r="G19" s="8">
        <v>25.42</v>
      </c>
      <c r="H19" s="8">
        <v>10.24</v>
      </c>
      <c r="I19" s="8">
        <v>43.1</v>
      </c>
      <c r="J19" s="8">
        <v>18.62</v>
      </c>
      <c r="K19" s="8">
        <v>33.56</v>
      </c>
      <c r="L19" s="8">
        <v>41.48</v>
      </c>
    </row>
    <row r="20" spans="1:15" s="4" customFormat="1" x14ac:dyDescent="0.25">
      <c r="B20" s="8" t="s">
        <v>52</v>
      </c>
      <c r="C20" s="8" t="s">
        <v>52</v>
      </c>
      <c r="D20" s="8" t="s">
        <v>52</v>
      </c>
      <c r="E20" s="8" t="s">
        <v>52</v>
      </c>
      <c r="F20" s="8" t="s">
        <v>52</v>
      </c>
      <c r="G20" s="8" t="s">
        <v>52</v>
      </c>
      <c r="H20" s="8" t="s">
        <v>52</v>
      </c>
      <c r="I20" s="8" t="s">
        <v>52</v>
      </c>
      <c r="J20" s="8" t="s">
        <v>52</v>
      </c>
      <c r="K20" s="8" t="s">
        <v>52</v>
      </c>
      <c r="L20" s="8" t="s">
        <v>52</v>
      </c>
    </row>
    <row r="21" spans="1:15" ht="15.75" thickBot="1" x14ac:dyDescent="0.3">
      <c r="B21" s="17">
        <v>-7900</v>
      </c>
      <c r="C21" s="17">
        <v>-570</v>
      </c>
      <c r="D21" s="17">
        <v>-4300</v>
      </c>
      <c r="E21" s="17">
        <v>-3800</v>
      </c>
      <c r="F21" s="17">
        <v>-6000</v>
      </c>
      <c r="G21" s="17">
        <v>-7400</v>
      </c>
      <c r="H21" s="17">
        <v>-4800</v>
      </c>
      <c r="I21" s="17">
        <v>-4200</v>
      </c>
      <c r="J21" s="17">
        <v>-4800</v>
      </c>
      <c r="K21" s="17">
        <v>-9700</v>
      </c>
      <c r="L21" s="17">
        <v>-4900</v>
      </c>
    </row>
    <row r="22" spans="1:15" x14ac:dyDescent="0.25">
      <c r="N22" s="19" t="s">
        <v>36</v>
      </c>
      <c r="O22" s="21" t="s">
        <v>37</v>
      </c>
    </row>
    <row r="23" spans="1:15" ht="15.75" thickBot="1" x14ac:dyDescent="0.3">
      <c r="A23" s="11" t="s">
        <v>51</v>
      </c>
      <c r="B23" s="12">
        <f>B21/B19*1000000000000</f>
        <v>-373345935727788.31</v>
      </c>
      <c r="C23" s="12">
        <f t="shared" ref="C23:L23" si="2">C21/C19*1000000000000</f>
        <v>-28875379939209.73</v>
      </c>
      <c r="D23" s="12">
        <f t="shared" si="2"/>
        <v>-230192719486081.38</v>
      </c>
      <c r="E23" s="12">
        <f t="shared" si="2"/>
        <v>-130360205831903.95</v>
      </c>
      <c r="F23" s="12">
        <f t="shared" si="2"/>
        <v>-224719101123595.53</v>
      </c>
      <c r="G23" s="12">
        <f t="shared" si="2"/>
        <v>-291109362706530.25</v>
      </c>
      <c r="H23" s="12">
        <f t="shared" si="2"/>
        <v>-468750000000000</v>
      </c>
      <c r="I23" s="12">
        <f t="shared" si="2"/>
        <v>-97447795823665.891</v>
      </c>
      <c r="J23" s="12">
        <f t="shared" si="2"/>
        <v>-257787325456498.38</v>
      </c>
      <c r="K23" s="12">
        <f t="shared" si="2"/>
        <v>-289034564958283.63</v>
      </c>
      <c r="L23" s="12">
        <f t="shared" si="2"/>
        <v>-118129218900675.03</v>
      </c>
      <c r="N23" s="27">
        <f>AVERAGE(B23:L23)</f>
        <v>-228159237268566.53</v>
      </c>
      <c r="O23" s="26">
        <f>CONFIDENCE(0.05,STDEV(B23:L23),11)</f>
        <v>76137887676141.328</v>
      </c>
    </row>
    <row r="25" spans="1:15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5" ht="15.75" thickBot="1" x14ac:dyDescent="0.3"/>
    <row r="27" spans="1:15" x14ac:dyDescent="0.25">
      <c r="A27" s="28" t="s">
        <v>38</v>
      </c>
      <c r="B27" s="29"/>
      <c r="C27" s="29"/>
      <c r="D27" s="29"/>
      <c r="E27" s="29"/>
      <c r="F27" s="29"/>
      <c r="G27" s="29"/>
      <c r="H27" s="29"/>
      <c r="I27" s="29"/>
      <c r="J27" s="29"/>
      <c r="K27" s="30"/>
    </row>
    <row r="28" spans="1:15" x14ac:dyDescent="0.25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3"/>
    </row>
    <row r="29" spans="1:15" x14ac:dyDescent="0.25">
      <c r="A29" s="31" t="s">
        <v>34</v>
      </c>
      <c r="B29" s="32" t="s">
        <v>39</v>
      </c>
      <c r="C29" s="32"/>
      <c r="D29" s="32" t="s">
        <v>40</v>
      </c>
      <c r="E29" s="32" t="s">
        <v>41</v>
      </c>
      <c r="F29" s="32"/>
      <c r="G29" s="32"/>
      <c r="H29" s="32"/>
      <c r="I29" s="32"/>
      <c r="J29" s="32"/>
      <c r="K29" s="33"/>
    </row>
    <row r="30" spans="1:15" x14ac:dyDescent="0.25">
      <c r="A30" s="31" t="s">
        <v>35</v>
      </c>
      <c r="B30" s="32" t="s">
        <v>42</v>
      </c>
      <c r="C30" s="32"/>
      <c r="D30" s="32" t="s">
        <v>43</v>
      </c>
      <c r="E30" s="32" t="s">
        <v>41</v>
      </c>
      <c r="F30" s="32"/>
      <c r="G30" s="32"/>
      <c r="H30" s="32"/>
      <c r="I30" s="32"/>
      <c r="J30" s="32"/>
      <c r="K30" s="33"/>
    </row>
    <row r="31" spans="1:15" x14ac:dyDescent="0.25">
      <c r="A31" s="31" t="s">
        <v>48</v>
      </c>
      <c r="B31" s="32" t="s">
        <v>44</v>
      </c>
      <c r="C31" s="32"/>
      <c r="D31" s="32" t="s">
        <v>45</v>
      </c>
      <c r="E31" s="32" t="s">
        <v>41</v>
      </c>
      <c r="F31" s="32"/>
      <c r="G31" s="32"/>
      <c r="H31" s="32"/>
      <c r="I31" s="32"/>
      <c r="J31" s="32"/>
      <c r="K31" s="33"/>
    </row>
    <row r="32" spans="1:15" x14ac:dyDescent="0.25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3"/>
    </row>
    <row r="33" spans="1:11" x14ac:dyDescent="0.25">
      <c r="A33" s="31" t="s">
        <v>46</v>
      </c>
      <c r="B33" s="32"/>
      <c r="C33" s="32"/>
      <c r="D33" s="32"/>
      <c r="E33" s="32"/>
      <c r="F33" s="32"/>
      <c r="G33" s="32"/>
      <c r="H33" s="32"/>
      <c r="I33" s="32"/>
      <c r="J33" s="32"/>
      <c r="K33" s="33"/>
    </row>
    <row r="34" spans="1:11" ht="15.75" thickBot="1" x14ac:dyDescent="0.3">
      <c r="A34" s="34" t="s">
        <v>47</v>
      </c>
      <c r="B34" s="35"/>
      <c r="C34" s="35"/>
      <c r="D34" s="35"/>
      <c r="E34" s="35"/>
      <c r="F34" s="35"/>
      <c r="G34" s="35"/>
      <c r="H34" s="35"/>
      <c r="I34" s="35"/>
      <c r="J34" s="35"/>
      <c r="K34" s="3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140 NaClvs115KCl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Kovermann</dc:creator>
  <cp:lastModifiedBy>Peter Kovermann</cp:lastModifiedBy>
  <dcterms:created xsi:type="dcterms:W3CDTF">2024-10-18T07:06:44Z</dcterms:created>
  <dcterms:modified xsi:type="dcterms:W3CDTF">2025-01-31T08:41:23Z</dcterms:modified>
</cp:coreProperties>
</file>