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8780_ad_unsw_edu_au/Documents/"/>
    </mc:Choice>
  </mc:AlternateContent>
  <xr:revisionPtr revIDLastSave="4050" documentId="8_{A4B5A2A9-95E8-4262-95E8-CFD742A099CE}" xr6:coauthVersionLast="47" xr6:coauthVersionMax="47" xr10:uidLastSave="{D86F9614-2F98-4175-A8E4-EEDF2EFE53EF}"/>
  <bookViews>
    <workbookView xWindow="8910" yWindow="3140" windowWidth="28740" windowHeight="15350" firstSheet="9" activeTab="9" xr2:uid="{2167F4BF-59B8-431A-AFA8-A35039EBFE88}"/>
  </bookViews>
  <sheets>
    <sheet name="Hidden" sheetId="10" state="hidden" r:id="rId1"/>
    <sheet name="Companies and Industries" sheetId="4" state="hidden" r:id="rId2"/>
    <sheet name="Assumptions" sheetId="3" state="hidden" r:id="rId3"/>
    <sheet name="Data" sheetId="1" r:id="rId4"/>
    <sheet name="Aggregate" sheetId="5" r:id="rId5"/>
    <sheet name="Industry" sheetId="6" r:id="rId6"/>
    <sheet name="Claim Frequency" sheetId="7" r:id="rId7"/>
    <sheet name="Claim Severity" sheetId="8" r:id="rId8"/>
    <sheet name="Sensitivity Analysis" sheetId="17" r:id="rId9"/>
    <sheet name="Pricing Model " sheetId="14" r:id="rId10"/>
    <sheet name="Break Even Premiums" sheetId="11" r:id="rId11"/>
    <sheet name="Recommended Premiums" sheetId="12" r:id="rId12"/>
    <sheet name="graph2" sheetId="19" state="hidden" r:id="rId13"/>
    <sheet name="Graphs" sheetId="18" state="hidden" r:id="rId14"/>
  </sheets>
  <definedNames>
    <definedName name="_xlnm._FilterDatabase" localSheetId="3" hidden="1">Data!$B$1:$O$203</definedName>
    <definedName name="AA_Depr">'Claim Severity'!$O$3</definedName>
    <definedName name="solver_adj" localSheetId="11" hidden="1">'Recommended Premiums'!$C$13</definedName>
    <definedName name="solver_cvg" localSheetId="11" hidden="1">0.0001</definedName>
    <definedName name="solver_drv" localSheetId="11" hidden="1">2</definedName>
    <definedName name="solver_eng" localSheetId="11" hidden="1">1</definedName>
    <definedName name="solver_est" localSheetId="11" hidden="1">1</definedName>
    <definedName name="solver_itr" localSheetId="11" hidden="1">2147483647</definedName>
    <definedName name="solver_lhs1" localSheetId="11" hidden="1">'Recommended Premiums'!$C$13</definedName>
    <definedName name="solver_mip" localSheetId="11" hidden="1">2147483647</definedName>
    <definedName name="solver_mni" localSheetId="11" hidden="1">30</definedName>
    <definedName name="solver_mrt" localSheetId="11" hidden="1">0.075</definedName>
    <definedName name="solver_msl" localSheetId="11" hidden="1">2</definedName>
    <definedName name="solver_neg" localSheetId="11" hidden="1">1</definedName>
    <definedName name="solver_nod" localSheetId="11" hidden="1">2147483647</definedName>
    <definedName name="solver_num" localSheetId="11" hidden="1">1</definedName>
    <definedName name="solver_nwt" localSheetId="11" hidden="1">1</definedName>
    <definedName name="solver_opt" localSheetId="11" hidden="1">'Recommended Premiums'!$J$12</definedName>
    <definedName name="solver_pre" localSheetId="11" hidden="1">0.000001</definedName>
    <definedName name="solver_rbv" localSheetId="11" hidden="1">2</definedName>
    <definedName name="solver_rel1" localSheetId="11" hidden="1">3</definedName>
    <definedName name="solver_rhs1" localSheetId="11" hidden="1">0</definedName>
    <definedName name="solver_rlx" localSheetId="11" hidden="1">2</definedName>
    <definedName name="solver_rsd" localSheetId="11" hidden="1">0</definedName>
    <definedName name="solver_scl" localSheetId="11" hidden="1">2</definedName>
    <definedName name="solver_sho" localSheetId="11" hidden="1">2</definedName>
    <definedName name="solver_ssz" localSheetId="11" hidden="1">100</definedName>
    <definedName name="solver_tim" localSheetId="11" hidden="1">2147483647</definedName>
    <definedName name="solver_tol" localSheetId="11" hidden="1">0.01</definedName>
    <definedName name="solver_typ" localSheetId="11" hidden="1">3</definedName>
    <definedName name="solver_val" localSheetId="11" hidden="1">0</definedName>
    <definedName name="solver_ver" localSheetId="11" hidden="1">3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2" l="1"/>
  <c r="H36" i="12"/>
  <c r="H35" i="12"/>
  <c r="H5" i="12"/>
  <c r="G5" i="12"/>
  <c r="E5" i="12"/>
  <c r="F22" i="12"/>
  <c r="C323" i="19"/>
  <c r="C324" i="19"/>
  <c r="C325" i="19"/>
  <c r="C326" i="19"/>
  <c r="C327" i="19"/>
  <c r="C328" i="19"/>
  <c r="C329" i="19"/>
  <c r="C330" i="19"/>
  <c r="C331" i="19"/>
  <c r="C332" i="19"/>
  <c r="C333" i="19"/>
  <c r="C334" i="19"/>
  <c r="C335" i="19"/>
  <c r="C336" i="19"/>
  <c r="C337" i="19"/>
  <c r="C338" i="19"/>
  <c r="C339" i="19"/>
  <c r="C340" i="19"/>
  <c r="C341" i="19"/>
  <c r="C342" i="19"/>
  <c r="C343" i="19"/>
  <c r="C344" i="19"/>
  <c r="C345" i="19"/>
  <c r="C346" i="19"/>
  <c r="C347" i="19"/>
  <c r="C348" i="19"/>
  <c r="C349" i="19"/>
  <c r="C350" i="19"/>
  <c r="C351" i="19"/>
  <c r="C352" i="19"/>
  <c r="C353" i="19"/>
  <c r="C354" i="19"/>
  <c r="C355" i="19"/>
  <c r="C356" i="19"/>
  <c r="C357" i="19"/>
  <c r="C358" i="19"/>
  <c r="C359" i="19"/>
  <c r="C360" i="19"/>
  <c r="C361" i="19"/>
  <c r="C362" i="19"/>
  <c r="C363" i="19"/>
  <c r="C364" i="19"/>
  <c r="C365" i="19"/>
  <c r="C366" i="19"/>
  <c r="C367" i="19"/>
  <c r="C368" i="19"/>
  <c r="C369" i="19"/>
  <c r="C370" i="19"/>
  <c r="C371" i="19"/>
  <c r="C372" i="19"/>
  <c r="C373" i="19"/>
  <c r="C374" i="19"/>
  <c r="C375" i="19"/>
  <c r="C376" i="19"/>
  <c r="C377" i="19"/>
  <c r="C378" i="19"/>
  <c r="C379" i="19"/>
  <c r="C380" i="19"/>
  <c r="C381" i="19"/>
  <c r="C382" i="19"/>
  <c r="C383" i="19"/>
  <c r="C384" i="19"/>
  <c r="C385" i="19"/>
  <c r="C386" i="19"/>
  <c r="C387" i="19"/>
  <c r="C388" i="19"/>
  <c r="C389" i="19"/>
  <c r="C390" i="19"/>
  <c r="C391" i="19"/>
  <c r="C392" i="19"/>
  <c r="C393" i="19"/>
  <c r="C394" i="19"/>
  <c r="C395" i="19"/>
  <c r="C396" i="19"/>
  <c r="C397" i="19"/>
  <c r="C398" i="19"/>
  <c r="C399" i="19"/>
  <c r="C400" i="19"/>
  <c r="C401" i="19"/>
  <c r="C402" i="19"/>
  <c r="C403" i="19"/>
  <c r="C404" i="19"/>
  <c r="C405" i="19"/>
  <c r="C406" i="19"/>
  <c r="C407" i="19"/>
  <c r="C408" i="19"/>
  <c r="C409" i="19"/>
  <c r="C410" i="19"/>
  <c r="C411" i="19"/>
  <c r="C412" i="19"/>
  <c r="C413" i="19"/>
  <c r="C414" i="19"/>
  <c r="C415" i="19"/>
  <c r="C416" i="19"/>
  <c r="C417" i="19"/>
  <c r="C418" i="19"/>
  <c r="C419" i="19"/>
  <c r="C420" i="19"/>
  <c r="C421" i="19"/>
  <c r="C422" i="19"/>
  <c r="C423" i="19"/>
  <c r="C424" i="19"/>
  <c r="C425" i="19"/>
  <c r="C426" i="19"/>
  <c r="C427" i="19"/>
  <c r="C428" i="19"/>
  <c r="C429" i="19"/>
  <c r="C430" i="19"/>
  <c r="C431" i="19"/>
  <c r="C432" i="19"/>
  <c r="C433" i="19"/>
  <c r="C434" i="19"/>
  <c r="C435" i="19"/>
  <c r="C436" i="19"/>
  <c r="C437" i="19"/>
  <c r="C438" i="19"/>
  <c r="C439" i="19"/>
  <c r="C440" i="19"/>
  <c r="C441" i="19"/>
  <c r="C442" i="19"/>
  <c r="C443" i="19"/>
  <c r="C444" i="19"/>
  <c r="C445" i="19"/>
  <c r="C446" i="19"/>
  <c r="C447" i="19"/>
  <c r="C448" i="19"/>
  <c r="C449" i="19"/>
  <c r="C450" i="19"/>
  <c r="C451" i="19"/>
  <c r="C452" i="19"/>
  <c r="C453" i="19"/>
  <c r="C454" i="19"/>
  <c r="C455" i="19"/>
  <c r="C456" i="19"/>
  <c r="C457" i="19"/>
  <c r="C458" i="19"/>
  <c r="C459" i="19"/>
  <c r="C460" i="19"/>
  <c r="C461" i="19"/>
  <c r="C462" i="19"/>
  <c r="C463" i="19"/>
  <c r="C464" i="19"/>
  <c r="C465" i="19"/>
  <c r="C466" i="19"/>
  <c r="C467" i="19"/>
  <c r="C468" i="19"/>
  <c r="C469" i="19"/>
  <c r="C470" i="19"/>
  <c r="C471" i="19"/>
  <c r="C472" i="19"/>
  <c r="C473" i="19"/>
  <c r="C474" i="19"/>
  <c r="C475" i="19"/>
  <c r="C476" i="19"/>
  <c r="C477" i="19"/>
  <c r="C478" i="19"/>
  <c r="C479" i="19"/>
  <c r="C480" i="19"/>
  <c r="C481" i="19"/>
  <c r="C482" i="19"/>
  <c r="C483" i="19"/>
  <c r="C484" i="19"/>
  <c r="C485" i="19"/>
  <c r="C486" i="19"/>
  <c r="C487" i="19"/>
  <c r="C488" i="19"/>
  <c r="C489" i="19"/>
  <c r="C490" i="19"/>
  <c r="C491" i="19"/>
  <c r="C492" i="19"/>
  <c r="C493" i="19"/>
  <c r="C494" i="19"/>
  <c r="C495" i="19"/>
  <c r="C496" i="19"/>
  <c r="C497" i="19"/>
  <c r="C498" i="19"/>
  <c r="C499" i="19"/>
  <c r="C500" i="19"/>
  <c r="C501" i="19"/>
  <c r="C502" i="19"/>
  <c r="C503" i="19"/>
  <c r="C504" i="19"/>
  <c r="C505" i="19"/>
  <c r="C506" i="19"/>
  <c r="C507" i="19"/>
  <c r="C508" i="19"/>
  <c r="C509" i="19"/>
  <c r="C510" i="19"/>
  <c r="C511" i="19"/>
  <c r="C512" i="19"/>
  <c r="C513" i="19"/>
  <c r="C514" i="19"/>
  <c r="C515" i="19"/>
  <c r="C516" i="19"/>
  <c r="C517" i="19"/>
  <c r="C518" i="19"/>
  <c r="C519" i="19"/>
  <c r="C520" i="19"/>
  <c r="C521" i="19"/>
  <c r="C522" i="19"/>
  <c r="C523" i="19"/>
  <c r="C524" i="19"/>
  <c r="C525" i="19"/>
  <c r="C526" i="19"/>
  <c r="C527" i="19"/>
  <c r="C528" i="19"/>
  <c r="C529" i="19"/>
  <c r="C530" i="19"/>
  <c r="C531" i="19"/>
  <c r="C532" i="19"/>
  <c r="C533" i="19"/>
  <c r="C534" i="19"/>
  <c r="C535" i="19"/>
  <c r="C536" i="19"/>
  <c r="C537" i="19"/>
  <c r="C538" i="19"/>
  <c r="C539" i="19"/>
  <c r="C540" i="19"/>
  <c r="C541" i="19"/>
  <c r="C542" i="19"/>
  <c r="C543" i="19"/>
  <c r="C544" i="19"/>
  <c r="C545" i="19"/>
  <c r="C546" i="19"/>
  <c r="C547" i="19"/>
  <c r="C548" i="19"/>
  <c r="C549" i="19"/>
  <c r="C550" i="19"/>
  <c r="C551" i="19"/>
  <c r="C552" i="19"/>
  <c r="C553" i="19"/>
  <c r="C554" i="19"/>
  <c r="C555" i="19"/>
  <c r="C556" i="19"/>
  <c r="C557" i="19"/>
  <c r="C558" i="19"/>
  <c r="C559" i="19"/>
  <c r="C560" i="19"/>
  <c r="C561" i="19"/>
  <c r="C562" i="19"/>
  <c r="C563" i="19"/>
  <c r="C564" i="19"/>
  <c r="C565" i="19"/>
  <c r="C566" i="19"/>
  <c r="C567" i="19"/>
  <c r="C568" i="19"/>
  <c r="C569" i="19"/>
  <c r="C570" i="19"/>
  <c r="C571" i="19"/>
  <c r="C572" i="19"/>
  <c r="C573" i="19"/>
  <c r="C574" i="19"/>
  <c r="C575" i="19"/>
  <c r="C576" i="19"/>
  <c r="C577" i="19"/>
  <c r="C578" i="19"/>
  <c r="C579" i="19"/>
  <c r="C580" i="19"/>
  <c r="C581" i="19"/>
  <c r="C582" i="19"/>
  <c r="C583" i="19"/>
  <c r="C584" i="19"/>
  <c r="C585" i="19"/>
  <c r="C586" i="19"/>
  <c r="C587" i="19"/>
  <c r="C588" i="19"/>
  <c r="C589" i="19"/>
  <c r="C590" i="19"/>
  <c r="C591" i="19"/>
  <c r="C592" i="19"/>
  <c r="C593" i="19"/>
  <c r="C594" i="19"/>
  <c r="C595" i="19"/>
  <c r="C596" i="19"/>
  <c r="C597" i="19"/>
  <c r="C598" i="19"/>
  <c r="C599" i="19"/>
  <c r="C600" i="19"/>
  <c r="C601" i="19"/>
  <c r="C602" i="19"/>
  <c r="C603" i="19"/>
  <c r="C604" i="19"/>
  <c r="C605" i="19"/>
  <c r="C606" i="19"/>
  <c r="C607" i="19"/>
  <c r="C608" i="19"/>
  <c r="C609" i="19"/>
  <c r="C610" i="19"/>
  <c r="C611" i="19"/>
  <c r="C612" i="19"/>
  <c r="C613" i="19"/>
  <c r="C614" i="19"/>
  <c r="C615" i="19"/>
  <c r="C616" i="19"/>
  <c r="C617" i="19"/>
  <c r="C618" i="19"/>
  <c r="C619" i="19"/>
  <c r="C620" i="19"/>
  <c r="C621" i="19"/>
  <c r="C622" i="19"/>
  <c r="C623" i="19"/>
  <c r="C624" i="19"/>
  <c r="C625" i="19"/>
  <c r="C626" i="19"/>
  <c r="C627" i="19"/>
  <c r="C628" i="19"/>
  <c r="C629" i="19"/>
  <c r="C630" i="19"/>
  <c r="C631" i="19"/>
  <c r="C632" i="19"/>
  <c r="C633" i="19"/>
  <c r="C634" i="19"/>
  <c r="C635" i="19"/>
  <c r="C636" i="19"/>
  <c r="C637" i="19"/>
  <c r="C638" i="19"/>
  <c r="C639" i="19"/>
  <c r="C640" i="19"/>
  <c r="C641" i="19"/>
  <c r="C642" i="19"/>
  <c r="C643" i="19"/>
  <c r="C644" i="19"/>
  <c r="C645" i="19"/>
  <c r="C646" i="19"/>
  <c r="C647" i="19"/>
  <c r="C648" i="19"/>
  <c r="C649" i="19"/>
  <c r="C650" i="19"/>
  <c r="C651" i="19"/>
  <c r="C652" i="19"/>
  <c r="C653" i="19"/>
  <c r="C654" i="19"/>
  <c r="C655" i="19"/>
  <c r="C656" i="19"/>
  <c r="C657" i="19"/>
  <c r="C658" i="19"/>
  <c r="C659" i="19"/>
  <c r="C660" i="19"/>
  <c r="C661" i="19"/>
  <c r="C662" i="19"/>
  <c r="C663" i="19"/>
  <c r="C664" i="19"/>
  <c r="C665" i="19"/>
  <c r="C666" i="19"/>
  <c r="C667" i="19"/>
  <c r="C668" i="19"/>
  <c r="C669" i="19"/>
  <c r="C670" i="19"/>
  <c r="C671" i="19"/>
  <c r="C672" i="19"/>
  <c r="C673" i="19"/>
  <c r="C674" i="19"/>
  <c r="C675" i="19"/>
  <c r="C676" i="19"/>
  <c r="C677" i="19"/>
  <c r="C678" i="19"/>
  <c r="C679" i="19"/>
  <c r="C680" i="19"/>
  <c r="C681" i="19"/>
  <c r="C682" i="19"/>
  <c r="C683" i="19"/>
  <c r="C684" i="19"/>
  <c r="C685" i="19"/>
  <c r="C686" i="19"/>
  <c r="C687" i="19"/>
  <c r="C688" i="19"/>
  <c r="C689" i="19"/>
  <c r="C690" i="19"/>
  <c r="C691" i="19"/>
  <c r="C692" i="19"/>
  <c r="C693" i="19"/>
  <c r="C694" i="19"/>
  <c r="C695" i="19"/>
  <c r="C696" i="19"/>
  <c r="C697" i="19"/>
  <c r="C698" i="19"/>
  <c r="C699" i="19"/>
  <c r="C700" i="19"/>
  <c r="C701" i="19"/>
  <c r="C702" i="19"/>
  <c r="C703" i="19"/>
  <c r="C704" i="19"/>
  <c r="C705" i="19"/>
  <c r="C706" i="19"/>
  <c r="C707" i="19"/>
  <c r="C708" i="19"/>
  <c r="C709" i="19"/>
  <c r="C710" i="19"/>
  <c r="C711" i="19"/>
  <c r="C712" i="19"/>
  <c r="C713" i="19"/>
  <c r="C714" i="19"/>
  <c r="C715" i="19"/>
  <c r="C716" i="19"/>
  <c r="C717" i="19"/>
  <c r="C718" i="19"/>
  <c r="C719" i="19"/>
  <c r="C720" i="19"/>
  <c r="C721" i="19"/>
  <c r="C722" i="19"/>
  <c r="C723" i="19"/>
  <c r="C724" i="19"/>
  <c r="C725" i="19"/>
  <c r="C726" i="19"/>
  <c r="C727" i="19"/>
  <c r="C728" i="19"/>
  <c r="C729" i="19"/>
  <c r="C730" i="19"/>
  <c r="C731" i="19"/>
  <c r="C732" i="19"/>
  <c r="C733" i="19"/>
  <c r="C734" i="19"/>
  <c r="C735" i="19"/>
  <c r="C736" i="19"/>
  <c r="C737" i="19"/>
  <c r="C738" i="19"/>
  <c r="C739" i="19"/>
  <c r="C740" i="19"/>
  <c r="C741" i="19"/>
  <c r="C742" i="19"/>
  <c r="C743" i="19"/>
  <c r="C744" i="19"/>
  <c r="C745" i="19"/>
  <c r="C746" i="19"/>
  <c r="C747" i="19"/>
  <c r="C748" i="19"/>
  <c r="C749" i="19"/>
  <c r="C750" i="19"/>
  <c r="C751" i="19"/>
  <c r="C752" i="19"/>
  <c r="C753" i="19"/>
  <c r="C754" i="19"/>
  <c r="C755" i="19"/>
  <c r="C756" i="19"/>
  <c r="C757" i="19"/>
  <c r="C758" i="19"/>
  <c r="C759" i="19"/>
  <c r="C760" i="19"/>
  <c r="C761" i="19"/>
  <c r="C762" i="19"/>
  <c r="C763" i="19"/>
  <c r="C764" i="19"/>
  <c r="C765" i="19"/>
  <c r="C766" i="19"/>
  <c r="C767" i="19"/>
  <c r="C768" i="19"/>
  <c r="C769" i="19"/>
  <c r="C770" i="19"/>
  <c r="C771" i="19"/>
  <c r="C772" i="19"/>
  <c r="C773" i="19"/>
  <c r="C774" i="19"/>
  <c r="C775" i="19"/>
  <c r="C776" i="19"/>
  <c r="C777" i="19"/>
  <c r="C778" i="19"/>
  <c r="C779" i="19"/>
  <c r="C780" i="19"/>
  <c r="C781" i="19"/>
  <c r="C782" i="19"/>
  <c r="C783" i="19"/>
  <c r="C784" i="19"/>
  <c r="C785" i="19"/>
  <c r="C786" i="19"/>
  <c r="C787" i="19"/>
  <c r="C788" i="19"/>
  <c r="C789" i="19"/>
  <c r="C790" i="19"/>
  <c r="C791" i="19"/>
  <c r="C792" i="19"/>
  <c r="C793" i="19"/>
  <c r="C794" i="19"/>
  <c r="C795" i="19"/>
  <c r="C796" i="19"/>
  <c r="C797" i="19"/>
  <c r="C798" i="19"/>
  <c r="C799" i="19"/>
  <c r="C800" i="19"/>
  <c r="C801" i="19"/>
  <c r="C802" i="19"/>
  <c r="C803" i="19"/>
  <c r="C804" i="19"/>
  <c r="C805" i="19"/>
  <c r="C806" i="19"/>
  <c r="C807" i="19"/>
  <c r="C808" i="19"/>
  <c r="C809" i="19"/>
  <c r="C810" i="19"/>
  <c r="C811" i="19"/>
  <c r="C812" i="19"/>
  <c r="C813" i="19"/>
  <c r="C814" i="19"/>
  <c r="C815" i="19"/>
  <c r="C816" i="19"/>
  <c r="C817" i="19"/>
  <c r="C818" i="19"/>
  <c r="C819" i="19"/>
  <c r="C820" i="19"/>
  <c r="C821" i="19"/>
  <c r="C822" i="19"/>
  <c r="C823" i="19"/>
  <c r="C824" i="19"/>
  <c r="C825" i="19"/>
  <c r="C826" i="19"/>
  <c r="C827" i="19"/>
  <c r="C828" i="19"/>
  <c r="C829" i="19"/>
  <c r="C830" i="19"/>
  <c r="C831" i="19"/>
  <c r="C832" i="19"/>
  <c r="C833" i="19"/>
  <c r="C834" i="19"/>
  <c r="C835" i="19"/>
  <c r="C836" i="19"/>
  <c r="C837" i="19"/>
  <c r="C838" i="19"/>
  <c r="C839" i="19"/>
  <c r="C840" i="19"/>
  <c r="C841" i="19"/>
  <c r="C842" i="19"/>
  <c r="C843" i="19"/>
  <c r="C844" i="19"/>
  <c r="C845" i="19"/>
  <c r="C846" i="19"/>
  <c r="C847" i="19"/>
  <c r="C848" i="19"/>
  <c r="C849" i="19"/>
  <c r="C850" i="19"/>
  <c r="C851" i="19"/>
  <c r="C852" i="19"/>
  <c r="C853" i="19"/>
  <c r="C854" i="19"/>
  <c r="C855" i="19"/>
  <c r="C856" i="19"/>
  <c r="C857" i="19"/>
  <c r="C858" i="19"/>
  <c r="C859" i="19"/>
  <c r="C860" i="19"/>
  <c r="C861" i="19"/>
  <c r="C862" i="19"/>
  <c r="C863" i="19"/>
  <c r="C864" i="19"/>
  <c r="C865" i="19"/>
  <c r="C866" i="19"/>
  <c r="C867" i="19"/>
  <c r="C868" i="19"/>
  <c r="C869" i="19"/>
  <c r="C870" i="19"/>
  <c r="C871" i="19"/>
  <c r="C872" i="19"/>
  <c r="C873" i="19"/>
  <c r="C874" i="19"/>
  <c r="C875" i="19"/>
  <c r="C876" i="19"/>
  <c r="C877" i="19"/>
  <c r="C878" i="19"/>
  <c r="C879" i="19"/>
  <c r="C880" i="19"/>
  <c r="C881" i="19"/>
  <c r="C882" i="19"/>
  <c r="C883" i="19"/>
  <c r="C884" i="19"/>
  <c r="C885" i="19"/>
  <c r="C886" i="19"/>
  <c r="C887" i="19"/>
  <c r="C888" i="19"/>
  <c r="C889" i="19"/>
  <c r="C890" i="19"/>
  <c r="C891" i="19"/>
  <c r="C892" i="19"/>
  <c r="C893" i="19"/>
  <c r="C894" i="19"/>
  <c r="C895" i="19"/>
  <c r="C896" i="19"/>
  <c r="C897" i="19"/>
  <c r="C898" i="19"/>
  <c r="C899" i="19"/>
  <c r="C900" i="19"/>
  <c r="C901" i="19"/>
  <c r="C902" i="19"/>
  <c r="C903" i="19"/>
  <c r="C904" i="19"/>
  <c r="C905" i="19"/>
  <c r="C906" i="19"/>
  <c r="C907" i="19"/>
  <c r="C908" i="19"/>
  <c r="C909" i="19"/>
  <c r="C910" i="19"/>
  <c r="C911" i="19"/>
  <c r="C912" i="19"/>
  <c r="C913" i="19"/>
  <c r="C914" i="19"/>
  <c r="C915" i="19"/>
  <c r="C916" i="19"/>
  <c r="C917" i="19"/>
  <c r="C918" i="19"/>
  <c r="C919" i="19"/>
  <c r="C920" i="19"/>
  <c r="C921" i="19"/>
  <c r="C922" i="19"/>
  <c r="C923" i="19"/>
  <c r="C924" i="19"/>
  <c r="C925" i="19"/>
  <c r="C926" i="19"/>
  <c r="C927" i="19"/>
  <c r="C928" i="19"/>
  <c r="C929" i="19"/>
  <c r="C930" i="19"/>
  <c r="C931" i="19"/>
  <c r="C932" i="19"/>
  <c r="C933" i="19"/>
  <c r="C934" i="19"/>
  <c r="C935" i="19"/>
  <c r="C936" i="19"/>
  <c r="C937" i="19"/>
  <c r="C938" i="19"/>
  <c r="C939" i="19"/>
  <c r="C940" i="19"/>
  <c r="C941" i="19"/>
  <c r="C942" i="19"/>
  <c r="C943" i="19"/>
  <c r="C944" i="19"/>
  <c r="C945" i="19"/>
  <c r="C946" i="19"/>
  <c r="C947" i="19"/>
  <c r="C948" i="19"/>
  <c r="C949" i="19"/>
  <c r="C950" i="19"/>
  <c r="C951" i="19"/>
  <c r="C952" i="19"/>
  <c r="C953" i="19"/>
  <c r="C954" i="19"/>
  <c r="C955" i="19"/>
  <c r="C956" i="19"/>
  <c r="C957" i="19"/>
  <c r="C958" i="19"/>
  <c r="C959" i="19"/>
  <c r="C960" i="19"/>
  <c r="C961" i="19"/>
  <c r="C962" i="19"/>
  <c r="C963" i="19"/>
  <c r="C964" i="19"/>
  <c r="C965" i="19"/>
  <c r="C966" i="19"/>
  <c r="C967" i="19"/>
  <c r="C968" i="19"/>
  <c r="C969" i="19"/>
  <c r="C970" i="19"/>
  <c r="C971" i="19"/>
  <c r="C972" i="19"/>
  <c r="C973" i="19"/>
  <c r="C974" i="19"/>
  <c r="C975" i="19"/>
  <c r="C976" i="19"/>
  <c r="C977" i="19"/>
  <c r="C978" i="19"/>
  <c r="C979" i="19"/>
  <c r="C980" i="19"/>
  <c r="C981" i="19"/>
  <c r="C982" i="19"/>
  <c r="C983" i="19"/>
  <c r="C984" i="19"/>
  <c r="C985" i="19"/>
  <c r="C986" i="19"/>
  <c r="C987" i="19"/>
  <c r="C988" i="19"/>
  <c r="C989" i="19"/>
  <c r="C990" i="19"/>
  <c r="C991" i="19"/>
  <c r="C992" i="19"/>
  <c r="C993" i="19"/>
  <c r="C994" i="19"/>
  <c r="C995" i="19"/>
  <c r="C996" i="19"/>
  <c r="C997" i="19"/>
  <c r="C998" i="19"/>
  <c r="C999" i="19"/>
  <c r="C1000" i="19"/>
  <c r="C1001" i="19"/>
  <c r="C1002" i="19"/>
  <c r="C1003" i="19"/>
  <c r="C1004" i="19"/>
  <c r="C1005" i="19"/>
  <c r="C1006" i="19"/>
  <c r="C1007" i="19"/>
  <c r="C1008" i="19"/>
  <c r="C1009" i="19"/>
  <c r="C1010" i="19"/>
  <c r="C1011" i="19"/>
  <c r="C1012" i="19"/>
  <c r="C1013" i="19"/>
  <c r="C1014" i="19"/>
  <c r="C1015" i="19"/>
  <c r="C1016" i="19"/>
  <c r="C1017" i="19"/>
  <c r="C1018" i="19"/>
  <c r="C1019" i="19"/>
  <c r="C1020" i="19"/>
  <c r="C1021" i="19"/>
  <c r="C1022" i="19"/>
  <c r="C1023" i="19"/>
  <c r="C1024" i="19"/>
  <c r="C1025" i="19"/>
  <c r="C1026" i="19"/>
  <c r="C1027" i="19"/>
  <c r="C1028" i="19"/>
  <c r="C1029" i="19"/>
  <c r="C1030" i="19"/>
  <c r="C1031" i="19"/>
  <c r="C1032" i="19"/>
  <c r="C1033" i="19"/>
  <c r="C1034" i="19"/>
  <c r="C1035" i="19"/>
  <c r="C1036" i="19"/>
  <c r="C1037" i="19"/>
  <c r="C1038" i="19"/>
  <c r="C1039" i="19"/>
  <c r="C1040" i="19"/>
  <c r="C1041" i="19"/>
  <c r="C1042" i="19"/>
  <c r="C1043" i="19"/>
  <c r="C1044" i="19"/>
  <c r="C1045" i="19"/>
  <c r="C1046" i="19"/>
  <c r="C1047" i="19"/>
  <c r="C1048" i="19"/>
  <c r="C1049" i="19"/>
  <c r="C1050" i="19"/>
  <c r="C1051" i="19"/>
  <c r="C1052" i="19"/>
  <c r="C1053" i="19"/>
  <c r="C1054" i="19"/>
  <c r="C1055" i="19"/>
  <c r="C1056" i="19"/>
  <c r="C1057" i="19"/>
  <c r="C1058" i="19"/>
  <c r="C1059" i="19"/>
  <c r="C1060" i="19"/>
  <c r="C1061" i="19"/>
  <c r="C1062" i="19"/>
  <c r="C1063" i="19"/>
  <c r="C1064" i="19"/>
  <c r="C1065" i="19"/>
  <c r="C1066" i="19"/>
  <c r="C1067" i="19"/>
  <c r="C1068" i="19"/>
  <c r="C1069" i="19"/>
  <c r="C1070" i="19"/>
  <c r="C1071" i="19"/>
  <c r="C1072" i="19"/>
  <c r="C1073" i="19"/>
  <c r="C1074" i="19"/>
  <c r="C1075" i="19"/>
  <c r="C1076" i="19"/>
  <c r="C1077" i="19"/>
  <c r="C1078" i="19"/>
  <c r="C1079" i="19"/>
  <c r="C1080" i="19"/>
  <c r="C1081" i="19"/>
  <c r="C1082" i="19"/>
  <c r="C1083" i="19"/>
  <c r="C1084" i="19"/>
  <c r="C1085" i="19"/>
  <c r="C1086" i="19"/>
  <c r="C1087" i="19"/>
  <c r="C1088" i="19"/>
  <c r="C1089" i="19"/>
  <c r="C1090" i="19"/>
  <c r="C1091" i="19"/>
  <c r="C1092" i="19"/>
  <c r="C1093" i="19"/>
  <c r="C1094" i="19"/>
  <c r="C1095" i="19"/>
  <c r="C1096" i="19"/>
  <c r="C1097" i="19"/>
  <c r="C1098" i="19"/>
  <c r="C1099" i="19"/>
  <c r="C1100" i="19"/>
  <c r="C1101" i="19"/>
  <c r="C1102" i="19"/>
  <c r="C1103" i="19"/>
  <c r="C1104" i="19"/>
  <c r="C1105" i="19"/>
  <c r="C1106" i="19"/>
  <c r="C1107" i="19"/>
  <c r="C1108" i="19"/>
  <c r="C1109" i="19"/>
  <c r="C1110" i="19"/>
  <c r="C1111" i="19"/>
  <c r="C1112" i="19"/>
  <c r="C1113" i="19"/>
  <c r="C1114" i="19"/>
  <c r="C1115" i="19"/>
  <c r="C1116" i="19"/>
  <c r="C1117" i="19"/>
  <c r="C1118" i="19"/>
  <c r="C1119" i="19"/>
  <c r="C1120" i="19"/>
  <c r="C1121" i="19"/>
  <c r="C1122" i="19"/>
  <c r="C1123" i="19"/>
  <c r="C1124" i="19"/>
  <c r="C1125" i="19"/>
  <c r="C1126" i="19"/>
  <c r="C1127" i="19"/>
  <c r="C1128" i="19"/>
  <c r="C1129" i="19"/>
  <c r="C1130" i="19"/>
  <c r="C1131" i="19"/>
  <c r="C1132" i="19"/>
  <c r="C1133" i="19"/>
  <c r="C1134" i="19"/>
  <c r="C1135" i="19"/>
  <c r="C1136" i="19"/>
  <c r="C1137" i="19"/>
  <c r="C1138" i="19"/>
  <c r="C1139" i="19"/>
  <c r="C1140" i="19"/>
  <c r="C1141" i="19"/>
  <c r="C1142" i="19"/>
  <c r="C1143" i="19"/>
  <c r="C1144" i="19"/>
  <c r="C1145" i="19"/>
  <c r="C1146" i="19"/>
  <c r="C1147" i="19"/>
  <c r="C1148" i="19"/>
  <c r="C1149" i="19"/>
  <c r="C1150" i="19"/>
  <c r="C1151" i="19"/>
  <c r="C1152" i="19"/>
  <c r="C1153" i="19"/>
  <c r="C1154" i="19"/>
  <c r="C1155" i="19"/>
  <c r="C1156" i="19"/>
  <c r="C1157" i="19"/>
  <c r="C1158" i="19"/>
  <c r="C1159" i="19"/>
  <c r="C1160" i="19"/>
  <c r="C1161" i="19"/>
  <c r="C1162" i="19"/>
  <c r="C1163" i="19"/>
  <c r="C1164" i="19"/>
  <c r="C1165" i="19"/>
  <c r="C1166" i="19"/>
  <c r="C1167" i="19"/>
  <c r="C1168" i="19"/>
  <c r="C1169" i="19"/>
  <c r="C1170" i="19"/>
  <c r="C1171" i="19"/>
  <c r="C1172" i="19"/>
  <c r="C1173" i="19"/>
  <c r="C1174" i="19"/>
  <c r="C1175" i="19"/>
  <c r="C1176" i="19"/>
  <c r="C1177" i="19"/>
  <c r="C1178" i="19"/>
  <c r="C1179" i="19"/>
  <c r="C1180" i="19"/>
  <c r="C1181" i="19"/>
  <c r="C1182" i="19"/>
  <c r="C1183" i="19"/>
  <c r="C1184" i="19"/>
  <c r="C1185" i="19"/>
  <c r="C1186" i="19"/>
  <c r="C1187" i="19"/>
  <c r="C1188" i="19"/>
  <c r="C1189" i="19"/>
  <c r="C1190" i="19"/>
  <c r="C1191" i="19"/>
  <c r="C1192" i="19"/>
  <c r="C1193" i="19"/>
  <c r="C1194" i="19"/>
  <c r="C1195" i="19"/>
  <c r="C1196" i="19"/>
  <c r="C1197" i="19"/>
  <c r="C1198" i="19"/>
  <c r="C1199" i="19"/>
  <c r="C1200" i="19"/>
  <c r="C1201" i="19"/>
  <c r="C1202" i="19"/>
  <c r="C1203" i="19"/>
  <c r="C1204" i="19"/>
  <c r="C1205" i="19"/>
  <c r="C1206" i="19"/>
  <c r="C1207" i="19"/>
  <c r="C1208" i="19"/>
  <c r="C1209" i="19"/>
  <c r="C1210" i="19"/>
  <c r="C1211" i="19"/>
  <c r="C1212" i="19"/>
  <c r="C1213" i="19"/>
  <c r="C1214" i="19"/>
  <c r="C1215" i="19"/>
  <c r="C1216" i="19"/>
  <c r="C1217" i="19"/>
  <c r="C1218" i="19"/>
  <c r="C1219" i="19"/>
  <c r="C1220" i="19"/>
  <c r="C1221" i="19"/>
  <c r="C1222" i="19"/>
  <c r="C1223" i="19"/>
  <c r="C1224" i="19"/>
  <c r="C1225" i="19"/>
  <c r="C1226" i="19"/>
  <c r="C1227" i="19"/>
  <c r="C1228" i="19"/>
  <c r="C1229" i="19"/>
  <c r="C1230" i="19"/>
  <c r="C1231" i="19"/>
  <c r="C1232" i="19"/>
  <c r="C1233" i="19"/>
  <c r="C1234" i="19"/>
  <c r="C1235" i="19"/>
  <c r="C1236" i="19"/>
  <c r="C1237" i="19"/>
  <c r="C1238" i="19"/>
  <c r="C1239" i="19"/>
  <c r="C1240" i="19"/>
  <c r="C1241" i="19"/>
  <c r="C1242" i="19"/>
  <c r="C1243" i="19"/>
  <c r="C1244" i="19"/>
  <c r="C1245" i="19"/>
  <c r="C1246" i="19"/>
  <c r="C1247" i="19"/>
  <c r="C1248" i="19"/>
  <c r="C1249" i="19"/>
  <c r="C1250" i="19"/>
  <c r="C1251" i="19"/>
  <c r="C1252" i="19"/>
  <c r="C1253" i="19"/>
  <c r="C1254" i="19"/>
  <c r="C1255" i="19"/>
  <c r="C1256" i="19"/>
  <c r="C1257" i="19"/>
  <c r="C1258" i="19"/>
  <c r="C1259" i="19"/>
  <c r="C1260" i="19"/>
  <c r="C1261" i="19"/>
  <c r="C1262" i="19"/>
  <c r="C1263" i="19"/>
  <c r="C1264" i="19"/>
  <c r="C1265" i="19"/>
  <c r="C1266" i="19"/>
  <c r="C1267" i="19"/>
  <c r="C1268" i="19"/>
  <c r="C1269" i="19"/>
  <c r="C1270" i="19"/>
  <c r="C1271" i="19"/>
  <c r="C1272" i="19"/>
  <c r="C1273" i="19"/>
  <c r="C1274" i="19"/>
  <c r="C1275" i="19"/>
  <c r="C1276" i="19"/>
  <c r="C1277" i="19"/>
  <c r="C1278" i="19"/>
  <c r="C1279" i="19"/>
  <c r="C1280" i="19"/>
  <c r="C1281" i="19"/>
  <c r="C1282" i="19"/>
  <c r="C1283" i="19"/>
  <c r="C1284" i="19"/>
  <c r="C1285" i="19"/>
  <c r="C1286" i="19"/>
  <c r="C1287" i="19"/>
  <c r="C1288" i="19"/>
  <c r="C1289" i="19"/>
  <c r="C1290" i="19"/>
  <c r="C1291" i="19"/>
  <c r="C1292" i="19"/>
  <c r="C1293" i="19"/>
  <c r="C1294" i="19"/>
  <c r="C1295" i="19"/>
  <c r="C1296" i="19"/>
  <c r="C1297" i="19"/>
  <c r="C1298" i="19"/>
  <c r="C1299" i="19"/>
  <c r="C1300" i="19"/>
  <c r="C1301" i="19"/>
  <c r="C1302" i="19"/>
  <c r="C1303" i="19"/>
  <c r="C1304" i="19"/>
  <c r="C1305" i="19"/>
  <c r="C1306" i="19"/>
  <c r="C1307" i="19"/>
  <c r="C1308" i="19"/>
  <c r="C1309" i="19"/>
  <c r="C1310" i="19"/>
  <c r="C1311" i="19"/>
  <c r="C1312" i="19"/>
  <c r="C1313" i="19"/>
  <c r="C1314" i="19"/>
  <c r="C1315" i="19"/>
  <c r="C1316" i="19"/>
  <c r="C1317" i="19"/>
  <c r="C1318" i="19"/>
  <c r="C1319" i="19"/>
  <c r="C1320" i="19"/>
  <c r="C1321" i="19"/>
  <c r="C1322" i="19"/>
  <c r="C1323" i="19"/>
  <c r="C1324" i="19"/>
  <c r="C1325" i="19"/>
  <c r="C1326" i="19"/>
  <c r="C1327" i="19"/>
  <c r="C1328" i="19"/>
  <c r="C1329" i="19"/>
  <c r="C1330" i="19"/>
  <c r="C1331" i="19"/>
  <c r="C1332" i="19"/>
  <c r="C1333" i="19"/>
  <c r="C1334" i="19"/>
  <c r="C1335" i="19"/>
  <c r="C1336" i="19"/>
  <c r="C1337" i="19"/>
  <c r="C1338" i="19"/>
  <c r="C1339" i="19"/>
  <c r="C1340" i="19"/>
  <c r="C1341" i="19"/>
  <c r="C1342" i="19"/>
  <c r="C1343" i="19"/>
  <c r="C1344" i="19"/>
  <c r="C1345" i="19"/>
  <c r="C1346" i="19"/>
  <c r="C1347" i="19"/>
  <c r="C1348" i="19"/>
  <c r="C1349" i="19"/>
  <c r="C1350" i="19"/>
  <c r="C1351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253" i="19"/>
  <c r="C254" i="19"/>
  <c r="C255" i="19"/>
  <c r="C256" i="19"/>
  <c r="C257" i="19"/>
  <c r="C258" i="19"/>
  <c r="C259" i="19"/>
  <c r="C260" i="19"/>
  <c r="C261" i="19"/>
  <c r="C262" i="19"/>
  <c r="C263" i="19"/>
  <c r="C264" i="19"/>
  <c r="C265" i="19"/>
  <c r="C266" i="19"/>
  <c r="C267" i="19"/>
  <c r="C268" i="19"/>
  <c r="C269" i="19"/>
  <c r="C270" i="19"/>
  <c r="C271" i="19"/>
  <c r="C272" i="19"/>
  <c r="C273" i="19"/>
  <c r="C274" i="19"/>
  <c r="C275" i="19"/>
  <c r="C276" i="19"/>
  <c r="C277" i="19"/>
  <c r="C278" i="19"/>
  <c r="C279" i="19"/>
  <c r="C280" i="19"/>
  <c r="C281" i="19"/>
  <c r="C282" i="19"/>
  <c r="C283" i="19"/>
  <c r="C284" i="19"/>
  <c r="C285" i="19"/>
  <c r="C286" i="19"/>
  <c r="C287" i="19"/>
  <c r="C288" i="19"/>
  <c r="C289" i="19"/>
  <c r="C290" i="19"/>
  <c r="C291" i="19"/>
  <c r="C292" i="19"/>
  <c r="C293" i="19"/>
  <c r="C294" i="19"/>
  <c r="C295" i="19"/>
  <c r="C296" i="19"/>
  <c r="C297" i="19"/>
  <c r="C298" i="19"/>
  <c r="C299" i="19"/>
  <c r="C300" i="19"/>
  <c r="C301" i="19"/>
  <c r="C302" i="19"/>
  <c r="C303" i="19"/>
  <c r="C304" i="19"/>
  <c r="C305" i="19"/>
  <c r="C306" i="19"/>
  <c r="C307" i="19"/>
  <c r="C308" i="19"/>
  <c r="C309" i="19"/>
  <c r="C310" i="19"/>
  <c r="C311" i="19"/>
  <c r="C312" i="19"/>
  <c r="C313" i="19"/>
  <c r="C314" i="19"/>
  <c r="C315" i="19"/>
  <c r="C316" i="19"/>
  <c r="C317" i="19"/>
  <c r="C318" i="19"/>
  <c r="C319" i="19"/>
  <c r="C320" i="19"/>
  <c r="C321" i="19"/>
  <c r="C322" i="19"/>
  <c r="C3" i="19"/>
  <c r="E6" i="12"/>
  <c r="E7" i="12"/>
  <c r="E8" i="12"/>
  <c r="E9" i="12"/>
  <c r="E10" i="12"/>
  <c r="G10" i="12"/>
  <c r="G9" i="12"/>
  <c r="G8" i="12"/>
  <c r="G7" i="12"/>
  <c r="G6" i="12"/>
  <c r="H6" i="12" s="1"/>
  <c r="I6" i="12" s="1"/>
  <c r="H10" i="12"/>
  <c r="I10" i="12" s="1"/>
  <c r="H7" i="12"/>
  <c r="I7" i="12" s="1"/>
  <c r="D5" i="12"/>
  <c r="D6" i="12"/>
  <c r="D7" i="12"/>
  <c r="D8" i="12"/>
  <c r="D9" i="12"/>
  <c r="D10" i="12"/>
  <c r="C41" i="5"/>
  <c r="C42" i="5" s="1"/>
  <c r="F45" i="14"/>
  <c r="F44" i="14"/>
  <c r="F43" i="14"/>
  <c r="F42" i="14"/>
  <c r="F41" i="14"/>
  <c r="H73" i="12"/>
  <c r="H72" i="12"/>
  <c r="G72" i="12"/>
  <c r="H71" i="12"/>
  <c r="G71" i="12"/>
  <c r="F71" i="12"/>
  <c r="H70" i="12"/>
  <c r="G70" i="12"/>
  <c r="F70" i="12"/>
  <c r="E70" i="12"/>
  <c r="H69" i="12"/>
  <c r="G69" i="12"/>
  <c r="F69" i="12"/>
  <c r="E69" i="12"/>
  <c r="D69" i="12"/>
  <c r="C7" i="5"/>
  <c r="D28" i="5"/>
  <c r="D27" i="5"/>
  <c r="D29" i="5" s="1"/>
  <c r="C29" i="5" s="1"/>
  <c r="G20" i="8"/>
  <c r="G41" i="8"/>
  <c r="F37" i="17"/>
  <c r="G5" i="14"/>
  <c r="F48" i="14"/>
  <c r="G5" i="11"/>
  <c r="G15" i="11"/>
  <c r="G6" i="11"/>
  <c r="G7" i="11"/>
  <c r="G8" i="11"/>
  <c r="G9" i="11"/>
  <c r="G10" i="11"/>
  <c r="N25" i="12"/>
  <c r="N24" i="12"/>
  <c r="N23" i="12"/>
  <c r="N22" i="12"/>
  <c r="N21" i="12"/>
  <c r="N20" i="12"/>
  <c r="F5" i="11"/>
  <c r="I40" i="14"/>
  <c r="H5" i="11"/>
  <c r="D5" i="11"/>
  <c r="E31" i="7"/>
  <c r="C9" i="7"/>
  <c r="E9" i="7"/>
  <c r="F6" i="7"/>
  <c r="E17" i="7"/>
  <c r="G5" i="8"/>
  <c r="F7" i="8"/>
  <c r="F4" i="8"/>
  <c r="Q7" i="12"/>
  <c r="R7" i="12"/>
  <c r="R8" i="12"/>
  <c r="R9" i="12"/>
  <c r="Q8" i="12"/>
  <c r="P7" i="12"/>
  <c r="R6" i="12"/>
  <c r="Q6" i="12"/>
  <c r="P6" i="12"/>
  <c r="O6" i="12"/>
  <c r="R5" i="12"/>
  <c r="Q5" i="12"/>
  <c r="P5" i="12"/>
  <c r="O5" i="12"/>
  <c r="N5" i="12"/>
  <c r="M27" i="12" a="1"/>
  <c r="M27" i="12" s="1"/>
  <c r="M12" i="12" a="1"/>
  <c r="M12" i="12" s="1"/>
  <c r="B18" i="18" s="1"/>
  <c r="J6" i="12" l="1"/>
  <c r="J7" i="12"/>
  <c r="H9" i="12"/>
  <c r="I9" i="12" s="1"/>
  <c r="J10" i="12"/>
  <c r="H8" i="12"/>
  <c r="D18" i="18"/>
  <c r="C18" i="18"/>
  <c r="G18" i="18"/>
  <c r="F18" i="18"/>
  <c r="E18" i="18"/>
  <c r="D22" i="12"/>
  <c r="B19" i="18" s="1"/>
  <c r="D23" i="12"/>
  <c r="B20" i="18" s="1"/>
  <c r="D24" i="12"/>
  <c r="B21" i="18" s="1"/>
  <c r="C30" i="12"/>
  <c r="D31" i="12"/>
  <c r="C20" i="18" s="1"/>
  <c r="D32" i="12"/>
  <c r="C21" i="18" s="1"/>
  <c r="C38" i="12"/>
  <c r="D38" i="12"/>
  <c r="D19" i="18" s="1"/>
  <c r="D39" i="12"/>
  <c r="D20" i="18" s="1"/>
  <c r="D40" i="12"/>
  <c r="D21" i="18" s="1"/>
  <c r="D46" i="12"/>
  <c r="E19" i="18" s="1"/>
  <c r="C47" i="12"/>
  <c r="D47" i="12"/>
  <c r="E20" i="18" s="1"/>
  <c r="D48" i="12"/>
  <c r="E21" i="18" s="1"/>
  <c r="D54" i="12"/>
  <c r="F19" i="18" s="1"/>
  <c r="D55" i="12"/>
  <c r="F20" i="18" s="1"/>
  <c r="C56" i="12"/>
  <c r="D56" i="12"/>
  <c r="F21" i="18" s="1"/>
  <c r="D61" i="12"/>
  <c r="G19" i="18" s="1"/>
  <c r="D62" i="12"/>
  <c r="G20" i="18" s="1"/>
  <c r="D63" i="12"/>
  <c r="G21" i="18" s="1"/>
  <c r="F49" i="14"/>
  <c r="I41" i="14" s="1"/>
  <c r="F50" i="14"/>
  <c r="I42" i="14" s="1"/>
  <c r="F51" i="14"/>
  <c r="I43" i="14" s="1"/>
  <c r="F52" i="14"/>
  <c r="I44" i="14" s="1"/>
  <c r="F53" i="14"/>
  <c r="I45" i="14" s="1"/>
  <c r="F40" i="14"/>
  <c r="C41" i="14"/>
  <c r="C42" i="14"/>
  <c r="C43" i="14"/>
  <c r="C44" i="14"/>
  <c r="C45" i="14"/>
  <c r="C40" i="14"/>
  <c r="C17" i="6"/>
  <c r="F17" i="6" s="1"/>
  <c r="C49" i="14"/>
  <c r="C50" i="14"/>
  <c r="C51" i="14"/>
  <c r="C52" i="14"/>
  <c r="C53" i="14"/>
  <c r="C48" i="14"/>
  <c r="G10" i="14"/>
  <c r="G9" i="14"/>
  <c r="G8" i="14"/>
  <c r="G7" i="14"/>
  <c r="G6" i="14"/>
  <c r="F41" i="8"/>
  <c r="F40" i="8"/>
  <c r="G40" i="8" s="1"/>
  <c r="F39" i="8"/>
  <c r="F34" i="8"/>
  <c r="F33" i="8"/>
  <c r="F32" i="8"/>
  <c r="G33" i="8" s="1"/>
  <c r="F27" i="8"/>
  <c r="F26" i="8"/>
  <c r="F25" i="8"/>
  <c r="G26" i="8" s="1"/>
  <c r="F20" i="8"/>
  <c r="F19" i="8"/>
  <c r="G19" i="8" s="1"/>
  <c r="F18" i="8"/>
  <c r="F13" i="8"/>
  <c r="F12" i="8"/>
  <c r="F11" i="8"/>
  <c r="D30" i="12" s="1"/>
  <c r="C19" i="18" s="1"/>
  <c r="F5" i="8"/>
  <c r="F6" i="8"/>
  <c r="C26" i="14"/>
  <c r="C25" i="14"/>
  <c r="C24" i="14"/>
  <c r="C23" i="14"/>
  <c r="C22" i="14"/>
  <c r="C21" i="14"/>
  <c r="C6" i="14"/>
  <c r="E42" i="8"/>
  <c r="F42" i="8" s="1"/>
  <c r="F44" i="7"/>
  <c r="C63" i="12" s="1"/>
  <c r="F43" i="7"/>
  <c r="C62" i="12" s="1"/>
  <c r="C42" i="8"/>
  <c r="F42" i="7"/>
  <c r="C61" i="12" s="1"/>
  <c r="D41" i="8"/>
  <c r="D42" i="8" s="1"/>
  <c r="D40" i="8"/>
  <c r="E35" i="8"/>
  <c r="F35" i="8" s="1"/>
  <c r="D57" i="12" s="1"/>
  <c r="F22" i="18" s="1"/>
  <c r="D44" i="7"/>
  <c r="E28" i="8"/>
  <c r="F28" i="8" s="1"/>
  <c r="E21" i="8"/>
  <c r="F21" i="8" s="1"/>
  <c r="D43" i="7"/>
  <c r="E14" i="8"/>
  <c r="G34" i="8"/>
  <c r="C35" i="8"/>
  <c r="D33" i="8"/>
  <c r="D35" i="8" s="1"/>
  <c r="D34" i="8"/>
  <c r="C28" i="8"/>
  <c r="D26" i="8"/>
  <c r="D27" i="8"/>
  <c r="D28" i="8"/>
  <c r="C21" i="8"/>
  <c r="D19" i="8"/>
  <c r="D20" i="8"/>
  <c r="D21" i="8"/>
  <c r="B2" i="10" a="1"/>
  <c r="B2" i="10" s="1"/>
  <c r="C14" i="8"/>
  <c r="D14" i="8"/>
  <c r="D12" i="8"/>
  <c r="D13" i="8"/>
  <c r="C12" i="6"/>
  <c r="C11" i="6"/>
  <c r="F37" i="7"/>
  <c r="F36" i="7"/>
  <c r="C55" i="12" s="1"/>
  <c r="F35" i="7"/>
  <c r="F38" i="7" s="1"/>
  <c r="C17" i="14" s="1"/>
  <c r="D37" i="7"/>
  <c r="D38" i="7" s="1"/>
  <c r="C38" i="7" s="1"/>
  <c r="D36" i="7"/>
  <c r="F29" i="7"/>
  <c r="F30" i="7"/>
  <c r="C48" i="12" s="1"/>
  <c r="F28" i="7"/>
  <c r="C46" i="12" s="1"/>
  <c r="D30" i="7"/>
  <c r="D29" i="7"/>
  <c r="F22" i="7"/>
  <c r="C39" i="12" s="1"/>
  <c r="F23" i="7"/>
  <c r="C40" i="12" s="1"/>
  <c r="F21" i="7"/>
  <c r="D6" i="8"/>
  <c r="D7" i="8" s="1"/>
  <c r="C7" i="8" s="1"/>
  <c r="D5" i="8"/>
  <c r="D23" i="7"/>
  <c r="D22" i="7"/>
  <c r="D24" i="7" s="1"/>
  <c r="C24" i="7" s="1"/>
  <c r="E7" i="8"/>
  <c r="F15" i="7"/>
  <c r="C31" i="12" s="1"/>
  <c r="F16" i="7"/>
  <c r="C32" i="12" s="1"/>
  <c r="F14" i="7"/>
  <c r="C22" i="12"/>
  <c r="E22" i="12" s="1"/>
  <c r="D16" i="7"/>
  <c r="D15" i="7"/>
  <c r="D17" i="7" s="1"/>
  <c r="C17" i="7" s="1"/>
  <c r="D7" i="7"/>
  <c r="D8" i="7"/>
  <c r="F7" i="7"/>
  <c r="C23" i="12" s="1"/>
  <c r="E23" i="12" s="1"/>
  <c r="M14" i="12" s="1"/>
  <c r="F8" i="7"/>
  <c r="C24" i="12" s="1"/>
  <c r="C21" i="5"/>
  <c r="C20" i="5"/>
  <c r="C19" i="5"/>
  <c r="C17" i="5"/>
  <c r="F17" i="5" s="1"/>
  <c r="C16" i="5"/>
  <c r="F16" i="5" s="1"/>
  <c r="C15" i="5"/>
  <c r="F15" i="5" s="1"/>
  <c r="C13" i="5"/>
  <c r="F13" i="5" s="1"/>
  <c r="C12" i="5"/>
  <c r="F12" i="5" s="1"/>
  <c r="C11" i="5"/>
  <c r="F11" i="5" s="1"/>
  <c r="F19" i="5"/>
  <c r="F20" i="5"/>
  <c r="C9" i="5"/>
  <c r="F9" i="5" s="1"/>
  <c r="C8" i="5"/>
  <c r="F8" i="5" s="1"/>
  <c r="J63" i="6"/>
  <c r="M63" i="6" s="1"/>
  <c r="K63" i="6"/>
  <c r="N63" i="6" s="1"/>
  <c r="L63" i="6"/>
  <c r="O63" i="6" s="1"/>
  <c r="P63" i="6"/>
  <c r="S63" i="6" s="1"/>
  <c r="Q63" i="6"/>
  <c r="T63" i="6" s="1"/>
  <c r="R63" i="6"/>
  <c r="U63" i="6" s="1"/>
  <c r="J64" i="6"/>
  <c r="M64" i="6" s="1"/>
  <c r="K64" i="6"/>
  <c r="N64" i="6" s="1"/>
  <c r="L64" i="6"/>
  <c r="O64" i="6" s="1"/>
  <c r="P64" i="6"/>
  <c r="S64" i="6" s="1"/>
  <c r="Q64" i="6"/>
  <c r="T64" i="6" s="1"/>
  <c r="R64" i="6"/>
  <c r="U64" i="6"/>
  <c r="J65" i="6"/>
  <c r="M65" i="6" s="1"/>
  <c r="K65" i="6"/>
  <c r="N65" i="6" s="1"/>
  <c r="L65" i="6"/>
  <c r="O65" i="6" s="1"/>
  <c r="P65" i="6"/>
  <c r="S65" i="6" s="1"/>
  <c r="Q65" i="6"/>
  <c r="R65" i="6"/>
  <c r="U65" i="6" s="1"/>
  <c r="T65" i="6"/>
  <c r="J66" i="6"/>
  <c r="M66" i="6" s="1"/>
  <c r="K66" i="6"/>
  <c r="L66" i="6"/>
  <c r="O66" i="6" s="1"/>
  <c r="N66" i="6"/>
  <c r="P66" i="6"/>
  <c r="S66" i="6" s="1"/>
  <c r="Q66" i="6"/>
  <c r="T66" i="6" s="1"/>
  <c r="R66" i="6"/>
  <c r="U66" i="6" s="1"/>
  <c r="J67" i="6"/>
  <c r="M67" i="6" s="1"/>
  <c r="K67" i="6"/>
  <c r="L67" i="6"/>
  <c r="O67" i="6" s="1"/>
  <c r="N67" i="6"/>
  <c r="P67" i="6"/>
  <c r="S67" i="6" s="1"/>
  <c r="Q67" i="6"/>
  <c r="T67" i="6" s="1"/>
  <c r="R67" i="6"/>
  <c r="U67" i="6" s="1"/>
  <c r="J68" i="6"/>
  <c r="M68" i="6" s="1"/>
  <c r="K68" i="6"/>
  <c r="N68" i="6" s="1"/>
  <c r="L68" i="6"/>
  <c r="O68" i="6" s="1"/>
  <c r="P68" i="6"/>
  <c r="S68" i="6" s="1"/>
  <c r="Q68" i="6"/>
  <c r="R68" i="6"/>
  <c r="U68" i="6" s="1"/>
  <c r="T68" i="6"/>
  <c r="J69" i="6"/>
  <c r="M69" i="6" s="1"/>
  <c r="K69" i="6"/>
  <c r="L69" i="6"/>
  <c r="O69" i="6" s="1"/>
  <c r="N69" i="6"/>
  <c r="P69" i="6"/>
  <c r="S69" i="6" s="1"/>
  <c r="Q69" i="6"/>
  <c r="T69" i="6" s="1"/>
  <c r="R69" i="6"/>
  <c r="U69" i="6" s="1"/>
  <c r="J70" i="6"/>
  <c r="K70" i="6"/>
  <c r="N70" i="6" s="1"/>
  <c r="L70" i="6"/>
  <c r="O70" i="6" s="1"/>
  <c r="M70" i="6"/>
  <c r="P70" i="6"/>
  <c r="S70" i="6" s="1"/>
  <c r="Q70" i="6"/>
  <c r="T70" i="6" s="1"/>
  <c r="R70" i="6"/>
  <c r="U70" i="6" s="1"/>
  <c r="J71" i="6"/>
  <c r="M71" i="6" s="1"/>
  <c r="K71" i="6"/>
  <c r="L71" i="6"/>
  <c r="O71" i="6" s="1"/>
  <c r="N71" i="6"/>
  <c r="P71" i="6"/>
  <c r="S71" i="6" s="1"/>
  <c r="Q71" i="6"/>
  <c r="T71" i="6" s="1"/>
  <c r="R71" i="6"/>
  <c r="U71" i="6" s="1"/>
  <c r="J72" i="6"/>
  <c r="M72" i="6" s="1"/>
  <c r="K72" i="6"/>
  <c r="N72" i="6" s="1"/>
  <c r="L72" i="6"/>
  <c r="O72" i="6" s="1"/>
  <c r="P72" i="6"/>
  <c r="S72" i="6" s="1"/>
  <c r="Q72" i="6"/>
  <c r="T72" i="6" s="1"/>
  <c r="R72" i="6"/>
  <c r="U72" i="6" s="1"/>
  <c r="J73" i="6"/>
  <c r="M73" i="6" s="1"/>
  <c r="K73" i="6"/>
  <c r="L73" i="6"/>
  <c r="O73" i="6" s="1"/>
  <c r="N73" i="6"/>
  <c r="P73" i="6"/>
  <c r="S73" i="6" s="1"/>
  <c r="Q73" i="6"/>
  <c r="T73" i="6" s="1"/>
  <c r="R73" i="6"/>
  <c r="U73" i="6" s="1"/>
  <c r="J74" i="6"/>
  <c r="M74" i="6" s="1"/>
  <c r="K74" i="6"/>
  <c r="L74" i="6"/>
  <c r="O74" i="6" s="1"/>
  <c r="N74" i="6"/>
  <c r="P74" i="6"/>
  <c r="S74" i="6" s="1"/>
  <c r="Q74" i="6"/>
  <c r="R74" i="6"/>
  <c r="U74" i="6" s="1"/>
  <c r="T74" i="6"/>
  <c r="S11" i="6" a="1"/>
  <c r="S11" i="6" s="1"/>
  <c r="I12" i="6" a="1"/>
  <c r="C25" i="6"/>
  <c r="C24" i="6"/>
  <c r="C23" i="6"/>
  <c r="C21" i="6"/>
  <c r="F21" i="6" s="1"/>
  <c r="C20" i="6"/>
  <c r="F20" i="6" s="1"/>
  <c r="C19" i="6"/>
  <c r="F19" i="6" s="1"/>
  <c r="C16" i="6"/>
  <c r="F16" i="6" s="1"/>
  <c r="C15" i="6"/>
  <c r="F15" i="6" s="1"/>
  <c r="C13" i="6"/>
  <c r="B3" i="4" a="1"/>
  <c r="B3" i="4" s="1"/>
  <c r="I5" i="12" l="1"/>
  <c r="J5" i="12"/>
  <c r="I8" i="12"/>
  <c r="M33" i="12" s="1"/>
  <c r="J9" i="12"/>
  <c r="M13" i="12"/>
  <c r="I50" i="14"/>
  <c r="I48" i="14"/>
  <c r="I51" i="14"/>
  <c r="I52" i="14"/>
  <c r="I53" i="14"/>
  <c r="I49" i="14"/>
  <c r="F21" i="5"/>
  <c r="F7" i="5"/>
  <c r="F23" i="6"/>
  <c r="E48" i="12"/>
  <c r="P15" i="12" s="1"/>
  <c r="E55" i="12"/>
  <c r="Q14" i="12" s="1"/>
  <c r="E46" i="12"/>
  <c r="P13" i="12" s="1"/>
  <c r="E24" i="12"/>
  <c r="M15" i="12" s="1"/>
  <c r="E30" i="12"/>
  <c r="N13" i="12" s="1"/>
  <c r="F24" i="6"/>
  <c r="D41" i="12"/>
  <c r="D22" i="18" s="1"/>
  <c r="D64" i="12"/>
  <c r="G22" i="18" s="1"/>
  <c r="D49" i="12"/>
  <c r="E22" i="18" s="1"/>
  <c r="D25" i="12"/>
  <c r="B22" i="18" s="1"/>
  <c r="D9" i="11"/>
  <c r="D19" i="11" s="1"/>
  <c r="E40" i="12"/>
  <c r="O15" i="12" s="1"/>
  <c r="E39" i="12"/>
  <c r="O14" i="12" s="1"/>
  <c r="E56" i="12"/>
  <c r="Q15" i="12" s="1"/>
  <c r="E61" i="12"/>
  <c r="R13" i="12" s="1"/>
  <c r="E38" i="12"/>
  <c r="O13" i="12" s="1"/>
  <c r="E32" i="12"/>
  <c r="N15" i="12" s="1"/>
  <c r="E31" i="12"/>
  <c r="N14" i="12" s="1"/>
  <c r="E62" i="12"/>
  <c r="R14" i="12" s="1"/>
  <c r="E47" i="12"/>
  <c r="P14" i="12" s="1"/>
  <c r="E63" i="12"/>
  <c r="R15" i="12" s="1"/>
  <c r="D45" i="7"/>
  <c r="F14" i="8"/>
  <c r="C57" i="12"/>
  <c r="E57" i="12" s="1"/>
  <c r="Q16" i="12" s="1"/>
  <c r="C9" i="11"/>
  <c r="C19" i="11" s="1"/>
  <c r="G12" i="8"/>
  <c r="F24" i="7"/>
  <c r="C54" i="12"/>
  <c r="E54" i="12" s="1"/>
  <c r="Q13" i="12" s="1"/>
  <c r="C7" i="14"/>
  <c r="C9" i="14"/>
  <c r="D8" i="11"/>
  <c r="D18" i="11" s="1"/>
  <c r="G28" i="8"/>
  <c r="G42" i="8"/>
  <c r="D10" i="11"/>
  <c r="G35" i="8"/>
  <c r="G27" i="8"/>
  <c r="D7" i="11"/>
  <c r="D17" i="11" s="1"/>
  <c r="G21" i="8"/>
  <c r="G13" i="8"/>
  <c r="F25" i="6"/>
  <c r="G6" i="8"/>
  <c r="G7" i="8"/>
  <c r="E9" i="11"/>
  <c r="E38" i="7"/>
  <c r="F45" i="7"/>
  <c r="D31" i="7"/>
  <c r="F31" i="7"/>
  <c r="E24" i="7"/>
  <c r="F17" i="7"/>
  <c r="D9" i="7"/>
  <c r="F9" i="7"/>
  <c r="F11" i="6"/>
  <c r="F12" i="6"/>
  <c r="F13" i="6"/>
  <c r="J34" i="6"/>
  <c r="M34" i="6" s="1"/>
  <c r="L36" i="6"/>
  <c r="O36" i="6" s="1"/>
  <c r="P38" i="6"/>
  <c r="S38" i="6" s="1"/>
  <c r="R40" i="6"/>
  <c r="U40" i="6" s="1"/>
  <c r="R42" i="6"/>
  <c r="U42" i="6" s="1"/>
  <c r="J45" i="6"/>
  <c r="M45" i="6" s="1"/>
  <c r="K47" i="6"/>
  <c r="N47" i="6" s="1"/>
  <c r="L49" i="6"/>
  <c r="O49" i="6" s="1"/>
  <c r="K51" i="6"/>
  <c r="N51" i="6" s="1"/>
  <c r="L55" i="6"/>
  <c r="O55" i="6" s="1"/>
  <c r="L59" i="6"/>
  <c r="O59" i="6" s="1"/>
  <c r="L61" i="6"/>
  <c r="O61" i="6" s="1"/>
  <c r="Q61" i="6"/>
  <c r="T61" i="6" s="1"/>
  <c r="J57" i="6"/>
  <c r="M57" i="6" s="1"/>
  <c r="J49" i="6"/>
  <c r="M49" i="6" s="1"/>
  <c r="J51" i="6"/>
  <c r="M51" i="6" s="1"/>
  <c r="K34" i="6"/>
  <c r="N34" i="6" s="1"/>
  <c r="Q38" i="6"/>
  <c r="T38" i="6" s="1"/>
  <c r="K45" i="6"/>
  <c r="N45" i="6" s="1"/>
  <c r="L47" i="6"/>
  <c r="O47" i="6" s="1"/>
  <c r="L51" i="6"/>
  <c r="O51" i="6" s="1"/>
  <c r="P53" i="6"/>
  <c r="S53" i="6" s="1"/>
  <c r="P57" i="6"/>
  <c r="S57" i="6" s="1"/>
  <c r="K49" i="6"/>
  <c r="N49" i="6" s="1"/>
  <c r="L34" i="6"/>
  <c r="O34" i="6" s="1"/>
  <c r="P36" i="6"/>
  <c r="S36" i="6" s="1"/>
  <c r="R38" i="6"/>
  <c r="U38" i="6" s="1"/>
  <c r="J41" i="6"/>
  <c r="M41" i="6" s="1"/>
  <c r="J43" i="6"/>
  <c r="M43" i="6" s="1"/>
  <c r="L45" i="6"/>
  <c r="O45" i="6" s="1"/>
  <c r="P49" i="6"/>
  <c r="S49" i="6" s="1"/>
  <c r="Q53" i="6"/>
  <c r="T53" i="6" s="1"/>
  <c r="P55" i="6"/>
  <c r="S55" i="6" s="1"/>
  <c r="Q57" i="6"/>
  <c r="T57" i="6" s="1"/>
  <c r="P59" i="6"/>
  <c r="S59" i="6" s="1"/>
  <c r="P61" i="6"/>
  <c r="S61" i="6" s="1"/>
  <c r="L57" i="6"/>
  <c r="O57" i="6" s="1"/>
  <c r="J38" i="6"/>
  <c r="M38" i="6" s="1"/>
  <c r="R35" i="6"/>
  <c r="U35" i="6" s="1"/>
  <c r="Q62" i="6"/>
  <c r="T62" i="6" s="1"/>
  <c r="R58" i="6"/>
  <c r="U58" i="6" s="1"/>
  <c r="R54" i="6"/>
  <c r="U54" i="6" s="1"/>
  <c r="R52" i="6"/>
  <c r="U52" i="6" s="1"/>
  <c r="Q50" i="6"/>
  <c r="T50" i="6" s="1"/>
  <c r="R48" i="6"/>
  <c r="U48" i="6" s="1"/>
  <c r="P46" i="6"/>
  <c r="S46" i="6" s="1"/>
  <c r="Q44" i="6"/>
  <c r="T44" i="6" s="1"/>
  <c r="L42" i="6"/>
  <c r="O42" i="6" s="1"/>
  <c r="L40" i="6"/>
  <c r="O40" i="6" s="1"/>
  <c r="Q35" i="6"/>
  <c r="T35" i="6" s="1"/>
  <c r="J55" i="6"/>
  <c r="M55" i="6" s="1"/>
  <c r="Q46" i="6"/>
  <c r="T46" i="6" s="1"/>
  <c r="P62" i="6"/>
  <c r="S62" i="6" s="1"/>
  <c r="R60" i="6"/>
  <c r="U60" i="6" s="1"/>
  <c r="Q58" i="6"/>
  <c r="T58" i="6" s="1"/>
  <c r="Q54" i="6"/>
  <c r="T54" i="6" s="1"/>
  <c r="Q52" i="6"/>
  <c r="T52" i="6" s="1"/>
  <c r="P50" i="6"/>
  <c r="S50" i="6" s="1"/>
  <c r="Q48" i="6"/>
  <c r="T48" i="6" s="1"/>
  <c r="P44" i="6"/>
  <c r="S44" i="6" s="1"/>
  <c r="K42" i="6"/>
  <c r="N42" i="6" s="1"/>
  <c r="K40" i="6"/>
  <c r="N40" i="6" s="1"/>
  <c r="R37" i="6"/>
  <c r="U37" i="6" s="1"/>
  <c r="P35" i="6"/>
  <c r="S35" i="6" s="1"/>
  <c r="L53" i="6"/>
  <c r="O53" i="6" s="1"/>
  <c r="K57" i="6"/>
  <c r="N57" i="6" s="1"/>
  <c r="Q60" i="6"/>
  <c r="T60" i="6" s="1"/>
  <c r="P58" i="6"/>
  <c r="S58" i="6" s="1"/>
  <c r="R56" i="6"/>
  <c r="U56" i="6" s="1"/>
  <c r="P54" i="6"/>
  <c r="S54" i="6" s="1"/>
  <c r="P52" i="6"/>
  <c r="S52" i="6" s="1"/>
  <c r="P48" i="6"/>
  <c r="S48" i="6" s="1"/>
  <c r="L44" i="6"/>
  <c r="O44" i="6" s="1"/>
  <c r="J42" i="6"/>
  <c r="M42" i="6" s="1"/>
  <c r="J40" i="6"/>
  <c r="M40" i="6" s="1"/>
  <c r="Q37" i="6"/>
  <c r="T37" i="6" s="1"/>
  <c r="J53" i="6"/>
  <c r="M53" i="6" s="1"/>
  <c r="P60" i="6"/>
  <c r="S60" i="6" s="1"/>
  <c r="Q56" i="6"/>
  <c r="T56" i="6" s="1"/>
  <c r="L46" i="6"/>
  <c r="O46" i="6" s="1"/>
  <c r="K44" i="6"/>
  <c r="N44" i="6" s="1"/>
  <c r="R39" i="6"/>
  <c r="U39" i="6" s="1"/>
  <c r="P37" i="6"/>
  <c r="S37" i="6" s="1"/>
  <c r="L35" i="6"/>
  <c r="O35" i="6" s="1"/>
  <c r="K55" i="6"/>
  <c r="N55" i="6" s="1"/>
  <c r="P42" i="6"/>
  <c r="S42" i="6" s="1"/>
  <c r="R62" i="6"/>
  <c r="U62" i="6" s="1"/>
  <c r="L62" i="6"/>
  <c r="O62" i="6" s="1"/>
  <c r="P56" i="6"/>
  <c r="S56" i="6" s="1"/>
  <c r="L52" i="6"/>
  <c r="O52" i="6" s="1"/>
  <c r="L50" i="6"/>
  <c r="O50" i="6" s="1"/>
  <c r="L48" i="6"/>
  <c r="O48" i="6" s="1"/>
  <c r="K46" i="6"/>
  <c r="N46" i="6" s="1"/>
  <c r="J44" i="6"/>
  <c r="M44" i="6" s="1"/>
  <c r="R41" i="6"/>
  <c r="U41" i="6" s="1"/>
  <c r="Q39" i="6"/>
  <c r="T39" i="6" s="1"/>
  <c r="K35" i="6"/>
  <c r="N35" i="6" s="1"/>
  <c r="K36" i="6"/>
  <c r="N36" i="6" s="1"/>
  <c r="J61" i="6"/>
  <c r="M61" i="6" s="1"/>
  <c r="P40" i="6"/>
  <c r="S40" i="6" s="1"/>
  <c r="K62" i="6"/>
  <c r="N62" i="6" s="1"/>
  <c r="L60" i="6"/>
  <c r="O60" i="6" s="1"/>
  <c r="L58" i="6"/>
  <c r="O58" i="6" s="1"/>
  <c r="L56" i="6"/>
  <c r="O56" i="6" s="1"/>
  <c r="L54" i="6"/>
  <c r="O54" i="6" s="1"/>
  <c r="K52" i="6"/>
  <c r="N52" i="6" s="1"/>
  <c r="K50" i="6"/>
  <c r="N50" i="6" s="1"/>
  <c r="K48" i="6"/>
  <c r="N48" i="6" s="1"/>
  <c r="J46" i="6"/>
  <c r="M46" i="6" s="1"/>
  <c r="R43" i="6"/>
  <c r="U43" i="6" s="1"/>
  <c r="Q41" i="6"/>
  <c r="T41" i="6" s="1"/>
  <c r="P39" i="6"/>
  <c r="S39" i="6" s="1"/>
  <c r="L37" i="6"/>
  <c r="O37" i="6" s="1"/>
  <c r="J35" i="6"/>
  <c r="M35" i="6" s="1"/>
  <c r="L38" i="6"/>
  <c r="O38" i="6" s="1"/>
  <c r="K38" i="6"/>
  <c r="N38" i="6" s="1"/>
  <c r="J62" i="6"/>
  <c r="M62" i="6" s="1"/>
  <c r="K60" i="6"/>
  <c r="N60" i="6" s="1"/>
  <c r="K58" i="6"/>
  <c r="N58" i="6" s="1"/>
  <c r="K56" i="6"/>
  <c r="N56" i="6" s="1"/>
  <c r="K54" i="6"/>
  <c r="N54" i="6" s="1"/>
  <c r="J52" i="6"/>
  <c r="M52" i="6" s="1"/>
  <c r="J50" i="6"/>
  <c r="M50" i="6" s="1"/>
  <c r="J48" i="6"/>
  <c r="M48" i="6" s="1"/>
  <c r="Q43" i="6"/>
  <c r="T43" i="6" s="1"/>
  <c r="P41" i="6"/>
  <c r="S41" i="6" s="1"/>
  <c r="K37" i="6"/>
  <c r="N37" i="6" s="1"/>
  <c r="K59" i="6"/>
  <c r="N59" i="6" s="1"/>
  <c r="Q40" i="6"/>
  <c r="T40" i="6" s="1"/>
  <c r="J59" i="6"/>
  <c r="M59" i="6" s="1"/>
  <c r="J36" i="6"/>
  <c r="M36" i="6" s="1"/>
  <c r="R44" i="6"/>
  <c r="U44" i="6" s="1"/>
  <c r="J60" i="6"/>
  <c r="M60" i="6" s="1"/>
  <c r="J58" i="6"/>
  <c r="M58" i="6" s="1"/>
  <c r="J56" i="6"/>
  <c r="M56" i="6" s="1"/>
  <c r="J54" i="6"/>
  <c r="M54" i="6" s="1"/>
  <c r="R51" i="6"/>
  <c r="U51" i="6" s="1"/>
  <c r="R47" i="6"/>
  <c r="U47" i="6" s="1"/>
  <c r="R45" i="6"/>
  <c r="U45" i="6" s="1"/>
  <c r="P43" i="6"/>
  <c r="S43" i="6" s="1"/>
  <c r="L39" i="6"/>
  <c r="O39" i="6" s="1"/>
  <c r="J37" i="6"/>
  <c r="M37" i="6" s="1"/>
  <c r="R34" i="6"/>
  <c r="U34" i="6" s="1"/>
  <c r="K61" i="6"/>
  <c r="N61" i="6" s="1"/>
  <c r="Q42" i="6"/>
  <c r="T42" i="6" s="1"/>
  <c r="R46" i="6"/>
  <c r="U46" i="6" s="1"/>
  <c r="R50" i="6"/>
  <c r="U50" i="6" s="1"/>
  <c r="R61" i="6"/>
  <c r="U61" i="6" s="1"/>
  <c r="R59" i="6"/>
  <c r="U59" i="6" s="1"/>
  <c r="R55" i="6"/>
  <c r="U55" i="6" s="1"/>
  <c r="Q51" i="6"/>
  <c r="T51" i="6" s="1"/>
  <c r="R49" i="6"/>
  <c r="U49" i="6" s="1"/>
  <c r="Q47" i="6"/>
  <c r="T47" i="6" s="1"/>
  <c r="Q45" i="6"/>
  <c r="T45" i="6" s="1"/>
  <c r="L43" i="6"/>
  <c r="O43" i="6" s="1"/>
  <c r="L41" i="6"/>
  <c r="O41" i="6" s="1"/>
  <c r="K39" i="6"/>
  <c r="N39" i="6" s="1"/>
  <c r="R36" i="6"/>
  <c r="U36" i="6" s="1"/>
  <c r="Q34" i="6"/>
  <c r="T34" i="6" s="1"/>
  <c r="J47" i="6"/>
  <c r="M47" i="6" s="1"/>
  <c r="K53" i="6"/>
  <c r="N53" i="6" s="1"/>
  <c r="Q59" i="6"/>
  <c r="T59" i="6" s="1"/>
  <c r="R57" i="6"/>
  <c r="U57" i="6" s="1"/>
  <c r="Q55" i="6"/>
  <c r="T55" i="6" s="1"/>
  <c r="R53" i="6"/>
  <c r="U53" i="6" s="1"/>
  <c r="P51" i="6"/>
  <c r="S51" i="6" s="1"/>
  <c r="Q49" i="6"/>
  <c r="T49" i="6" s="1"/>
  <c r="P47" i="6"/>
  <c r="S47" i="6" s="1"/>
  <c r="P45" i="6"/>
  <c r="S45" i="6" s="1"/>
  <c r="K43" i="6"/>
  <c r="N43" i="6" s="1"/>
  <c r="K41" i="6"/>
  <c r="N41" i="6" s="1"/>
  <c r="J39" i="6"/>
  <c r="M39" i="6" s="1"/>
  <c r="Q36" i="6"/>
  <c r="T36" i="6" s="1"/>
  <c r="P34" i="6"/>
  <c r="S34" i="6" s="1"/>
  <c r="I12" i="6"/>
  <c r="J13" i="6"/>
  <c r="M13" i="6" s="1"/>
  <c r="L15" i="6"/>
  <c r="O15" i="6" s="1"/>
  <c r="K17" i="6"/>
  <c r="N17" i="6" s="1"/>
  <c r="L19" i="6"/>
  <c r="O19" i="6" s="1"/>
  <c r="J21" i="6"/>
  <c r="M21" i="6" s="1"/>
  <c r="J23" i="6"/>
  <c r="M23" i="6" s="1"/>
  <c r="R26" i="6"/>
  <c r="U26" i="6" s="1"/>
  <c r="R28" i="6"/>
  <c r="U28" i="6" s="1"/>
  <c r="P30" i="6"/>
  <c r="S30" i="6" s="1"/>
  <c r="Q32" i="6"/>
  <c r="T32" i="6" s="1"/>
  <c r="K13" i="6"/>
  <c r="N13" i="6" s="1"/>
  <c r="L17" i="6"/>
  <c r="O17" i="6" s="1"/>
  <c r="K21" i="6"/>
  <c r="N21" i="6" s="1"/>
  <c r="K23" i="6"/>
  <c r="N23" i="6" s="1"/>
  <c r="Q30" i="6"/>
  <c r="T30" i="6" s="1"/>
  <c r="R32" i="6"/>
  <c r="U32" i="6" s="1"/>
  <c r="L13" i="6"/>
  <c r="O13" i="6" s="1"/>
  <c r="L21" i="6"/>
  <c r="O21" i="6" s="1"/>
  <c r="L23" i="6"/>
  <c r="O23" i="6" s="1"/>
  <c r="J27" i="6"/>
  <c r="M27" i="6" s="1"/>
  <c r="R30" i="6"/>
  <c r="U30" i="6" s="1"/>
  <c r="P13" i="6"/>
  <c r="S13" i="6" s="1"/>
  <c r="P15" i="6"/>
  <c r="S15" i="6" s="1"/>
  <c r="P17" i="6"/>
  <c r="S17" i="6" s="1"/>
  <c r="P19" i="6"/>
  <c r="S19" i="6" s="1"/>
  <c r="K27" i="6"/>
  <c r="N27" i="6" s="1"/>
  <c r="Q13" i="6"/>
  <c r="T13" i="6" s="1"/>
  <c r="Q15" i="6"/>
  <c r="T15" i="6" s="1"/>
  <c r="Q17" i="6"/>
  <c r="T17" i="6" s="1"/>
  <c r="Q19" i="6"/>
  <c r="T19" i="6" s="1"/>
  <c r="P21" i="6"/>
  <c r="S21" i="6" s="1"/>
  <c r="L27" i="6"/>
  <c r="O27" i="6" s="1"/>
  <c r="J29" i="6"/>
  <c r="M29" i="6" s="1"/>
  <c r="J31" i="6"/>
  <c r="M31" i="6" s="1"/>
  <c r="J33" i="6"/>
  <c r="M33" i="6" s="1"/>
  <c r="R13" i="6"/>
  <c r="U13" i="6" s="1"/>
  <c r="R15" i="6"/>
  <c r="U15" i="6" s="1"/>
  <c r="R17" i="6"/>
  <c r="U17" i="6" s="1"/>
  <c r="R19" i="6"/>
  <c r="U19" i="6" s="1"/>
  <c r="Q21" i="6"/>
  <c r="T21" i="6" s="1"/>
  <c r="P23" i="6"/>
  <c r="S23" i="6" s="1"/>
  <c r="K29" i="6"/>
  <c r="N29" i="6" s="1"/>
  <c r="K31" i="6"/>
  <c r="N31" i="6" s="1"/>
  <c r="K33" i="6"/>
  <c r="N33" i="6" s="1"/>
  <c r="J14" i="6"/>
  <c r="M14" i="6" s="1"/>
  <c r="J16" i="6"/>
  <c r="M16" i="6" s="1"/>
  <c r="J18" i="6"/>
  <c r="M18" i="6" s="1"/>
  <c r="J20" i="6"/>
  <c r="M20" i="6" s="1"/>
  <c r="R21" i="6"/>
  <c r="U21" i="6" s="1"/>
  <c r="Q23" i="6"/>
  <c r="T23" i="6" s="1"/>
  <c r="L29" i="6"/>
  <c r="O29" i="6" s="1"/>
  <c r="L31" i="6"/>
  <c r="O31" i="6" s="1"/>
  <c r="L33" i="6"/>
  <c r="O33" i="6" s="1"/>
  <c r="K14" i="6"/>
  <c r="N14" i="6" s="1"/>
  <c r="K16" i="6"/>
  <c r="N16" i="6" s="1"/>
  <c r="K18" i="6"/>
  <c r="N18" i="6" s="1"/>
  <c r="K20" i="6"/>
  <c r="N20" i="6" s="1"/>
  <c r="R23" i="6"/>
  <c r="U23" i="6" s="1"/>
  <c r="P27" i="6"/>
  <c r="S27" i="6" s="1"/>
  <c r="J15" i="6"/>
  <c r="M15" i="6" s="1"/>
  <c r="R22" i="6"/>
  <c r="U22" i="6" s="1"/>
  <c r="P26" i="6"/>
  <c r="S26" i="6" s="1"/>
  <c r="L14" i="6"/>
  <c r="O14" i="6" s="1"/>
  <c r="L16" i="6"/>
  <c r="O16" i="6" s="1"/>
  <c r="L18" i="6"/>
  <c r="O18" i="6" s="1"/>
  <c r="L20" i="6"/>
  <c r="O20" i="6" s="1"/>
  <c r="J22" i="6"/>
  <c r="M22" i="6" s="1"/>
  <c r="J24" i="6"/>
  <c r="M24" i="6" s="1"/>
  <c r="Q27" i="6"/>
  <c r="T27" i="6" s="1"/>
  <c r="P29" i="6"/>
  <c r="S29" i="6" s="1"/>
  <c r="P31" i="6"/>
  <c r="S31" i="6" s="1"/>
  <c r="P33" i="6"/>
  <c r="S33" i="6" s="1"/>
  <c r="R24" i="6"/>
  <c r="U24" i="6" s="1"/>
  <c r="L30" i="6"/>
  <c r="O30" i="6" s="1"/>
  <c r="J17" i="6"/>
  <c r="M17" i="6" s="1"/>
  <c r="K19" i="6"/>
  <c r="N19" i="6" s="1"/>
  <c r="P16" i="6"/>
  <c r="S16" i="6" s="1"/>
  <c r="K22" i="6"/>
  <c r="N22" i="6" s="1"/>
  <c r="K24" i="6"/>
  <c r="N24" i="6" s="1"/>
  <c r="R27" i="6"/>
  <c r="U27" i="6" s="1"/>
  <c r="Q29" i="6"/>
  <c r="T29" i="6" s="1"/>
  <c r="Q31" i="6"/>
  <c r="T31" i="6" s="1"/>
  <c r="Q33" i="6"/>
  <c r="T33" i="6" s="1"/>
  <c r="J19" i="6"/>
  <c r="M19" i="6" s="1"/>
  <c r="P28" i="6"/>
  <c r="S28" i="6" s="1"/>
  <c r="K15" i="6"/>
  <c r="N15" i="6" s="1"/>
  <c r="Q26" i="6"/>
  <c r="T26" i="6" s="1"/>
  <c r="P14" i="6"/>
  <c r="S14" i="6" s="1"/>
  <c r="Q16" i="6"/>
  <c r="T16" i="6" s="1"/>
  <c r="P18" i="6"/>
  <c r="S18" i="6" s="1"/>
  <c r="P20" i="6"/>
  <c r="S20" i="6" s="1"/>
  <c r="L22" i="6"/>
  <c r="O22" i="6" s="1"/>
  <c r="L24" i="6"/>
  <c r="O24" i="6" s="1"/>
  <c r="J26" i="6"/>
  <c r="M26" i="6" s="1"/>
  <c r="J28" i="6"/>
  <c r="M28" i="6" s="1"/>
  <c r="R29" i="6"/>
  <c r="U29" i="6" s="1"/>
  <c r="R31" i="6"/>
  <c r="U31" i="6" s="1"/>
  <c r="R33" i="6"/>
  <c r="U33" i="6" s="1"/>
  <c r="L32" i="6"/>
  <c r="O32" i="6" s="1"/>
  <c r="K30" i="6"/>
  <c r="N30" i="6" s="1"/>
  <c r="Q24" i="6"/>
  <c r="T24" i="6" s="1"/>
  <c r="Q22" i="6"/>
  <c r="T22" i="6" s="1"/>
  <c r="P32" i="6"/>
  <c r="S32" i="6" s="1"/>
  <c r="K32" i="6"/>
  <c r="N32" i="6" s="1"/>
  <c r="J30" i="6"/>
  <c r="M30" i="6" s="1"/>
  <c r="L28" i="6"/>
  <c r="O28" i="6" s="1"/>
  <c r="L26" i="6"/>
  <c r="O26" i="6" s="1"/>
  <c r="P24" i="6"/>
  <c r="S24" i="6" s="1"/>
  <c r="P22" i="6"/>
  <c r="S22" i="6" s="1"/>
  <c r="R20" i="6"/>
  <c r="U20" i="6" s="1"/>
  <c r="R18" i="6"/>
  <c r="U18" i="6" s="1"/>
  <c r="R14" i="6"/>
  <c r="U14" i="6" s="1"/>
  <c r="Q28" i="6"/>
  <c r="T28" i="6" s="1"/>
  <c r="J32" i="6"/>
  <c r="M32" i="6" s="1"/>
  <c r="K28" i="6"/>
  <c r="N28" i="6" s="1"/>
  <c r="K26" i="6"/>
  <c r="N26" i="6" s="1"/>
  <c r="Q20" i="6"/>
  <c r="T20" i="6" s="1"/>
  <c r="Q18" i="6"/>
  <c r="T18" i="6" s="1"/>
  <c r="R16" i="6"/>
  <c r="U16" i="6" s="1"/>
  <c r="Q14" i="6"/>
  <c r="T14" i="6" s="1"/>
  <c r="J8" i="12" l="1"/>
  <c r="G73" i="12"/>
  <c r="D33" i="12"/>
  <c r="C22" i="18" s="1"/>
  <c r="Q9" i="12"/>
  <c r="C5" i="14"/>
  <c r="C33" i="12"/>
  <c r="E33" i="12" s="1"/>
  <c r="C14" i="14"/>
  <c r="C6" i="11"/>
  <c r="C16" i="11" s="1"/>
  <c r="C49" i="12"/>
  <c r="E49" i="12" s="1"/>
  <c r="C16" i="14"/>
  <c r="C8" i="11"/>
  <c r="C18" i="11" s="1"/>
  <c r="C45" i="7"/>
  <c r="C10" i="14"/>
  <c r="D6" i="11"/>
  <c r="C31" i="7"/>
  <c r="C8" i="14"/>
  <c r="F54" i="12"/>
  <c r="E45" i="7"/>
  <c r="C18" i="14"/>
  <c r="C10" i="11"/>
  <c r="C20" i="11" s="1"/>
  <c r="C64" i="12"/>
  <c r="E64" i="12" s="1"/>
  <c r="C15" i="14"/>
  <c r="C7" i="11"/>
  <c r="C17" i="11" s="1"/>
  <c r="C41" i="12"/>
  <c r="E41" i="12" s="1"/>
  <c r="C13" i="14"/>
  <c r="C5" i="11"/>
  <c r="C15" i="11" s="1"/>
  <c r="C25" i="12"/>
  <c r="E25" i="12" s="1"/>
  <c r="G14" i="8"/>
  <c r="D20" i="11"/>
  <c r="E10" i="11"/>
  <c r="E5" i="11"/>
  <c r="D15" i="11"/>
  <c r="E19" i="11"/>
  <c r="R12" i="6"/>
  <c r="Q12" i="6"/>
  <c r="P12" i="6"/>
  <c r="K12" i="6"/>
  <c r="L12" i="6"/>
  <c r="J12" i="6"/>
  <c r="O16" i="12" l="1"/>
  <c r="E71" i="12" s="1"/>
  <c r="M16" i="12"/>
  <c r="C69" i="12" s="1"/>
  <c r="N16" i="12"/>
  <c r="D70" i="12" s="1"/>
  <c r="R16" i="12"/>
  <c r="H74" i="12" s="1"/>
  <c r="P8" i="12"/>
  <c r="P16" i="12"/>
  <c r="F72" i="12" s="1"/>
  <c r="E8" i="11"/>
  <c r="E18" i="11" s="1"/>
  <c r="F46" i="12"/>
  <c r="F38" i="12"/>
  <c r="E6" i="11"/>
  <c r="D16" i="11"/>
  <c r="F61" i="12"/>
  <c r="E7" i="11"/>
  <c r="F30" i="12"/>
  <c r="F7" i="11"/>
  <c r="F17" i="11" s="1"/>
  <c r="F8" i="11"/>
  <c r="F9" i="11"/>
  <c r="F15" i="11"/>
  <c r="F6" i="11"/>
  <c r="F16" i="11" s="1"/>
  <c r="F10" i="11"/>
  <c r="F20" i="11" s="1"/>
  <c r="G20" i="11"/>
  <c r="E20" i="11"/>
  <c r="E15" i="11"/>
  <c r="S12" i="6"/>
  <c r="T12" i="6"/>
  <c r="U12" i="6"/>
  <c r="M12" i="6"/>
  <c r="N12" i="6"/>
  <c r="O12" i="6"/>
  <c r="M5" i="12" l="1"/>
  <c r="N6" i="12"/>
  <c r="R10" i="12"/>
  <c r="O7" i="12"/>
  <c r="H10" i="11"/>
  <c r="H20" i="11" s="1"/>
  <c r="M25" i="12" s="1"/>
  <c r="F19" i="11"/>
  <c r="G19" i="11"/>
  <c r="F18" i="11"/>
  <c r="G16" i="11"/>
  <c r="E16" i="11"/>
  <c r="E17" i="11"/>
  <c r="H15" i="11"/>
  <c r="M20" i="12" s="1"/>
  <c r="R25" i="6"/>
  <c r="K25" i="6"/>
  <c r="Q25" i="6"/>
  <c r="L25" i="6"/>
  <c r="P25" i="6"/>
  <c r="J25" i="6"/>
  <c r="H9" i="11" l="1"/>
  <c r="H19" i="11" s="1"/>
  <c r="M24" i="12" s="1"/>
  <c r="H6" i="11"/>
  <c r="G18" i="11"/>
  <c r="H8" i="11"/>
  <c r="H18" i="11" s="1"/>
  <c r="M23" i="12" s="1"/>
  <c r="G17" i="11"/>
  <c r="H7" i="11"/>
  <c r="H17" i="11" s="1"/>
  <c r="M22" i="12" s="1"/>
  <c r="T25" i="6"/>
  <c r="S25" i="6"/>
  <c r="U25" i="6"/>
  <c r="O25" i="6"/>
  <c r="N25" i="6"/>
  <c r="M25" i="6"/>
  <c r="H16" i="11" l="1"/>
  <c r="M21" i="12" s="1"/>
  <c r="H22" i="11"/>
  <c r="R28" i="12"/>
  <c r="H23" i="11"/>
  <c r="I17" i="11" s="1"/>
  <c r="N28" i="12" l="1"/>
  <c r="M28" i="12"/>
  <c r="O28" i="12"/>
  <c r="M32" i="12"/>
  <c r="I19" i="11"/>
  <c r="I16" i="11"/>
  <c r="P28" i="12"/>
  <c r="I15" i="11"/>
  <c r="Q28" i="12"/>
  <c r="I20" i="11"/>
  <c r="I18" i="11"/>
  <c r="C8" i="12" s="1"/>
  <c r="C9" i="12"/>
  <c r="C7" i="12"/>
  <c r="C6" i="12"/>
  <c r="F7" i="12" l="1"/>
  <c r="M30" i="12" a="1"/>
  <c r="M30" i="12" s="1"/>
  <c r="M31" i="12" s="1"/>
  <c r="F9" i="12"/>
  <c r="C5" i="12"/>
  <c r="C10" i="12"/>
  <c r="I22" i="11"/>
  <c r="I23" i="11"/>
  <c r="M35" i="12" l="1"/>
  <c r="C56" i="14"/>
  <c r="M34" i="12" l="1"/>
  <c r="J12" i="12" s="1"/>
  <c r="M36" i="12"/>
  <c r="C57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<sst xmlns="http://schemas.openxmlformats.org/spreadsheetml/2006/main" count="1112" uniqueCount="389">
  <si>
    <t>Companies</t>
  </si>
  <si>
    <t>Industries</t>
  </si>
  <si>
    <t>Accommodation and Hospitality</t>
  </si>
  <si>
    <t>Government Administration</t>
  </si>
  <si>
    <t>Fishing and Agriculture</t>
  </si>
  <si>
    <t>Education</t>
  </si>
  <si>
    <t>Health and Community</t>
  </si>
  <si>
    <t>Property and Business Service</t>
  </si>
  <si>
    <t>Assumptions</t>
  </si>
  <si>
    <t>The premium collected will need to be
sufficient to cover the operating expenses
of Atlanti-safe, which amounts to $2.4m
per year.</t>
  </si>
  <si>
    <t>Premiums are collected upfront at the beginning fo the year, before reimbursement of claims at the year-end.</t>
  </si>
  <si>
    <t>70% of injuries or illness results in
people to be unfit to return to their prior
roles</t>
  </si>
  <si>
    <t>The average length of periods where
people are deemed to be unfit to return to
their prior roles after injury is
approximately 4 weeks</t>
  </si>
  <si>
    <t>Worker's compensation covers 52 weeks.</t>
  </si>
  <si>
    <t>The benefits will be administered and paid to the workers via the employers during the year, and
reimbursed at the end of the year by Atlantic-care</t>
  </si>
  <si>
    <t>Corporate tax are expected to reduce over the coming years as cost of Atlanti-aid reduces</t>
  </si>
  <si>
    <t>Employers' premiums must be industry-adjusted to reflect different injury frequencies and occupational risks.</t>
  </si>
  <si>
    <t>Claim duration and eligibility is uniform across all industries</t>
  </si>
  <si>
    <t>Company ID</t>
  </si>
  <si>
    <t>Company name</t>
  </si>
  <si>
    <t>Industry</t>
  </si>
  <si>
    <t>Number of employees 2023</t>
  </si>
  <si>
    <t>Number of employees 2024</t>
  </si>
  <si>
    <t>Number of employees 2025</t>
  </si>
  <si>
    <t>2023 wages</t>
  </si>
  <si>
    <t>2024 wages</t>
  </si>
  <si>
    <t>2025 wages</t>
  </si>
  <si>
    <t>2023 number of claims</t>
  </si>
  <si>
    <t>2024 number of claims</t>
  </si>
  <si>
    <t>2025 number of claims</t>
  </si>
  <si>
    <t>2023 medical costs</t>
  </si>
  <si>
    <t>2024 medical costs</t>
  </si>
  <si>
    <t>2025 medical costs</t>
  </si>
  <si>
    <t>Ocean Breeze Hotel</t>
  </si>
  <si>
    <t>Atlantia Governance Solutions</t>
  </si>
  <si>
    <t>Island Fresh Produce</t>
  </si>
  <si>
    <t>Atlantia Academy of Learning</t>
  </si>
  <si>
    <t>Coastal Seafood Co.</t>
  </si>
  <si>
    <t>Atlantian Community Health Services</t>
  </si>
  <si>
    <t>Islander Guesthouse</t>
  </si>
  <si>
    <t>Ocean Harvest Farms</t>
  </si>
  <si>
    <t>Atlantia Luxury Suites</t>
  </si>
  <si>
    <t>Coastal Mental Health Support</t>
  </si>
  <si>
    <t>Island Heritage College</t>
  </si>
  <si>
    <t>Atlantia Realty Group</t>
  </si>
  <si>
    <t>Oceanic Wellness Center</t>
  </si>
  <si>
    <t>Coastal View Lodges</t>
  </si>
  <si>
    <t>Atlantia Health Network</t>
  </si>
  <si>
    <t>Atlantian Aquaculture</t>
  </si>
  <si>
    <t>Islander Property Advisors</t>
  </si>
  <si>
    <t>Atlantia Development Authority</t>
  </si>
  <si>
    <t>Horizon Learning Center</t>
  </si>
  <si>
    <t>Oceanic Crop Solutions</t>
  </si>
  <si>
    <t>Coastal Rehabilitation Center</t>
  </si>
  <si>
    <t>Atlantia Skills Development</t>
  </si>
  <si>
    <t>Island Investment Group</t>
  </si>
  <si>
    <t>Atlantia Fisheries Inc.</t>
  </si>
  <si>
    <t>Atlantia Corporate Solutions</t>
  </si>
  <si>
    <t>Atlantia Retreat Center</t>
  </si>
  <si>
    <t>Oceanic Real Estate Services</t>
  </si>
  <si>
    <t>Atlantia Organic Farms</t>
  </si>
  <si>
    <t>Island Care Clinic</t>
  </si>
  <si>
    <t>Atlantia Adventure Tours</t>
  </si>
  <si>
    <t>Coastal Development Services</t>
  </si>
  <si>
    <t>Atlantia Strategic Advisors</t>
  </si>
  <si>
    <t>Oceanfront Villas</t>
  </si>
  <si>
    <t>Coastal Regulation Agency</t>
  </si>
  <si>
    <t>Atlantian Language School</t>
  </si>
  <si>
    <t>Atlantia Community Outreach</t>
  </si>
  <si>
    <t>Islander Administrative Support</t>
  </si>
  <si>
    <t>Future Leaders Institute</t>
  </si>
  <si>
    <t>Oceanic Policy Advisors</t>
  </si>
  <si>
    <t>Island Fisheries Cooperative</t>
  </si>
  <si>
    <t>Atlantia Agricultural Innovations</t>
  </si>
  <si>
    <t>Atlantia Civic Engagement</t>
  </si>
  <si>
    <t>Coastal Fishing Supplies</t>
  </si>
  <si>
    <t>Atlantian Business Consultants</t>
  </si>
  <si>
    <t>Atlantia Wellness and Nutrition Institute</t>
  </si>
  <si>
    <t>Island Paradise Inn</t>
  </si>
  <si>
    <t>Coastal Science Academy</t>
  </si>
  <si>
    <t>Atlantia Commercial Brokers</t>
  </si>
  <si>
    <t>Coral Reef Enterprises</t>
  </si>
  <si>
    <t>Atlantia Knowledge Hub</t>
  </si>
  <si>
    <t>Ocean Blue Logistics</t>
  </si>
  <si>
    <t>Atlantia Tech Innovations</t>
  </si>
  <si>
    <t>Coastal Harvest Co.</t>
  </si>
  <si>
    <t>Atlantia Wellness Retreat</t>
  </si>
  <si>
    <t>Island Health Solutions</t>
  </si>
  <si>
    <t>Blue Horizon Academy</t>
  </si>
  <si>
    <t>Oceanic Charter Services</t>
  </si>
  <si>
    <t>Atlantian Public Works</t>
  </si>
  <si>
    <t>Island Breeze Catering</t>
  </si>
  <si>
    <t>Coastal Agriculture Solutions</t>
  </si>
  <si>
    <t>Atlantia Investment Partners</t>
  </si>
  <si>
    <t>Island Life Health Center</t>
  </si>
  <si>
    <t>Oceanic Learning Institute</t>
  </si>
  <si>
    <t>Atlantia Marine Services</t>
  </si>
  <si>
    <t>Island Heritage Tours</t>
  </si>
  <si>
    <t>Coastal Realty Advisors</t>
  </si>
  <si>
    <t>Atlantia Health Innovations</t>
  </si>
  <si>
    <t>Oceanfront Adventure Company</t>
  </si>
  <si>
    <t>Islander Craft Brewery</t>
  </si>
  <si>
    <t>Atlantia Community Services</t>
  </si>
  <si>
    <t>Coastal Retreats</t>
  </si>
  <si>
    <t>Atlantia Ocean Conservation</t>
  </si>
  <si>
    <t>Atlantia Rural Development</t>
  </si>
  <si>
    <t>Island Culture Institute</t>
  </si>
  <si>
    <t>Atlantia Strategic Investments</t>
  </si>
  <si>
    <t>Oceanic Culinary School</t>
  </si>
  <si>
    <t>Atlantia Travel Agency</t>
  </si>
  <si>
    <t>Coastal Lifestyle Solutions</t>
  </si>
  <si>
    <t>Atlantia Nature Tours</t>
  </si>
  <si>
    <t>Oceanic Youth Programs</t>
  </si>
  <si>
    <t>Atlantia Fitness Studio</t>
  </si>
  <si>
    <t>Island Cultural Exchange</t>
  </si>
  <si>
    <t>Atlantia Eco-Consultants</t>
  </si>
  <si>
    <t>Island Community Builders</t>
  </si>
  <si>
    <t>Oceanic Sports Management</t>
  </si>
  <si>
    <t>Atlantia Artisan Market</t>
  </si>
  <si>
    <t>Islander Travel Experiences</t>
  </si>
  <si>
    <t>Coastal Water Sports</t>
  </si>
  <si>
    <t>Atlantia Public Health Initiative</t>
  </si>
  <si>
    <t>Oceanview Art Gallery</t>
  </si>
  <si>
    <t>Island Heritage Preservation</t>
  </si>
  <si>
    <t>Atlantia Community Arts</t>
  </si>
  <si>
    <t>Atlantia Language and Culture Center</t>
  </si>
  <si>
    <t>Coastal Environmental Solutions</t>
  </si>
  <si>
    <t>Atlantia Creative Agency</t>
  </si>
  <si>
    <t>Island Adventure Club</t>
  </si>
  <si>
    <t>Oceanic Agriculture Technologies</t>
  </si>
  <si>
    <t>Atlantia Public Relations</t>
  </si>
  <si>
    <t>Atlantia Urban Planning</t>
  </si>
  <si>
    <t>Oceanview Fitness Center</t>
  </si>
  <si>
    <t>Atlantia Marine Biology Institute</t>
  </si>
  <si>
    <t>Island Eco-Tourism</t>
  </si>
  <si>
    <t>Coastal Heritage Center</t>
  </si>
  <si>
    <t>Atlantia Digital Solutions</t>
  </si>
  <si>
    <t>JDT Education Services</t>
  </si>
  <si>
    <t>Oceanic Water Quality Services</t>
  </si>
  <si>
    <t>Atlantia Adventure Sports</t>
  </si>
  <si>
    <t>Islander Wildlife Conservation</t>
  </si>
  <si>
    <t>Coastal Technology Solutions</t>
  </si>
  <si>
    <t>Atlantia Youth Leadership Academy</t>
  </si>
  <si>
    <t>Islander Community Events</t>
  </si>
  <si>
    <t>Oceanview Adventure Tours</t>
  </si>
  <si>
    <t>Coral Reef Cultivators</t>
  </si>
  <si>
    <t>Island Wellness Center</t>
  </si>
  <si>
    <t>Ocean Harvesters</t>
  </si>
  <si>
    <t>Sunset Shores Resort</t>
  </si>
  <si>
    <t>Coastal Realty Solutions</t>
  </si>
  <si>
    <t>Blue Wave Fisheries</t>
  </si>
  <si>
    <t>Islander Community Health Services</t>
  </si>
  <si>
    <t>AquaLife Farms</t>
  </si>
  <si>
    <t>Coral Cove Inn</t>
  </si>
  <si>
    <t>Oceanview Business Consultants</t>
  </si>
  <si>
    <t>Tidepool Treasures</t>
  </si>
  <si>
    <t>Island Escape Resort</t>
  </si>
  <si>
    <t>Tranquil Waters Hotel</t>
  </si>
  <si>
    <t>Coral Coast Realty</t>
  </si>
  <si>
    <t>Ocean's Essence Seafood</t>
  </si>
  <si>
    <t>Islander Family Health</t>
  </si>
  <si>
    <t>Harvest Haven Farms</t>
  </si>
  <si>
    <t>Nautical Dreams Lodge</t>
  </si>
  <si>
    <t>Marine Meadow Farms</t>
  </si>
  <si>
    <t>Coastal Development Group</t>
  </si>
  <si>
    <t>Oceanfront Orchards</t>
  </si>
  <si>
    <t>Ocean Breeze Lodge</t>
  </si>
  <si>
    <t>Coral Reef Suites</t>
  </si>
  <si>
    <t>Island Fishery Co.</t>
  </si>
  <si>
    <t>Coastal Comfort Inn</t>
  </si>
  <si>
    <t>Deep Blue Aquaculture</t>
  </si>
  <si>
    <t>Islander Commercial Services</t>
  </si>
  <si>
    <t>Ocean's Bounty Farms</t>
  </si>
  <si>
    <t>Oceanic Health Initiatives</t>
  </si>
  <si>
    <t>Sunset Vista Lodge</t>
  </si>
  <si>
    <t>Island Greenhouse</t>
  </si>
  <si>
    <t>Blue Horizon Hotel</t>
  </si>
  <si>
    <t>Neptune's Harvest</t>
  </si>
  <si>
    <t>Islander Realty Advisors</t>
  </si>
  <si>
    <t>Coastal Catch Seafood</t>
  </si>
  <si>
    <t>Coral Bay Cultivation</t>
  </si>
  <si>
    <t>Oceanview Retreat</t>
  </si>
  <si>
    <t>Islander Seafood Solutions</t>
  </si>
  <si>
    <t>Coastal Harvest Enterprises</t>
  </si>
  <si>
    <t>Island Paradise Retreat</t>
  </si>
  <si>
    <t>AquaVista Harvest</t>
  </si>
  <si>
    <t>Harbor View Resort</t>
  </si>
  <si>
    <t>Ocean Harvesting Co.</t>
  </si>
  <si>
    <t>Coral Springs Community Services</t>
  </si>
  <si>
    <t>Islander Health Innovations</t>
  </si>
  <si>
    <t>Coastal Fishing Ventures</t>
  </si>
  <si>
    <t>Island Haven Hotel</t>
  </si>
  <si>
    <t>Coral Springs Health Services</t>
  </si>
  <si>
    <t>Horizon Property Advisors</t>
  </si>
  <si>
    <t>Oceanic Wellness Collective</t>
  </si>
  <si>
    <t>Islander Eco-Tours</t>
  </si>
  <si>
    <t>Marine Flora Farms</t>
  </si>
  <si>
    <t>Oceanic Property Solutions</t>
  </si>
  <si>
    <t>Island Escape Cabins</t>
  </si>
  <si>
    <t>Coastal Assets Management</t>
  </si>
  <si>
    <t>Ocean Breeze Cabins</t>
  </si>
  <si>
    <t>Coral Coast Management</t>
  </si>
  <si>
    <t>Island Innovations</t>
  </si>
  <si>
    <t>Ocean's Edge Seafood</t>
  </si>
  <si>
    <t>Coral Reef Aquaculture</t>
  </si>
  <si>
    <t>Island Health and Wellness</t>
  </si>
  <si>
    <t>Coastal Dreams Fisheries</t>
  </si>
  <si>
    <t>Islander Retreat Center</t>
  </si>
  <si>
    <t>Ocean Harvest Lodge</t>
  </si>
  <si>
    <t>Coastal Health Alliance</t>
  </si>
  <si>
    <t>Islander Historical Society</t>
  </si>
  <si>
    <t>Palm Springs Health Services</t>
  </si>
  <si>
    <t>Oceanic Family Care</t>
  </si>
  <si>
    <t>Coastal Community Health Network</t>
  </si>
  <si>
    <t>Islander Cultural Festivals</t>
  </si>
  <si>
    <t>Ocean's Embrace Retreat</t>
  </si>
  <si>
    <t>Coastal Wellness Retreats</t>
  </si>
  <si>
    <t>Island Retreat Hotel</t>
  </si>
  <si>
    <t>Coral Vista Inn</t>
  </si>
  <si>
    <t>Ocean Harvest Retreat</t>
  </si>
  <si>
    <t>Seaside Serenity Suites</t>
  </si>
  <si>
    <t>Coral Reef Wellness Center</t>
  </si>
  <si>
    <t>Islander Fishing Supplies</t>
  </si>
  <si>
    <t>Oceanic Research Institute</t>
  </si>
  <si>
    <t>Islander Fishing Charters</t>
  </si>
  <si>
    <t>Coastal Community Gardens</t>
  </si>
  <si>
    <t>Oceanview Learning Center</t>
  </si>
  <si>
    <t>Islander Wellness Center</t>
  </si>
  <si>
    <t>Coral Springs Health Solutions</t>
  </si>
  <si>
    <t>Ocean Breeze Retreat</t>
  </si>
  <si>
    <t>Islander Culinary Experiences</t>
  </si>
  <si>
    <t>Coastal Aquaponics</t>
  </si>
  <si>
    <t>Island Green Energy</t>
  </si>
  <si>
    <t>Oceanic Wellness Institute</t>
  </si>
  <si>
    <t>Islander Lifestyle Services</t>
  </si>
  <si>
    <t>Break Even premiums (Aggregate)</t>
  </si>
  <si>
    <t>Aggregate</t>
  </si>
  <si>
    <t>Country Average</t>
  </si>
  <si>
    <t>Average Wages weighted by employee count</t>
  </si>
  <si>
    <t>Agg. Wages 23</t>
  </si>
  <si>
    <t>Avg. Wages 23</t>
  </si>
  <si>
    <t>Agg. Wages 24</t>
  </si>
  <si>
    <t>Avg. Wages 24</t>
  </si>
  <si>
    <t>Agg. Wages 25</t>
  </si>
  <si>
    <t>Avg. Wages 25</t>
  </si>
  <si>
    <t>Agg. No. Employees 23</t>
  </si>
  <si>
    <t>Avg. No. Employees 23</t>
  </si>
  <si>
    <t>Agg. No. Employees 24</t>
  </si>
  <si>
    <t>Avg. No. Employees 24</t>
  </si>
  <si>
    <t>Agg. No. Employees 25</t>
  </si>
  <si>
    <t>Avg. No. Employees 25</t>
  </si>
  <si>
    <t>Agg. No. Claims 23</t>
  </si>
  <si>
    <t>Avg. No. Claims 23</t>
  </si>
  <si>
    <t>Agg. No. Claims 24</t>
  </si>
  <si>
    <t>Avg. No. Claims 24</t>
  </si>
  <si>
    <t>Agg. No. Claims 25</t>
  </si>
  <si>
    <t>Avg. No. Claims 25</t>
  </si>
  <si>
    <t>Agg. Medical Cost 23</t>
  </si>
  <si>
    <t>Avg. Medical Cost 23</t>
  </si>
  <si>
    <t>Agg. Medical Cost 24</t>
  </si>
  <si>
    <t>Avg. Medical Cost 24</t>
  </si>
  <si>
    <t>Agg. Medical Cost 25</t>
  </si>
  <si>
    <t>Avg. Medical Cost 25</t>
  </si>
  <si>
    <t>Wage</t>
  </si>
  <si>
    <t>Growth</t>
  </si>
  <si>
    <t>Total Wages 2026</t>
  </si>
  <si>
    <t>Underwritten in 2026</t>
  </si>
  <si>
    <t>Recommended Premium</t>
  </si>
  <si>
    <t>Total Cost of Premiums</t>
  </si>
  <si>
    <t>Total Cost of Premiums as % of Income</t>
  </si>
  <si>
    <t>Break Even Premiums by Industry</t>
  </si>
  <si>
    <t>Select Industry (dropdown)</t>
  </si>
  <si>
    <t>Average by Firm in Industry</t>
  </si>
  <si>
    <t>Firm - Specific Data</t>
  </si>
  <si>
    <t>No. Employees 23</t>
  </si>
  <si>
    <t>No. Employees 24</t>
  </si>
  <si>
    <t>No. Employees 25</t>
  </si>
  <si>
    <t>Avg Wages 23</t>
  </si>
  <si>
    <t>Avg Wages 24</t>
  </si>
  <si>
    <t>Avg Wages 25</t>
  </si>
  <si>
    <t>No.Claims 23</t>
  </si>
  <si>
    <t>No. Claims 24</t>
  </si>
  <si>
    <t>No. Claims 25</t>
  </si>
  <si>
    <t>Claim Frequency</t>
  </si>
  <si>
    <t>Accomodation and Hospitality</t>
  </si>
  <si>
    <t>Year</t>
  </si>
  <si>
    <t>Insured</t>
  </si>
  <si>
    <t>Pop Growth</t>
  </si>
  <si>
    <t>No. Claims</t>
  </si>
  <si>
    <t>Avg. N</t>
  </si>
  <si>
    <t>2026*</t>
  </si>
  <si>
    <t>Parameters</t>
  </si>
  <si>
    <t>Avg. Wages</t>
  </si>
  <si>
    <t>Wages Growth Rate</t>
  </si>
  <si>
    <t>Avg. Medical Cost</t>
  </si>
  <si>
    <t>PV of Payout</t>
  </si>
  <si>
    <t>% Growth</t>
  </si>
  <si>
    <t>Wages Growth at average of historical rates</t>
  </si>
  <si>
    <t xml:space="preserve">Avg Medical Cost (Atlanti-Aid) is set to decrease by </t>
  </si>
  <si>
    <t>Average no. days paid out</t>
  </si>
  <si>
    <t>Employer Discount Rate</t>
  </si>
  <si>
    <t>70% receive continuous payment for the rest of the year</t>
  </si>
  <si>
    <t>Atlanti-Care Borrowing Rate</t>
  </si>
  <si>
    <t>Uniform Distribution of claims. Mean = July/01</t>
  </si>
  <si>
    <t>On average, July 29th (4 weeks of pmt)</t>
  </si>
  <si>
    <t>days til end of year from 29th July.</t>
  </si>
  <si>
    <t>Sensitivity for Employer Cost of Capital</t>
  </si>
  <si>
    <t>Sensitivity for Gov Cost of Capital</t>
  </si>
  <si>
    <t>Sensitivity for Tax</t>
  </si>
  <si>
    <t>Sensitivity for Medical Cost</t>
  </si>
  <si>
    <t>Sensitivity for cross subsidy smoothing</t>
  </si>
  <si>
    <t>yy</t>
  </si>
  <si>
    <t>All Parameters</t>
  </si>
  <si>
    <t>Population Projection</t>
  </si>
  <si>
    <t>Growth_Rate (Est)</t>
  </si>
  <si>
    <t>Growth_Rate (Calc)</t>
  </si>
  <si>
    <t>Avg. Salary Increase</t>
  </si>
  <si>
    <t>Taken as the average of previous years. Very consistent throughout industries.</t>
  </si>
  <si>
    <t>Claim_Rate (Est)</t>
  </si>
  <si>
    <t>Claim_Rate (Calc)</t>
  </si>
  <si>
    <t>Cost_of_capital</t>
  </si>
  <si>
    <t>Employer</t>
  </si>
  <si>
    <t>Gov_(Atlanti-Care)</t>
  </si>
  <si>
    <t>Macroeconomic Parameters</t>
  </si>
  <si>
    <t>Set as 0.06 and 0.03 as initial assumptions.</t>
  </si>
  <si>
    <t>Tax</t>
  </si>
  <si>
    <t>Sales Tax</t>
  </si>
  <si>
    <t xml:space="preserve">Taken as the average of previous years. </t>
  </si>
  <si>
    <t>Cross_Subsidy_Smoothing</t>
  </si>
  <si>
    <t>Claims Severity</t>
  </si>
  <si>
    <t>Wages_Growth (Est)</t>
  </si>
  <si>
    <t>Wages_Growth (Calc)</t>
  </si>
  <si>
    <t>Factor</t>
  </si>
  <si>
    <t>Medical Cost Depr</t>
  </si>
  <si>
    <t>Depr</t>
  </si>
  <si>
    <t>Projection Formulas</t>
  </si>
  <si>
    <t>PV per Claim</t>
  </si>
  <si>
    <t>(Avg. Medical. Cost)*exp(0.5*d1)*exp(-d2)+0.75*(Avg. Salary)*(1/d1)*(exp(d1*28/365)-1)*exp(d1*155/365)*exp(-d2)+0.7*0.75*(Avg. Salary)*(1/d1)*(exp(d1*155/365)-1)*exp(-d2)</t>
  </si>
  <si>
    <t>Using Assumptions:</t>
  </si>
  <si>
    <t>1. Claims on Average occur in the middle of the year (uniform distribution)</t>
  </si>
  <si>
    <t>2. Claims on average are paid out for 4 weeks (28 days)</t>
  </si>
  <si>
    <t>3. 70% of claimed individuals do not return to their previous roles (will be paid out for the rest of the year).</t>
  </si>
  <si>
    <t>4. d1 is the cost of capital of the employer and d2 is the cost of capital of the government. For fair pricing, we assumed that the employer will obtain a return equal to d1 on reimbursements.</t>
  </si>
  <si>
    <t>Output</t>
  </si>
  <si>
    <t>Lives_Insured</t>
  </si>
  <si>
    <t>BE Premium</t>
  </si>
  <si>
    <t>Avg. Salary</t>
  </si>
  <si>
    <t>PV</t>
  </si>
  <si>
    <t>BE Cross-Subsidized</t>
  </si>
  <si>
    <t>Variance</t>
  </si>
  <si>
    <t>Portfolio Volatility</t>
  </si>
  <si>
    <t>VaR 95%</t>
  </si>
  <si>
    <t>Gross Premium Calculation (No Cross-Subsidy)</t>
  </si>
  <si>
    <t>prob_claim</t>
  </si>
  <si>
    <t>PV_per_claim</t>
  </si>
  <si>
    <t>EPV</t>
  </si>
  <si>
    <t>Admin</t>
  </si>
  <si>
    <t>Corp Tax</t>
  </si>
  <si>
    <t>Total</t>
  </si>
  <si>
    <t>Gross Premium Calculation (Cross-Subsidy)</t>
  </si>
  <si>
    <t>Total_pre</t>
  </si>
  <si>
    <t>Adj_Premium</t>
  </si>
  <si>
    <t>Parameter</t>
  </si>
  <si>
    <t>Average</t>
  </si>
  <si>
    <t>Recommended Premiums (Inc. Cross Subsidy)</t>
  </si>
  <si>
    <t>Volatility Analysis</t>
  </si>
  <si>
    <t>Premium</t>
  </si>
  <si>
    <t>Standard Deviation</t>
  </si>
  <si>
    <t>Underwriting/ Non-financial Risk</t>
  </si>
  <si>
    <t>Natural-Disaster/ work-delay discount</t>
  </si>
  <si>
    <t>% of income</t>
  </si>
  <si>
    <t>Risk Loading</t>
  </si>
  <si>
    <t>New % of income</t>
  </si>
  <si>
    <t>Covariance Matrix</t>
  </si>
  <si>
    <t xml:space="preserve">Net Buffer </t>
  </si>
  <si>
    <t>Risk-Loading Parameter</t>
  </si>
  <si>
    <t>Non-Financial Risk loading</t>
  </si>
  <si>
    <t>Natural-Disaster/ Work delay discount</t>
  </si>
  <si>
    <t>Applicable to industries that are adversely affected by tsunamis, cyclones and floods.</t>
  </si>
  <si>
    <t>Volume and weights</t>
  </si>
  <si>
    <t>Volume</t>
  </si>
  <si>
    <t>No. Underwritten</t>
  </si>
  <si>
    <t>Weights</t>
  </si>
  <si>
    <t>Portfolio Variance</t>
  </si>
  <si>
    <t>Portfolio Mean (expected loss)</t>
  </si>
  <si>
    <t>Net Sales</t>
  </si>
  <si>
    <t>Buffer</t>
  </si>
  <si>
    <t>Required Buffer @ 95%</t>
  </si>
  <si>
    <t>Severity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</si>
</sst>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  <numFmt numFmtId="166" formatCode="0.000%"/>
    <numFmt numFmtId="167" formatCode="[$$-C09]#,##0.00"/>
    <numFmt numFmtId="168" formatCode="_-[$$-C09]* #,##0.00_-;\-[$$-C09]* #,##0.00_-;_-[$$-C09]* &quot;-&quot;??_-;_-@_-"/>
    <numFmt numFmtId="169" formatCode="&quot;£&quot;#,##0.00"/>
    <numFmt numFmtId="170" formatCode="_([$$-409]* #,##0.00_);_([$$-409]* \(#,##0.00\);_([$$-409]* &quot;-&quot;??_);_(@_)"/>
    <numFmt numFmtId="171" formatCode="0.000000000"/>
    <numFmt numFmtId="172" formatCode="0.00000%"/>
    <numFmt numFmtId="173" formatCode="0.0000000E+0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sz val="11"/>
      <color rgb="FF3F3F76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FF0000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4" fillId="4" borderId="4" applyNumberFormat="0" applyAlignment="0" applyProtection="0"/>
    <xf numFmtId="9" fontId="1" fillId="0" borderId="0" applyFont="0" applyFill="0" applyBorder="0" applyAlignment="0" applyProtection="0"/>
    <xf numFmtId="0" fontId="9" fillId="7" borderId="0" applyNumberFormat="0" applyBorder="0" applyAlignment="0" applyProtection="0"/>
    <xf numFmtId="0" fontId="11" fillId="8" borderId="11" applyNumberFormat="0" applyAlignment="0" applyProtection="0"/>
    <xf numFmtId="0" fontId="12" fillId="8" borderId="4" applyNumberFormat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</cellStyleXfs>
  <cellXfs count="8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0" fillId="0" borderId="3" xfId="0" applyBorder="1"/>
    <xf numFmtId="0" fontId="3" fillId="0" borderId="3" xfId="0" applyFont="1" applyBorder="1" applyAlignment="1">
      <alignment vertical="center" wrapText="1"/>
    </xf>
    <xf numFmtId="165" fontId="3" fillId="0" borderId="1" xfId="1" applyNumberFormat="1" applyFont="1" applyBorder="1" applyAlignment="1">
      <alignment vertical="center" wrapText="1"/>
    </xf>
    <xf numFmtId="165" fontId="3" fillId="0" borderId="3" xfId="1" applyNumberFormat="1" applyFont="1" applyBorder="1" applyAlignment="1">
      <alignment vertical="center" wrapText="1"/>
    </xf>
    <xf numFmtId="0" fontId="5" fillId="0" borderId="0" xfId="0" applyFont="1"/>
    <xf numFmtId="0" fontId="5" fillId="0" borderId="5" xfId="0" applyFont="1" applyBorder="1"/>
    <xf numFmtId="0" fontId="0" fillId="0" borderId="5" xfId="0" applyBorder="1"/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6" xfId="0" applyBorder="1"/>
    <xf numFmtId="0" fontId="5" fillId="0" borderId="0" xfId="0" applyFont="1" applyAlignment="1">
      <alignment vertical="center" wrapText="1"/>
    </xf>
    <xf numFmtId="0" fontId="8" fillId="4" borderId="4" xfId="2" applyFont="1" applyAlignment="1">
      <alignment horizontal="center" vertical="center" wrapText="1"/>
    </xf>
    <xf numFmtId="0" fontId="5" fillId="6" borderId="7" xfId="0" applyFont="1" applyFill="1" applyBorder="1" applyAlignment="1">
      <alignment wrapText="1"/>
    </xf>
    <xf numFmtId="0" fontId="5" fillId="6" borderId="8" xfId="0" applyFont="1" applyFill="1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9" fontId="0" fillId="0" borderId="0" xfId="0" applyNumberFormat="1"/>
    <xf numFmtId="0" fontId="9" fillId="7" borderId="0" xfId="4"/>
    <xf numFmtId="0" fontId="0" fillId="0" borderId="0" xfId="0" applyAlignment="1">
      <alignment horizontal="right"/>
    </xf>
    <xf numFmtId="0" fontId="10" fillId="0" borderId="0" xfId="0" applyFont="1"/>
    <xf numFmtId="0" fontId="5" fillId="0" borderId="0" xfId="0" applyFont="1" applyAlignment="1">
      <alignment wrapText="1"/>
    </xf>
    <xf numFmtId="0" fontId="0" fillId="0" borderId="10" xfId="0" applyBorder="1"/>
    <xf numFmtId="9" fontId="0" fillId="0" borderId="0" xfId="3" applyFont="1"/>
    <xf numFmtId="9" fontId="10" fillId="0" borderId="0" xfId="0" applyNumberFormat="1" applyFont="1"/>
    <xf numFmtId="0" fontId="9" fillId="7" borderId="0" xfId="4" applyAlignment="1"/>
    <xf numFmtId="0" fontId="0" fillId="0" borderId="0" xfId="3" applyNumberFormat="1" applyFont="1"/>
    <xf numFmtId="0" fontId="4" fillId="4" borderId="4" xfId="2"/>
    <xf numFmtId="14" fontId="0" fillId="0" borderId="0" xfId="0" applyNumberFormat="1"/>
    <xf numFmtId="9" fontId="4" fillId="4" borderId="14" xfId="3" applyFont="1" applyFill="1" applyBorder="1"/>
    <xf numFmtId="9" fontId="4" fillId="4" borderId="4" xfId="2" applyNumberFormat="1"/>
    <xf numFmtId="0" fontId="15" fillId="0" borderId="0" xfId="0" applyFont="1"/>
    <xf numFmtId="10" fontId="0" fillId="0" borderId="0" xfId="3" applyNumberFormat="1" applyFont="1"/>
    <xf numFmtId="10" fontId="10" fillId="0" borderId="0" xfId="3" applyNumberFormat="1" applyFont="1"/>
    <xf numFmtId="0" fontId="13" fillId="9" borderId="0" xfId="7"/>
    <xf numFmtId="1" fontId="0" fillId="0" borderId="0" xfId="0" applyNumberFormat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13" fillId="10" borderId="0" xfId="8"/>
    <xf numFmtId="9" fontId="12" fillId="8" borderId="4" xfId="6" applyNumberFormat="1"/>
    <xf numFmtId="166" fontId="12" fillId="8" borderId="4" xfId="6" applyNumberFormat="1"/>
    <xf numFmtId="0" fontId="12" fillId="8" borderId="4" xfId="6"/>
    <xf numFmtId="0" fontId="11" fillId="8" borderId="11" xfId="5"/>
    <xf numFmtId="0" fontId="11" fillId="8" borderId="15" xfId="5" applyBorder="1"/>
    <xf numFmtId="0" fontId="16" fillId="0" borderId="5" xfId="0" applyFont="1" applyBorder="1"/>
    <xf numFmtId="0" fontId="9" fillId="7" borderId="0" xfId="4" applyBorder="1"/>
    <xf numFmtId="167" fontId="11" fillId="8" borderId="11" xfId="5" applyNumberFormat="1"/>
    <xf numFmtId="0" fontId="6" fillId="0" borderId="16" xfId="0" applyFont="1" applyBorder="1" applyAlignment="1">
      <alignment horizontal="center"/>
    </xf>
    <xf numFmtId="49" fontId="0" fillId="0" borderId="0" xfId="0" applyNumberFormat="1" applyAlignment="1">
      <alignment horizontal="right"/>
    </xf>
    <xf numFmtId="0" fontId="17" fillId="0" borderId="0" xfId="0" applyFont="1"/>
    <xf numFmtId="0" fontId="18" fillId="0" borderId="0" xfId="0" applyFont="1"/>
    <xf numFmtId="0" fontId="19" fillId="0" borderId="0" xfId="0" applyFont="1"/>
    <xf numFmtId="2" fontId="0" fillId="0" borderId="0" xfId="0" applyNumberFormat="1"/>
    <xf numFmtId="2" fontId="10" fillId="0" borderId="0" xfId="0" applyNumberFormat="1" applyFont="1"/>
    <xf numFmtId="168" fontId="0" fillId="0" borderId="0" xfId="0" applyNumberFormat="1"/>
    <xf numFmtId="169" fontId="0" fillId="0" borderId="0" xfId="0" applyNumberFormat="1"/>
    <xf numFmtId="1" fontId="17" fillId="0" borderId="0" xfId="0" applyNumberFormat="1" applyFont="1"/>
    <xf numFmtId="1" fontId="19" fillId="0" borderId="0" xfId="0" applyNumberFormat="1" applyFont="1"/>
    <xf numFmtId="44" fontId="0" fillId="0" borderId="0" xfId="0" applyNumberFormat="1"/>
    <xf numFmtId="170" fontId="0" fillId="0" borderId="0" xfId="0" applyNumberFormat="1"/>
    <xf numFmtId="166" fontId="0" fillId="0" borderId="0" xfId="0" applyNumberFormat="1"/>
    <xf numFmtId="10" fontId="0" fillId="0" borderId="0" xfId="0" applyNumberFormat="1"/>
    <xf numFmtId="11" fontId="0" fillId="0" borderId="0" xfId="0" applyNumberFormat="1"/>
    <xf numFmtId="11" fontId="0" fillId="0" borderId="5" xfId="0" applyNumberFormat="1" applyBorder="1"/>
    <xf numFmtId="171" fontId="0" fillId="0" borderId="0" xfId="0" applyNumberFormat="1"/>
    <xf numFmtId="0" fontId="6" fillId="0" borderId="0" xfId="0" applyFont="1" applyAlignment="1">
      <alignment horizontal="center"/>
    </xf>
    <xf numFmtId="172" fontId="10" fillId="0" borderId="0" xfId="3" applyNumberFormat="1" applyFont="1"/>
    <xf numFmtId="3" fontId="0" fillId="0" borderId="0" xfId="0" applyNumberFormat="1"/>
    <xf numFmtId="173" fontId="0" fillId="0" borderId="0" xfId="0" applyNumberFormat="1"/>
    <xf numFmtId="0" fontId="14" fillId="0" borderId="12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</cellXfs>
  <cellStyles count="9">
    <cellStyle name="Accent1" xfId="4" builtinId="29"/>
    <cellStyle name="Accent4" xfId="7" builtinId="41"/>
    <cellStyle name="Accent5" xfId="8" builtinId="45"/>
    <cellStyle name="Calculation" xfId="6" builtinId="22"/>
    <cellStyle name="Comma" xfId="1" builtinId="3"/>
    <cellStyle name="Input" xfId="2" builtinId="20"/>
    <cellStyle name="Normal" xfId="0" builtinId="0"/>
    <cellStyle name="Output" xfId="5" builtinId="21"/>
    <cellStyle name="Percent" xfId="3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Sensitivity to Employer Cost of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'Sensitivity Analysis'!$C$4</c:f>
              <c:strCache>
                <c:ptCount val="1"/>
                <c:pt idx="0">
                  <c:v>Accommodation and Hospitality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Analysis'!$B$5:$B$12</c:f>
              <c:numCache>
                <c:formatCode>General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cat>
          <c:val>
            <c:numRef>
              <c:f>'Sensitivity Analysis'!$C$5:$C$12</c:f>
              <c:numCache>
                <c:formatCode>General</c:formatCode>
                <c:ptCount val="8"/>
                <c:pt idx="0">
                  <c:v>238.66326722154807</c:v>
                </c:pt>
                <c:pt idx="1">
                  <c:v>239.5607417609196</c:v>
                </c:pt>
                <c:pt idx="2">
                  <c:v>240.46220654723476</c:v>
                </c:pt>
                <c:pt idx="3">
                  <c:v>241.36768028005514</c:v>
                </c:pt>
                <c:pt idx="4">
                  <c:v>242.27718174867678</c:v>
                </c:pt>
                <c:pt idx="5">
                  <c:v>243.19072983255921</c:v>
                </c:pt>
                <c:pt idx="6">
                  <c:v>244.10834350175321</c:v>
                </c:pt>
                <c:pt idx="7">
                  <c:v>245.03004181735594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CF-484D-8616-1A7BB5F355DD}"/>
            </c:ext>
          </c:extLst>
        </c:ser>
        <c:ser>
          <c:idx val="1"/>
          <c:order val="1"/>
          <c:tx>
            <c:strRef>
              <c:f>'Sensitivity Analysis'!$D$4</c:f>
              <c:strCache>
                <c:ptCount val="1"/>
                <c:pt idx="0">
                  <c:v>Government Administration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Analysis'!$B$5:$B$12</c:f>
              <c:numCache>
                <c:formatCode>General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cat>
          <c:val>
            <c:numRef>
              <c:f>'Sensitivity Analysis'!$D$5:$D$12</c:f>
              <c:numCache>
                <c:formatCode>General</c:formatCode>
                <c:ptCount val="8"/>
                <c:pt idx="0">
                  <c:v>405.99245099659413</c:v>
                </c:pt>
                <c:pt idx="1">
                  <c:v>407.43916534645575</c:v>
                </c:pt>
                <c:pt idx="2">
                  <c:v>408.89213052639343</c:v>
                </c:pt>
                <c:pt idx="3">
                  <c:v>410.3513753061888</c:v>
                </c:pt>
                <c:pt idx="4">
                  <c:v>411.81692859196221</c:v>
                </c:pt>
                <c:pt idx="5">
                  <c:v>413.28881942681573</c:v>
                </c:pt>
                <c:pt idx="6">
                  <c:v>414.76707699147192</c:v>
                </c:pt>
                <c:pt idx="7">
                  <c:v>416.25173060496553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CF-484D-8616-1A7BB5F355DD}"/>
            </c:ext>
          </c:extLst>
        </c:ser>
        <c:ser>
          <c:idx val="2"/>
          <c:order val="2"/>
          <c:tx>
            <c:strRef>
              <c:f>'Sensitivity Analysis'!$E$4</c:f>
              <c:strCache>
                <c:ptCount val="1"/>
                <c:pt idx="0">
                  <c:v>Fishing and Agriculture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Analysis'!$B$5:$B$12</c:f>
              <c:numCache>
                <c:formatCode>General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cat>
          <c:val>
            <c:numRef>
              <c:f>'Sensitivity Analysis'!$E$5:$E$12</c:f>
              <c:numCache>
                <c:formatCode>General</c:formatCode>
                <c:ptCount val="8"/>
                <c:pt idx="0">
                  <c:v>1633.5205875759059</c:v>
                </c:pt>
                <c:pt idx="1">
                  <c:v>1640.5936258885636</c:v>
                </c:pt>
                <c:pt idx="2">
                  <c:v>1647.7002211105623</c:v>
                </c:pt>
                <c:pt idx="3">
                  <c:v>1654.8405365898504</c:v>
                </c:pt>
                <c:pt idx="4">
                  <c:v>1662.0147364782481</c:v>
                </c:pt>
                <c:pt idx="5">
                  <c:v>1669.2229857353943</c:v>
                </c:pt>
                <c:pt idx="6">
                  <c:v>1676.4654501327097</c:v>
                </c:pt>
                <c:pt idx="7">
                  <c:v>1683.7422962574674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CF-484D-8616-1A7BB5F355DD}"/>
            </c:ext>
          </c:extLst>
        </c:ser>
        <c:ser>
          <c:idx val="3"/>
          <c:order val="3"/>
          <c:tx>
            <c:strRef>
              <c:f>'Sensitivity Analysis'!$F$4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Analysis'!$B$5:$B$12</c:f>
              <c:numCache>
                <c:formatCode>General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cat>
          <c:val>
            <c:numRef>
              <c:f>'Sensitivity Analysis'!$F$5:$F$12</c:f>
              <c:numCache>
                <c:formatCode>General</c:formatCode>
                <c:ptCount val="8"/>
                <c:pt idx="0">
                  <c:v>477.83655203841897</c:v>
                </c:pt>
                <c:pt idx="1">
                  <c:v>479.49380419034088</c:v>
                </c:pt>
                <c:pt idx="2">
                  <c:v>481.1581080315396</c:v>
                </c:pt>
                <c:pt idx="3">
                  <c:v>482.82949569457446</c:v>
                </c:pt>
                <c:pt idx="4">
                  <c:v>484.50799946319881</c:v>
                </c:pt>
                <c:pt idx="5">
                  <c:v>486.19365177306668</c:v>
                </c:pt>
                <c:pt idx="6">
                  <c:v>487.88648521243408</c:v>
                </c:pt>
                <c:pt idx="7">
                  <c:v>489.5865325229272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CF-484D-8616-1A7BB5F355DD}"/>
            </c:ext>
          </c:extLst>
        </c:ser>
        <c:ser>
          <c:idx val="4"/>
          <c:order val="4"/>
          <c:tx>
            <c:strRef>
              <c:f>'Sensitivity Analysis'!$G$4</c:f>
              <c:strCache>
                <c:ptCount val="1"/>
                <c:pt idx="0">
                  <c:v>Health and Community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Analysis'!$B$5:$B$12</c:f>
              <c:numCache>
                <c:formatCode>General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cat>
          <c:val>
            <c:numRef>
              <c:f>'Sensitivity Analysis'!$G$5:$G$12</c:f>
              <c:numCache>
                <c:formatCode>General</c:formatCode>
                <c:ptCount val="8"/>
                <c:pt idx="0">
                  <c:v>623.43439290716435</c:v>
                </c:pt>
                <c:pt idx="1">
                  <c:v>625.50247624510723</c:v>
                </c:pt>
                <c:pt idx="2">
                  <c:v>627.57912792895183</c:v>
                </c:pt>
                <c:pt idx="3">
                  <c:v>629.66438630412392</c:v>
                </c:pt>
                <c:pt idx="4">
                  <c:v>631.75828989411661</c:v>
                </c:pt>
                <c:pt idx="5">
                  <c:v>633.86087740131256</c:v>
                </c:pt>
                <c:pt idx="6">
                  <c:v>635.97218770779352</c:v>
                </c:pt>
                <c:pt idx="7">
                  <c:v>638.09225987624438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CF-484D-8616-1A7BB5F355DD}"/>
            </c:ext>
          </c:extLst>
        </c:ser>
        <c:ser>
          <c:idx val="5"/>
          <c:order val="5"/>
          <c:tx>
            <c:strRef>
              <c:f>'Sensitivity Analysis'!$H$4</c:f>
              <c:strCache>
                <c:ptCount val="1"/>
                <c:pt idx="0">
                  <c:v>Property and Business Service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Analysis'!$B$5:$B$12</c:f>
              <c:numCache>
                <c:formatCode>General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cat>
          <c:val>
            <c:numRef>
              <c:f>'Sensitivity Analysis'!$H$5:$H$12</c:f>
              <c:numCache>
                <c:formatCode>General</c:formatCode>
                <c:ptCount val="8"/>
                <c:pt idx="0">
                  <c:v>362.65259689889706</c:v>
                </c:pt>
                <c:pt idx="1">
                  <c:v>364.03217948444114</c:v>
                </c:pt>
                <c:pt idx="2">
                  <c:v>365.41793176467672</c:v>
                </c:pt>
                <c:pt idx="3">
                  <c:v>366.80988275653766</c:v>
                </c:pt>
                <c:pt idx="4">
                  <c:v>368.20806161654349</c:v>
                </c:pt>
                <c:pt idx="5">
                  <c:v>369.61249764146896</c:v>
                </c:pt>
                <c:pt idx="6">
                  <c:v>371.0232202690114</c:v>
                </c:pt>
                <c:pt idx="7">
                  <c:v>372.4402590784988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CF-484D-8616-1A7BB5F35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581631"/>
        <c:axId val="1964371839"/>
      </c:lineChart>
      <c:catAx>
        <c:axId val="1964581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Employer Cost of Capital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964371839"/>
        <c:crosses val="autoZero"/>
        <c:auto val="1"/>
        <c:lblAlgn val="ctr"/>
        <c:lblOffset val="100"/>
        <c:noMultiLvlLbl val="0"/>
      </c:catAx>
      <c:valAx>
        <c:axId val="196437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Premium Per Employer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9645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r>
              <a:rPr lang="en-US"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Sensitivity to Government Cost of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'Sensitivity Analysis'!$C$15</c:f>
              <c:strCache>
                <c:ptCount val="1"/>
                <c:pt idx="0">
                  <c:v>Accommodation and Hospitality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Analysis'!$B$16:$B$23</c:f>
              <c:numCache>
                <c:formatCode>General</c:formatCode>
                <c:ptCount val="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</c:numCache>
            </c:numRef>
          </c:cat>
          <c:val>
            <c:numRef>
              <c:f>'Sensitivity Analysis'!$C$16:$C$23</c:f>
              <c:numCache>
                <c:formatCode>General</c:formatCode>
                <c:ptCount val="8"/>
                <c:pt idx="0">
                  <c:v>248.71842049442574</c:v>
                </c:pt>
                <c:pt idx="1">
                  <c:v>246.24363086086191</c:v>
                </c:pt>
                <c:pt idx="2">
                  <c:v>243.79346579558779</c:v>
                </c:pt>
                <c:pt idx="3">
                  <c:v>241.36768028005514</c:v>
                </c:pt>
                <c:pt idx="4">
                  <c:v>238.96603173369101</c:v>
                </c:pt>
                <c:pt idx="5">
                  <c:v>236.5882799896392</c:v>
                </c:pt>
                <c:pt idx="6">
                  <c:v>234.23418727074386</c:v>
                </c:pt>
                <c:pt idx="7">
                  <c:v>231.90351816577152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3-3E43-8BA8-07CE19DB8C59}"/>
            </c:ext>
          </c:extLst>
        </c:ser>
        <c:ser>
          <c:idx val="1"/>
          <c:order val="1"/>
          <c:tx>
            <c:strRef>
              <c:f>'Sensitivity Analysis'!$D$15</c:f>
              <c:strCache>
                <c:ptCount val="1"/>
                <c:pt idx="0">
                  <c:v>Government Administration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Analysis'!$B$16:$B$23</c:f>
              <c:numCache>
                <c:formatCode>General</c:formatCode>
                <c:ptCount val="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</c:numCache>
            </c:numRef>
          </c:cat>
          <c:val>
            <c:numRef>
              <c:f>'Sensitivity Analysis'!$D$16:$D$23</c:f>
              <c:numCache>
                <c:formatCode>General</c:formatCode>
                <c:ptCount val="8"/>
                <c:pt idx="0">
                  <c:v>422.8484351983235</c:v>
                </c:pt>
                <c:pt idx="1">
                  <c:v>418.64102296919606</c:v>
                </c:pt>
                <c:pt idx="2">
                  <c:v>414.47547519123418</c:v>
                </c:pt>
                <c:pt idx="3">
                  <c:v>410.3513753061888</c:v>
                </c:pt>
                <c:pt idx="4">
                  <c:v>406.26831090063473</c:v>
                </c:pt>
                <c:pt idx="5">
                  <c:v>402.22587366472874</c:v>
                </c:pt>
                <c:pt idx="6">
                  <c:v>398.2236593513785</c:v>
                </c:pt>
                <c:pt idx="7">
                  <c:v>394.26126773581768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3-3E43-8BA8-07CE19DB8C59}"/>
            </c:ext>
          </c:extLst>
        </c:ser>
        <c:ser>
          <c:idx val="2"/>
          <c:order val="2"/>
          <c:tx>
            <c:strRef>
              <c:f>'Sensitivity Analysis'!$E$15</c:f>
              <c:strCache>
                <c:ptCount val="1"/>
                <c:pt idx="0">
                  <c:v>Fishing and Agriculture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Analysis'!$B$16:$B$23</c:f>
              <c:numCache>
                <c:formatCode>General</c:formatCode>
                <c:ptCount val="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</c:numCache>
            </c:numRef>
          </c:cat>
          <c:val>
            <c:numRef>
              <c:f>'Sensitivity Analysis'!$E$16:$E$23</c:f>
              <c:numCache>
                <c:formatCode>General</c:formatCode>
                <c:ptCount val="8"/>
                <c:pt idx="0">
                  <c:v>1705.2379338990827</c:v>
                </c:pt>
                <c:pt idx="1">
                  <c:v>1688.2705329595617</c:v>
                </c:pt>
                <c:pt idx="2">
                  <c:v>1671.4719604802328</c:v>
                </c:pt>
                <c:pt idx="3">
                  <c:v>1654.8405365898504</c:v>
                </c:pt>
                <c:pt idx="4">
                  <c:v>1638.3745981321661</c:v>
                </c:pt>
                <c:pt idx="5">
                  <c:v>1622.0724984996111</c:v>
                </c:pt>
                <c:pt idx="6">
                  <c:v>1605.9326074686373</c:v>
                </c:pt>
                <c:pt idx="7">
                  <c:v>1589.9533110366926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F3-3E43-8BA8-07CE19DB8C59}"/>
            </c:ext>
          </c:extLst>
        </c:ser>
        <c:ser>
          <c:idx val="3"/>
          <c:order val="3"/>
          <c:tx>
            <c:strRef>
              <c:f>'Sensitivity Analysis'!$F$15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Analysis'!$B$16:$B$23</c:f>
              <c:numCache>
                <c:formatCode>General</c:formatCode>
                <c:ptCount val="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</c:numCache>
            </c:numRef>
          </c:cat>
          <c:val>
            <c:numRef>
              <c:f>'Sensitivity Analysis'!$F$16:$F$23</c:f>
              <c:numCache>
                <c:formatCode>General</c:formatCode>
                <c:ptCount val="8"/>
                <c:pt idx="0">
                  <c:v>497.53384296496438</c:v>
                </c:pt>
                <c:pt idx="1">
                  <c:v>492.58329851204769</c:v>
                </c:pt>
                <c:pt idx="2">
                  <c:v>487.68201279946959</c:v>
                </c:pt>
                <c:pt idx="3">
                  <c:v>482.82949569457446</c:v>
                </c:pt>
                <c:pt idx="4">
                  <c:v>478.02526194160816</c:v>
                </c:pt>
                <c:pt idx="5">
                  <c:v>473.26883111319171</c:v>
                </c:pt>
                <c:pt idx="6">
                  <c:v>468.55972756227845</c:v>
                </c:pt>
                <c:pt idx="7">
                  <c:v>463.89748037458935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F3-3E43-8BA8-07CE19DB8C59}"/>
            </c:ext>
          </c:extLst>
        </c:ser>
        <c:ser>
          <c:idx val="4"/>
          <c:order val="4"/>
          <c:tx>
            <c:strRef>
              <c:f>'Sensitivity Analysis'!$G$15</c:f>
              <c:strCache>
                <c:ptCount val="1"/>
                <c:pt idx="0">
                  <c:v>Health and Community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Analysis'!$B$16:$B$23</c:f>
              <c:numCache>
                <c:formatCode>General</c:formatCode>
                <c:ptCount val="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</c:numCache>
            </c:numRef>
          </c:cat>
          <c:val>
            <c:numRef>
              <c:f>'Sensitivity Analysis'!$G$16:$G$23</c:f>
              <c:numCache>
                <c:formatCode>General</c:formatCode>
                <c:ptCount val="8"/>
                <c:pt idx="0">
                  <c:v>648.84052173614316</c:v>
                </c:pt>
                <c:pt idx="1">
                  <c:v>642.38445067459224</c:v>
                </c:pt>
                <c:pt idx="2">
                  <c:v>635.99261859343051</c:v>
                </c:pt>
                <c:pt idx="3">
                  <c:v>629.66438630412392</c:v>
                </c:pt>
                <c:pt idx="4">
                  <c:v>623.39912097816989</c:v>
                </c:pt>
                <c:pt idx="5">
                  <c:v>617.19619608381458</c:v>
                </c:pt>
                <c:pt idx="6">
                  <c:v>611.05499132339946</c:v>
                </c:pt>
                <c:pt idx="7">
                  <c:v>604.974892571331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F3-3E43-8BA8-07CE19DB8C59}"/>
            </c:ext>
          </c:extLst>
        </c:ser>
        <c:ser>
          <c:idx val="5"/>
          <c:order val="5"/>
          <c:tx>
            <c:strRef>
              <c:f>'Sensitivity Analysis'!$H$15</c:f>
              <c:strCache>
                <c:ptCount val="1"/>
                <c:pt idx="0">
                  <c:v>Property and Business Service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Analysis'!$B$16:$B$23</c:f>
              <c:numCache>
                <c:formatCode>General</c:formatCode>
                <c:ptCount val="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</c:numCache>
            </c:numRef>
          </c:cat>
          <c:val>
            <c:numRef>
              <c:f>'Sensitivity Analysis'!$H$16:$H$23</c:f>
              <c:numCache>
                <c:formatCode>General</c:formatCode>
                <c:ptCount val="8"/>
                <c:pt idx="0">
                  <c:v>377.98090678543224</c:v>
                </c:pt>
                <c:pt idx="1">
                  <c:v>374.21993392327704</c:v>
                </c:pt>
                <c:pt idx="2">
                  <c:v>370.49638336636497</c:v>
                </c:pt>
                <c:pt idx="3">
                  <c:v>366.80988275653766</c:v>
                </c:pt>
                <c:pt idx="4">
                  <c:v>363.16006344066204</c:v>
                </c:pt>
                <c:pt idx="5">
                  <c:v>359.5465604337648</c:v>
                </c:pt>
                <c:pt idx="6">
                  <c:v>355.96901238253395</c:v>
                </c:pt>
                <c:pt idx="7">
                  <c:v>352.42706152918333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F3-3E43-8BA8-07CE19DB8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29136"/>
        <c:axId val="85636704"/>
      </c:lineChart>
      <c:catAx>
        <c:axId val="8582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Government</a:t>
                </a:r>
                <a:r>
                  <a:rPr lang="en-GB" baseline="0"/>
                  <a:t> Cost of Capital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85636704"/>
        <c:crosses val="autoZero"/>
        <c:auto val="1"/>
        <c:lblAlgn val="ctr"/>
        <c:lblOffset val="100"/>
        <c:noMultiLvlLbl val="0"/>
      </c:catAx>
      <c:valAx>
        <c:axId val="8563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Premium Per Employer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858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to Tax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'Sensitivity Analysis'!$C$26:$C$27</c:f>
              <c:strCache>
                <c:ptCount val="2"/>
                <c:pt idx="0">
                  <c:v>Sensitivity for Tax</c:v>
                </c:pt>
                <c:pt idx="1">
                  <c:v>Accommodation and Hospitality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Analysis'!$B$28:$B$35</c:f>
              <c:numCache>
                <c:formatCode>General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</c:numCache>
            </c:numRef>
          </c:cat>
          <c:val>
            <c:numRef>
              <c:f>'Sensitivity Analysis'!$C$28:$C$35</c:f>
              <c:numCache>
                <c:formatCode>General</c:formatCode>
                <c:ptCount val="8"/>
                <c:pt idx="0">
                  <c:v>194.9508186877369</c:v>
                </c:pt>
                <c:pt idx="1">
                  <c:v>204.23419100620055</c:v>
                </c:pt>
                <c:pt idx="2">
                  <c:v>213.5175633246642</c:v>
                </c:pt>
                <c:pt idx="3">
                  <c:v>222.80093564312784</c:v>
                </c:pt>
                <c:pt idx="4">
                  <c:v>232.08430796159158</c:v>
                </c:pt>
                <c:pt idx="5">
                  <c:v>241.36768028005514</c:v>
                </c:pt>
                <c:pt idx="6">
                  <c:v>250.65105259851885</c:v>
                </c:pt>
                <c:pt idx="7">
                  <c:v>259.93442491698244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BC-0E45-AD21-8C7EBF4105A1}"/>
            </c:ext>
          </c:extLst>
        </c:ser>
        <c:ser>
          <c:idx val="1"/>
          <c:order val="1"/>
          <c:tx>
            <c:strRef>
              <c:f>'Sensitivity Analysis'!$D$26:$D$27</c:f>
              <c:strCache>
                <c:ptCount val="2"/>
                <c:pt idx="0">
                  <c:v>Sensitivity for Tax</c:v>
                </c:pt>
                <c:pt idx="1">
                  <c:v>Government Administration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Analysis'!$B$28:$B$35</c:f>
              <c:numCache>
                <c:formatCode>General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</c:numCache>
            </c:numRef>
          </c:cat>
          <c:val>
            <c:numRef>
              <c:f>'Sensitivity Analysis'!$D$28:$D$35</c:f>
              <c:numCache>
                <c:formatCode>General</c:formatCode>
                <c:ptCount val="8"/>
                <c:pt idx="0">
                  <c:v>331.43764928576792</c:v>
                </c:pt>
                <c:pt idx="1">
                  <c:v>347.22039448985214</c:v>
                </c:pt>
                <c:pt idx="2">
                  <c:v>363.00313969393625</c:v>
                </c:pt>
                <c:pt idx="3">
                  <c:v>378.78588489802041</c:v>
                </c:pt>
                <c:pt idx="4">
                  <c:v>394.56863010210469</c:v>
                </c:pt>
                <c:pt idx="5">
                  <c:v>410.3513753061888</c:v>
                </c:pt>
                <c:pt idx="6">
                  <c:v>426.13412051027302</c:v>
                </c:pt>
                <c:pt idx="7">
                  <c:v>441.91686571435713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BC-0E45-AD21-8C7EBF4105A1}"/>
            </c:ext>
          </c:extLst>
        </c:ser>
        <c:ser>
          <c:idx val="2"/>
          <c:order val="2"/>
          <c:tx>
            <c:strRef>
              <c:f>'Sensitivity Analysis'!$E$26:$E$27</c:f>
              <c:strCache>
                <c:ptCount val="2"/>
                <c:pt idx="0">
                  <c:v>Sensitivity for Tax</c:v>
                </c:pt>
                <c:pt idx="1">
                  <c:v>Fishing and Agriculture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Analysis'!$B$28:$B$35</c:f>
              <c:numCache>
                <c:formatCode>General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</c:numCache>
            </c:numRef>
          </c:cat>
          <c:val>
            <c:numRef>
              <c:f>'Sensitivity Analysis'!$E$28:$E$35</c:f>
              <c:numCache>
                <c:formatCode>General</c:formatCode>
                <c:ptCount val="8"/>
                <c:pt idx="0">
                  <c:v>1336.6019718610332</c:v>
                </c:pt>
                <c:pt idx="1">
                  <c:v>1400.2496848067967</c:v>
                </c:pt>
                <c:pt idx="2">
                  <c:v>1463.8973977525602</c:v>
                </c:pt>
                <c:pt idx="3">
                  <c:v>1527.5451106983237</c:v>
                </c:pt>
                <c:pt idx="4">
                  <c:v>1591.1928236440872</c:v>
                </c:pt>
                <c:pt idx="5">
                  <c:v>1654.8405365898504</c:v>
                </c:pt>
                <c:pt idx="6">
                  <c:v>1718.4882495356142</c:v>
                </c:pt>
                <c:pt idx="7">
                  <c:v>1782.1359624813774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BC-0E45-AD21-8C7EBF4105A1}"/>
            </c:ext>
          </c:extLst>
        </c:ser>
        <c:ser>
          <c:idx val="3"/>
          <c:order val="3"/>
          <c:tx>
            <c:strRef>
              <c:f>'Sensitivity Analysis'!$F$26:$F$27</c:f>
              <c:strCache>
                <c:ptCount val="2"/>
                <c:pt idx="0">
                  <c:v>Sensitivity for Tax</c:v>
                </c:pt>
                <c:pt idx="1">
                  <c:v>Education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Analysis'!$B$28:$B$35</c:f>
              <c:numCache>
                <c:formatCode>General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</c:numCache>
            </c:numRef>
          </c:cat>
          <c:val>
            <c:numRef>
              <c:f>'Sensitivity Analysis'!$F$28:$F$35</c:f>
              <c:numCache>
                <c:formatCode>General</c:formatCode>
                <c:ptCount val="8"/>
                <c:pt idx="0">
                  <c:v>389.97766959946404</c:v>
                </c:pt>
                <c:pt idx="1">
                  <c:v>408.54803481848614</c:v>
                </c:pt>
                <c:pt idx="2">
                  <c:v>427.1184000375082</c:v>
                </c:pt>
                <c:pt idx="3">
                  <c:v>445.6887652565303</c:v>
                </c:pt>
                <c:pt idx="4">
                  <c:v>464.25913047555241</c:v>
                </c:pt>
                <c:pt idx="5">
                  <c:v>482.82949569457446</c:v>
                </c:pt>
                <c:pt idx="6">
                  <c:v>501.39986091359657</c:v>
                </c:pt>
                <c:pt idx="7">
                  <c:v>519.97022613261856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BC-0E45-AD21-8C7EBF4105A1}"/>
            </c:ext>
          </c:extLst>
        </c:ser>
        <c:ser>
          <c:idx val="4"/>
          <c:order val="4"/>
          <c:tx>
            <c:strRef>
              <c:f>'Sensitivity Analysis'!$G$26:$G$27</c:f>
              <c:strCache>
                <c:ptCount val="2"/>
                <c:pt idx="0">
                  <c:v>Sensitivity for Tax</c:v>
                </c:pt>
                <c:pt idx="1">
                  <c:v>Health and Community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Analysis'!$B$28:$B$35</c:f>
              <c:numCache>
                <c:formatCode>General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</c:numCache>
            </c:numRef>
          </c:cat>
          <c:val>
            <c:numRef>
              <c:f>'Sensitivity Analysis'!$G$28:$G$35</c:f>
              <c:numCache>
                <c:formatCode>General</c:formatCode>
                <c:ptCount val="8"/>
                <c:pt idx="0">
                  <c:v>508.57508124563861</c:v>
                </c:pt>
                <c:pt idx="1">
                  <c:v>532.79294225733577</c:v>
                </c:pt>
                <c:pt idx="2">
                  <c:v>557.01080326903264</c:v>
                </c:pt>
                <c:pt idx="3">
                  <c:v>581.22866428072984</c:v>
                </c:pt>
                <c:pt idx="4">
                  <c:v>605.44652529242683</c:v>
                </c:pt>
                <c:pt idx="5">
                  <c:v>629.66438630412392</c:v>
                </c:pt>
                <c:pt idx="6">
                  <c:v>653.88224731582102</c:v>
                </c:pt>
                <c:pt idx="7">
                  <c:v>678.100108327518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BC-0E45-AD21-8C7EBF4105A1}"/>
            </c:ext>
          </c:extLst>
        </c:ser>
        <c:ser>
          <c:idx val="5"/>
          <c:order val="5"/>
          <c:tx>
            <c:strRef>
              <c:f>'Sensitivity Analysis'!$H$26:$H$27</c:f>
              <c:strCache>
                <c:ptCount val="2"/>
                <c:pt idx="0">
                  <c:v>Sensitivity for Tax</c:v>
                </c:pt>
                <c:pt idx="1">
                  <c:v>Property and Business Service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Analysis'!$B$28:$B$35</c:f>
              <c:numCache>
                <c:formatCode>General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</c:numCache>
            </c:numRef>
          </c:cat>
          <c:val>
            <c:numRef>
              <c:f>'Sensitivity Analysis'!$H$28:$H$35</c:f>
              <c:numCache>
                <c:formatCode>General</c:formatCode>
                <c:ptCount val="8"/>
                <c:pt idx="0">
                  <c:v>296.26952068797277</c:v>
                </c:pt>
                <c:pt idx="1">
                  <c:v>310.37759310168576</c:v>
                </c:pt>
                <c:pt idx="2">
                  <c:v>324.48566551539875</c:v>
                </c:pt>
                <c:pt idx="3">
                  <c:v>338.59373792911174</c:v>
                </c:pt>
                <c:pt idx="4">
                  <c:v>352.70181034282473</c:v>
                </c:pt>
                <c:pt idx="5">
                  <c:v>366.80988275653766</c:v>
                </c:pt>
                <c:pt idx="6">
                  <c:v>380.91795517025071</c:v>
                </c:pt>
                <c:pt idx="7">
                  <c:v>395.02602758396358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BC-0E45-AD21-8C7EBF410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1585023"/>
        <c:axId val="1971481935"/>
      </c:lineChart>
      <c:catAx>
        <c:axId val="1971585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Corporate Tax Rate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971481935"/>
        <c:crosses val="autoZero"/>
        <c:auto val="1"/>
        <c:lblAlgn val="ctr"/>
        <c:lblOffset val="100"/>
        <c:noMultiLvlLbl val="0"/>
      </c:catAx>
      <c:valAx>
        <c:axId val="197148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Premium Per Employer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97158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to Medical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'Sensitivity Analysis'!$C$38</c:f>
              <c:strCache>
                <c:ptCount val="1"/>
                <c:pt idx="0">
                  <c:v>Accommodation and Hospitality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Analysis'!$B$39:$B$46</c:f>
              <c:numCache>
                <c:formatCode>General</c:formatCode>
                <c:ptCount val="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</c:numCache>
            </c:numRef>
          </c:cat>
          <c:val>
            <c:numRef>
              <c:f>'Sensitivity Analysis'!$C$39:$C$46</c:f>
              <c:numCache>
                <c:formatCode>General</c:formatCode>
                <c:ptCount val="8"/>
                <c:pt idx="0">
                  <c:v>242.21042556458701</c:v>
                </c:pt>
                <c:pt idx="1">
                  <c:v>241.36768028005514</c:v>
                </c:pt>
                <c:pt idx="2">
                  <c:v>240.52493499552332</c:v>
                </c:pt>
                <c:pt idx="3">
                  <c:v>239.68218971099151</c:v>
                </c:pt>
                <c:pt idx="4">
                  <c:v>238.83944442645969</c:v>
                </c:pt>
                <c:pt idx="5">
                  <c:v>237.99669914192788</c:v>
                </c:pt>
                <c:pt idx="6">
                  <c:v>237.153953857396</c:v>
                </c:pt>
                <c:pt idx="7">
                  <c:v>236.31120857286419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47-1446-9F3D-81E534943E14}"/>
            </c:ext>
          </c:extLst>
        </c:ser>
        <c:ser>
          <c:idx val="1"/>
          <c:order val="1"/>
          <c:tx>
            <c:strRef>
              <c:f>'Sensitivity Analysis'!$D$38</c:f>
              <c:strCache>
                <c:ptCount val="1"/>
                <c:pt idx="0">
                  <c:v>Government Administration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Analysis'!$B$39:$B$46</c:f>
              <c:numCache>
                <c:formatCode>General</c:formatCode>
                <c:ptCount val="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</c:numCache>
            </c:numRef>
          </c:cat>
          <c:val>
            <c:numRef>
              <c:f>'Sensitivity Analysis'!$D$39:$D$46</c:f>
              <c:numCache>
                <c:formatCode>General</c:formatCode>
                <c:ptCount val="8"/>
                <c:pt idx="0">
                  <c:v>410.40755832515759</c:v>
                </c:pt>
                <c:pt idx="1">
                  <c:v>410.3513753061888</c:v>
                </c:pt>
                <c:pt idx="2">
                  <c:v>410.29519228722</c:v>
                </c:pt>
                <c:pt idx="3">
                  <c:v>410.23900926825121</c:v>
                </c:pt>
                <c:pt idx="4">
                  <c:v>410.18282624928247</c:v>
                </c:pt>
                <c:pt idx="5">
                  <c:v>410.12664323031368</c:v>
                </c:pt>
                <c:pt idx="6">
                  <c:v>410.07046021134488</c:v>
                </c:pt>
                <c:pt idx="7">
                  <c:v>410.01427719237608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47-1446-9F3D-81E534943E14}"/>
            </c:ext>
          </c:extLst>
        </c:ser>
        <c:ser>
          <c:idx val="2"/>
          <c:order val="2"/>
          <c:tx>
            <c:strRef>
              <c:f>'Sensitivity Analysis'!$E$38</c:f>
              <c:strCache>
                <c:ptCount val="1"/>
                <c:pt idx="0">
                  <c:v>Fishing and Agriculture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Analysis'!$B$39:$B$46</c:f>
              <c:numCache>
                <c:formatCode>General</c:formatCode>
                <c:ptCount val="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</c:numCache>
            </c:numRef>
          </c:cat>
          <c:val>
            <c:numRef>
              <c:f>'Sensitivity Analysis'!$E$39:$E$46</c:f>
              <c:numCache>
                <c:formatCode>General</c:formatCode>
                <c:ptCount val="8"/>
                <c:pt idx="0">
                  <c:v>1654.8967196088192</c:v>
                </c:pt>
                <c:pt idx="1">
                  <c:v>1654.8405365898504</c:v>
                </c:pt>
                <c:pt idx="2">
                  <c:v>1654.7843535708816</c:v>
                </c:pt>
                <c:pt idx="3">
                  <c:v>1654.7281705519129</c:v>
                </c:pt>
                <c:pt idx="4">
                  <c:v>1654.6719875329443</c:v>
                </c:pt>
                <c:pt idx="5">
                  <c:v>1654.6158045139755</c:v>
                </c:pt>
                <c:pt idx="6">
                  <c:v>1654.5596214950067</c:v>
                </c:pt>
                <c:pt idx="7">
                  <c:v>1654.5034384760379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47-1446-9F3D-81E534943E14}"/>
            </c:ext>
          </c:extLst>
        </c:ser>
        <c:ser>
          <c:idx val="3"/>
          <c:order val="3"/>
          <c:tx>
            <c:strRef>
              <c:f>'Sensitivity Analysis'!$F$38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Analysis'!$B$39:$B$46</c:f>
              <c:numCache>
                <c:formatCode>General</c:formatCode>
                <c:ptCount val="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</c:numCache>
            </c:numRef>
          </c:cat>
          <c:val>
            <c:numRef>
              <c:f>'Sensitivity Analysis'!$F$39:$F$46</c:f>
              <c:numCache>
                <c:formatCode>General</c:formatCode>
                <c:ptCount val="8"/>
                <c:pt idx="0">
                  <c:v>482.88567871354326</c:v>
                </c:pt>
                <c:pt idx="1">
                  <c:v>482.82949569457446</c:v>
                </c:pt>
                <c:pt idx="2">
                  <c:v>482.77331267560567</c:v>
                </c:pt>
                <c:pt idx="3">
                  <c:v>482.71712965663687</c:v>
                </c:pt>
                <c:pt idx="4">
                  <c:v>482.66094663766813</c:v>
                </c:pt>
                <c:pt idx="5">
                  <c:v>482.60476361869934</c:v>
                </c:pt>
                <c:pt idx="6">
                  <c:v>482.54858059973054</c:v>
                </c:pt>
                <c:pt idx="7">
                  <c:v>482.49239758076175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47-1446-9F3D-81E534943E14}"/>
            </c:ext>
          </c:extLst>
        </c:ser>
        <c:ser>
          <c:idx val="4"/>
          <c:order val="4"/>
          <c:tx>
            <c:strRef>
              <c:f>'Sensitivity Analysis'!$G$38</c:f>
              <c:strCache>
                <c:ptCount val="1"/>
                <c:pt idx="0">
                  <c:v>Health and Community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Analysis'!$B$39:$B$46</c:f>
              <c:numCache>
                <c:formatCode>General</c:formatCode>
                <c:ptCount val="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</c:numCache>
            </c:numRef>
          </c:cat>
          <c:val>
            <c:numRef>
              <c:f>'Sensitivity Analysis'!$G$39:$G$46</c:f>
              <c:numCache>
                <c:formatCode>General</c:formatCode>
                <c:ptCount val="8"/>
                <c:pt idx="0">
                  <c:v>629.72056932309272</c:v>
                </c:pt>
                <c:pt idx="1">
                  <c:v>629.66438630412392</c:v>
                </c:pt>
                <c:pt idx="2">
                  <c:v>629.60820328515513</c:v>
                </c:pt>
                <c:pt idx="3">
                  <c:v>629.55202026618633</c:v>
                </c:pt>
                <c:pt idx="4">
                  <c:v>629.49583724721765</c:v>
                </c:pt>
                <c:pt idx="5">
                  <c:v>629.43965422824886</c:v>
                </c:pt>
                <c:pt idx="6">
                  <c:v>629.38347120928006</c:v>
                </c:pt>
                <c:pt idx="7">
                  <c:v>629.32728819031126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47-1446-9F3D-81E534943E14}"/>
            </c:ext>
          </c:extLst>
        </c:ser>
        <c:ser>
          <c:idx val="5"/>
          <c:order val="5"/>
          <c:tx>
            <c:strRef>
              <c:f>'Sensitivity Analysis'!$H$38</c:f>
              <c:strCache>
                <c:ptCount val="1"/>
                <c:pt idx="0">
                  <c:v>Property and Business Service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Analysis'!$B$39:$B$46</c:f>
              <c:numCache>
                <c:formatCode>General</c:formatCode>
                <c:ptCount val="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</c:numCache>
            </c:numRef>
          </c:cat>
          <c:val>
            <c:numRef>
              <c:f>'Sensitivity Analysis'!$H$39:$H$46</c:f>
              <c:numCache>
                <c:formatCode>General</c:formatCode>
                <c:ptCount val="8"/>
                <c:pt idx="0">
                  <c:v>366.86606577550646</c:v>
                </c:pt>
                <c:pt idx="1">
                  <c:v>366.80988275653766</c:v>
                </c:pt>
                <c:pt idx="2">
                  <c:v>366.75369973756887</c:v>
                </c:pt>
                <c:pt idx="3">
                  <c:v>366.69751671860007</c:v>
                </c:pt>
                <c:pt idx="4">
                  <c:v>366.64133369963133</c:v>
                </c:pt>
                <c:pt idx="5">
                  <c:v>366.58515068066254</c:v>
                </c:pt>
                <c:pt idx="6">
                  <c:v>366.52896766169374</c:v>
                </c:pt>
                <c:pt idx="7">
                  <c:v>366.47278464272495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B47-1446-9F3D-81E53494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216816"/>
        <c:axId val="233975984"/>
      </c:lineChart>
      <c:catAx>
        <c:axId val="409216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Annual Medical Cost Adjustment Factor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233975984"/>
        <c:crosses val="autoZero"/>
        <c:auto val="1"/>
        <c:lblAlgn val="ctr"/>
        <c:lblOffset val="100"/>
        <c:noMultiLvlLbl val="0"/>
      </c:catAx>
      <c:valAx>
        <c:axId val="23397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Premium</a:t>
                </a:r>
                <a:r>
                  <a:rPr lang="en-GB" baseline="0"/>
                  <a:t> Per Employer ($)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40921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r>
              <a:rPr lang="en-US"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Sensitvity to Cross Subsidy Smoothing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'Sensitivity Analysis'!$C$49</c:f>
              <c:strCache>
                <c:ptCount val="1"/>
                <c:pt idx="0">
                  <c:v>Accommodation and Hospitality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Analysis'!$B$50:$B$60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'Sensitivity Analysis'!$C$50:$C$60</c:f>
              <c:numCache>
                <c:formatCode>General</c:formatCode>
                <c:ptCount val="11"/>
                <c:pt idx="0">
                  <c:v>74.39216061926949</c:v>
                </c:pt>
                <c:pt idx="1">
                  <c:v>102.22141389606711</c:v>
                </c:pt>
                <c:pt idx="2">
                  <c:v>130.05066717286473</c:v>
                </c:pt>
                <c:pt idx="3">
                  <c:v>157.87992044966234</c:v>
                </c:pt>
                <c:pt idx="4">
                  <c:v>185.70917372645994</c:v>
                </c:pt>
                <c:pt idx="5">
                  <c:v>213.53842700325754</c:v>
                </c:pt>
                <c:pt idx="6">
                  <c:v>241.36768028005514</c:v>
                </c:pt>
                <c:pt idx="7">
                  <c:v>269.19693355685274</c:v>
                </c:pt>
                <c:pt idx="8">
                  <c:v>297.0261868336504</c:v>
                </c:pt>
                <c:pt idx="9">
                  <c:v>324.855440110448</c:v>
                </c:pt>
                <c:pt idx="10">
                  <c:v>352.6846933872456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9-AB41-883A-4B86E9B093CA}"/>
            </c:ext>
          </c:extLst>
        </c:ser>
        <c:ser>
          <c:idx val="1"/>
          <c:order val="1"/>
          <c:tx>
            <c:strRef>
              <c:f>'Sensitivity Analysis'!$D$49</c:f>
              <c:strCache>
                <c:ptCount val="1"/>
                <c:pt idx="0">
                  <c:v>Government Administration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Analysis'!$B$50:$B$60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'Sensitivity Analysis'!$D$50:$D$60</c:f>
              <c:numCache>
                <c:formatCode>General</c:formatCode>
                <c:ptCount val="11"/>
                <c:pt idx="0">
                  <c:v>315.79743922803186</c:v>
                </c:pt>
                <c:pt idx="1">
                  <c:v>331.55642857439136</c:v>
                </c:pt>
                <c:pt idx="2">
                  <c:v>347.31541792075086</c:v>
                </c:pt>
                <c:pt idx="3">
                  <c:v>363.07440726711036</c:v>
                </c:pt>
                <c:pt idx="4">
                  <c:v>378.83339661346986</c:v>
                </c:pt>
                <c:pt idx="5">
                  <c:v>394.59238595982936</c:v>
                </c:pt>
                <c:pt idx="6">
                  <c:v>410.3513753061888</c:v>
                </c:pt>
                <c:pt idx="7">
                  <c:v>426.1103646525483</c:v>
                </c:pt>
                <c:pt idx="8">
                  <c:v>441.8693539989078</c:v>
                </c:pt>
                <c:pt idx="9">
                  <c:v>457.6283433452673</c:v>
                </c:pt>
                <c:pt idx="10">
                  <c:v>473.3873326916268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A9-AB41-883A-4B86E9B093CA}"/>
            </c:ext>
          </c:extLst>
        </c:ser>
        <c:ser>
          <c:idx val="2"/>
          <c:order val="2"/>
          <c:tx>
            <c:strRef>
              <c:f>'Sensitivity Analysis'!$E$49</c:f>
              <c:strCache>
                <c:ptCount val="1"/>
                <c:pt idx="0">
                  <c:v>Fishing and Agriculture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Analysis'!$B$50:$B$60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'Sensitivity Analysis'!$E$50:$E$60</c:f>
              <c:numCache>
                <c:formatCode>General</c:formatCode>
                <c:ptCount val="11"/>
                <c:pt idx="0">
                  <c:v>2093.6390982046914</c:v>
                </c:pt>
                <c:pt idx="1">
                  <c:v>2020.5060046022179</c:v>
                </c:pt>
                <c:pt idx="2">
                  <c:v>1947.3729109997444</c:v>
                </c:pt>
                <c:pt idx="3">
                  <c:v>1874.2398173972711</c:v>
                </c:pt>
                <c:pt idx="4">
                  <c:v>1801.1067237947975</c:v>
                </c:pt>
                <c:pt idx="5">
                  <c:v>1727.973630192324</c:v>
                </c:pt>
                <c:pt idx="6">
                  <c:v>1654.8405365898504</c:v>
                </c:pt>
                <c:pt idx="7">
                  <c:v>1581.7074429873769</c:v>
                </c:pt>
                <c:pt idx="8">
                  <c:v>1508.5743493849036</c:v>
                </c:pt>
                <c:pt idx="9">
                  <c:v>1435.4412557824298</c:v>
                </c:pt>
                <c:pt idx="10">
                  <c:v>1362.3081621799565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A9-AB41-883A-4B86E9B093CA}"/>
            </c:ext>
          </c:extLst>
        </c:ser>
        <c:ser>
          <c:idx val="3"/>
          <c:order val="3"/>
          <c:tx>
            <c:strRef>
              <c:f>'Sensitivity Analysis'!$F$49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Analysis'!$B$50:$B$60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'Sensitivity Analysis'!$F$50:$F$60</c:f>
              <c:numCache>
                <c:formatCode>General</c:formatCode>
                <c:ptCount val="11"/>
                <c:pt idx="0">
                  <c:v>419.33761121143993</c:v>
                </c:pt>
                <c:pt idx="1">
                  <c:v>429.91959195862904</c:v>
                </c:pt>
                <c:pt idx="2">
                  <c:v>440.50157270581809</c:v>
                </c:pt>
                <c:pt idx="3">
                  <c:v>451.0835534530072</c:v>
                </c:pt>
                <c:pt idx="4">
                  <c:v>461.6655342001963</c:v>
                </c:pt>
                <c:pt idx="5">
                  <c:v>472.24751494738541</c:v>
                </c:pt>
                <c:pt idx="6">
                  <c:v>482.82949569457446</c:v>
                </c:pt>
                <c:pt idx="7">
                  <c:v>493.41147644176357</c:v>
                </c:pt>
                <c:pt idx="8">
                  <c:v>503.99345718895268</c:v>
                </c:pt>
                <c:pt idx="9">
                  <c:v>514.57543793614173</c:v>
                </c:pt>
                <c:pt idx="10">
                  <c:v>525.15741868333089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A9-AB41-883A-4B86E9B093CA}"/>
            </c:ext>
          </c:extLst>
        </c:ser>
        <c:ser>
          <c:idx val="4"/>
          <c:order val="4"/>
          <c:tx>
            <c:strRef>
              <c:f>'Sensitivity Analysis'!$G$49</c:f>
              <c:strCache>
                <c:ptCount val="1"/>
                <c:pt idx="0">
                  <c:v>Health and Community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Analysis'!$B$50:$B$60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'Sensitivity Analysis'!$G$50:$G$60</c:f>
              <c:numCache>
                <c:formatCode>General</c:formatCode>
                <c:ptCount val="11"/>
                <c:pt idx="0">
                  <c:v>629.10174065365345</c:v>
                </c:pt>
                <c:pt idx="1">
                  <c:v>629.19551492873188</c:v>
                </c:pt>
                <c:pt idx="2">
                  <c:v>629.28928920381031</c:v>
                </c:pt>
                <c:pt idx="3">
                  <c:v>629.38306347888874</c:v>
                </c:pt>
                <c:pt idx="4">
                  <c:v>629.47683775396706</c:v>
                </c:pt>
                <c:pt idx="5">
                  <c:v>629.57061202904549</c:v>
                </c:pt>
                <c:pt idx="6">
                  <c:v>629.66438630412392</c:v>
                </c:pt>
                <c:pt idx="7">
                  <c:v>629.75816057920235</c:v>
                </c:pt>
                <c:pt idx="8">
                  <c:v>629.85193485428078</c:v>
                </c:pt>
                <c:pt idx="9">
                  <c:v>629.94570912935922</c:v>
                </c:pt>
                <c:pt idx="10">
                  <c:v>630.03948340443753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A9-AB41-883A-4B86E9B093CA}"/>
            </c:ext>
          </c:extLst>
        </c:ser>
        <c:ser>
          <c:idx val="5"/>
          <c:order val="5"/>
          <c:tx>
            <c:strRef>
              <c:f>'Sensitivity Analysis'!$H$49</c:f>
              <c:strCache>
                <c:ptCount val="1"/>
                <c:pt idx="0">
                  <c:v>Property and Business Service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'Sensitivity Analysis'!$B$50:$B$60</c:f>
              <c:numCache>
                <c:formatCode>General</c:formatCode>
                <c:ptCount val="1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</c:numCache>
            </c:numRef>
          </c:cat>
          <c:val>
            <c:numRef>
              <c:f>'Sensitivity Analysis'!$H$50:$H$60</c:f>
              <c:numCache>
                <c:formatCode>General</c:formatCode>
                <c:ptCount val="11"/>
                <c:pt idx="0">
                  <c:v>253.59530701424453</c:v>
                </c:pt>
                <c:pt idx="1">
                  <c:v>272.4644029712934</c:v>
                </c:pt>
                <c:pt idx="2">
                  <c:v>291.33349892834224</c:v>
                </c:pt>
                <c:pt idx="3">
                  <c:v>310.20259488539108</c:v>
                </c:pt>
                <c:pt idx="4">
                  <c:v>329.07169084243998</c:v>
                </c:pt>
                <c:pt idx="5">
                  <c:v>347.94078679948882</c:v>
                </c:pt>
                <c:pt idx="6">
                  <c:v>366.80988275653766</c:v>
                </c:pt>
                <c:pt idx="7">
                  <c:v>385.6789787135865</c:v>
                </c:pt>
                <c:pt idx="8">
                  <c:v>404.5480746706354</c:v>
                </c:pt>
                <c:pt idx="9">
                  <c:v>423.4171706276843</c:v>
                </c:pt>
                <c:pt idx="10">
                  <c:v>442.28626658473308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A9-AB41-883A-4B86E9B09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523247"/>
        <c:axId val="2012458847"/>
      </c:lineChart>
      <c:catAx>
        <c:axId val="2012523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Cross-Subsidy</a:t>
                </a:r>
                <a:r>
                  <a:rPr lang="en-GB" baseline="0"/>
                  <a:t> Smoothing Factor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2012458847"/>
        <c:crosses val="autoZero"/>
        <c:auto val="1"/>
        <c:lblAlgn val="ctr"/>
        <c:lblOffset val="100"/>
        <c:noMultiLvlLbl val="0"/>
      </c:catAx>
      <c:valAx>
        <c:axId val="2012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Premium Per Employer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201252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Pre-Risk loading</c:v>
          </c:tx>
          <c:spPr>
            <a:solidFill>
              <a:srgbClr val="EDED1C"/>
            </a:solidFill>
            <a:ln>
              <a:noFill/>
            </a:ln>
            <a:effectLst/>
          </c:spPr>
          <c:invertIfNegative val="0"/>
          <c:cat>
            <c:strRef>
              <c:f>'Recommended Premiums'!$B$5:$B$10</c:f>
              <c:strCache>
                <c:ptCount val="6"/>
                <c:pt idx="0">
                  <c:v>Accommodation and Hospitality</c:v>
                </c:pt>
                <c:pt idx="1">
                  <c:v>Government Administration</c:v>
                </c:pt>
                <c:pt idx="2">
                  <c:v>Fishing and Agriculture</c:v>
                </c:pt>
                <c:pt idx="3">
                  <c:v>Education</c:v>
                </c:pt>
                <c:pt idx="4">
                  <c:v>Health and Community</c:v>
                </c:pt>
                <c:pt idx="5">
                  <c:v>Property and Business Service</c:v>
                </c:pt>
              </c:strCache>
            </c:strRef>
          </c:cat>
          <c:val>
            <c:numRef>
              <c:f>'Recommended Premiums'!$G$5:$G$10</c:f>
              <c:numCache>
                <c:formatCode>0%</c:formatCode>
                <c:ptCount val="6"/>
                <c:pt idx="0">
                  <c:v>2.3191659596222668E-3</c:v>
                </c:pt>
                <c:pt idx="1">
                  <c:v>2.5922157564198314E-3</c:v>
                </c:pt>
                <c:pt idx="2">
                  <c:v>1.3361447664870343E-2</c:v>
                </c:pt>
                <c:pt idx="3">
                  <c:v>2.851576872841744E-3</c:v>
                </c:pt>
                <c:pt idx="4">
                  <c:v>4.1873415100940076E-3</c:v>
                </c:pt>
                <c:pt idx="5">
                  <c:v>2.0884079145532626E-3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B-41DB-9A1F-ACA44E8B8260}"/>
            </c:ext>
          </c:extLst>
        </c:ser>
        <c:ser>
          <c:idx val="1"/>
          <c:order val="1"/>
          <c:tx>
            <c:v>Post-risk loading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'Recommended Premiums'!$B$5:$B$10</c:f>
              <c:strCache>
                <c:ptCount val="6"/>
                <c:pt idx="0">
                  <c:v>Accommodation and Hospitality</c:v>
                </c:pt>
                <c:pt idx="1">
                  <c:v>Government Administration</c:v>
                </c:pt>
                <c:pt idx="2">
                  <c:v>Fishing and Agriculture</c:v>
                </c:pt>
                <c:pt idx="3">
                  <c:v>Education</c:v>
                </c:pt>
                <c:pt idx="4">
                  <c:v>Health and Community</c:v>
                </c:pt>
                <c:pt idx="5">
                  <c:v>Property and Business Service</c:v>
                </c:pt>
              </c:strCache>
            </c:strRef>
          </c:cat>
          <c:val>
            <c:numRef>
              <c:f>'Recommended Premiums'!$J$5:$J$10</c:f>
              <c:numCache>
                <c:formatCode>0%</c:formatCode>
                <c:ptCount val="6"/>
                <c:pt idx="0">
                  <c:v>7.5934232299539901E-3</c:v>
                </c:pt>
                <c:pt idx="1">
                  <c:v>1.6117698105804542E-2</c:v>
                </c:pt>
                <c:pt idx="2">
                  <c:v>1.7697279390786125E-2</c:v>
                </c:pt>
                <c:pt idx="3">
                  <c:v>1.5500475876162434E-2</c:v>
                </c:pt>
                <c:pt idx="4">
                  <c:v>1.4326307348691017E-2</c:v>
                </c:pt>
                <c:pt idx="5">
                  <c:v>9.1710508718128841E-3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9B-41DB-9A1F-ACA44E8B8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3"/>
        <c:overlap val="-27"/>
        <c:axId val="556760256"/>
        <c:axId val="1526693264"/>
      </c:barChart>
      <c:catAx>
        <c:axId val="55676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693264"/>
        <c:crosses val="autoZero"/>
        <c:auto val="1"/>
        <c:lblAlgn val="ctr"/>
        <c:lblOffset val="100"/>
        <c:noMultiLvlLbl val="0"/>
      </c:catAx>
      <c:valAx>
        <c:axId val="1526693264"/>
        <c:scaling>
          <c:orientation val="minMax"/>
          <c:max val="0.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60256"/>
        <c:crosses val="autoZero"/>
        <c:crossBetween val="between"/>
        <c:majorUnit val="0.0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graph2!$D$3:$D$1351</c:f>
              <c:numCache>
                <c:formatCode>General</c:formatCode>
                <c:ptCount val="1349"/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31-42A2-9F3F-33C84AF60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187168"/>
        <c:axId val="320187648"/>
      </c:areaChar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graph2!$C$3:$C$1351</c:f>
              <c:numCache>
                <c:formatCode>General</c:formatCode>
                <c:ptCount val="1349"/>
                <c:pt idx="0">
                  <c:v>5.463336298566866E-21</c:v>
                </c:pt>
                <c:pt idx="1">
                  <c:v>5.9231291337716401E-21</c:v>
                </c:pt>
                <c:pt idx="2">
                  <c:v>6.420851911977514E-21</c:v>
                </c:pt>
                <c:pt idx="3">
                  <c:v>6.9595681555567572E-21</c:v>
                </c:pt>
                <c:pt idx="4">
                  <c:v>7.5425833308163304E-21</c:v>
                </c:pt>
                <c:pt idx="5">
                  <c:v>8.1734635039245233E-21</c:v>
                </c:pt>
                <c:pt idx="6">
                  <c:v>8.8560553989359091E-21</c:v>
                </c:pt>
                <c:pt idx="7">
                  <c:v>9.5945079604137817E-21</c:v>
                </c:pt>
                <c:pt idx="8">
                  <c:v>1.0393295530420434E-20</c:v>
                </c:pt>
                <c:pt idx="9">
                  <c:v>1.1257242757415713E-20</c:v>
                </c:pt>
                <c:pt idx="10">
                  <c:v>1.2191551362906677E-20</c:v>
                </c:pt>
                <c:pt idx="11">
                  <c:v>1.3201828900559598E-20</c:v>
                </c:pt>
                <c:pt idx="12">
                  <c:v>1.4294119651961759E-20</c:v>
                </c:pt>
                <c:pt idx="13">
                  <c:v>1.5474937813334243E-20</c:v>
                </c:pt>
                <c:pt idx="14">
                  <c:v>1.6751303138307336E-20</c:v>
                </c:pt>
                <c:pt idx="15">
                  <c:v>1.8130779213400139E-20</c:v>
                </c:pt>
                <c:pt idx="16">
                  <c:v>1.9621514555164461E-20</c:v>
                </c:pt>
                <c:pt idx="17">
                  <c:v>2.1232286731096061E-20</c:v>
                </c:pt>
                <c:pt idx="18">
                  <c:v>2.2972549720442821E-20</c:v>
                </c:pt>
                <c:pt idx="19">
                  <c:v>2.4852484746010173E-20</c:v>
                </c:pt>
                <c:pt idx="20">
                  <c:v>2.6883054824029315E-20</c:v>
                </c:pt>
                <c:pt idx="21">
                  <c:v>2.9076063296192789E-20</c:v>
                </c:pt>
                <c:pt idx="22">
                  <c:v>3.1444216626125897E-20</c:v>
                </c:pt>
                <c:pt idx="23">
                  <c:v>3.4001191761942303E-20</c:v>
                </c:pt>
                <c:pt idx="24">
                  <c:v>3.6761708387183921E-20</c:v>
                </c:pt>
                <c:pt idx="25">
                  <c:v>3.9741606404477112E-20</c:v>
                </c:pt>
                <c:pt idx="26">
                  <c:v>4.2957929019704446E-20</c:v>
                </c:pt>
                <c:pt idx="27">
                  <c:v>4.6429011819515814E-20</c:v>
                </c:pt>
                <c:pt idx="28">
                  <c:v>5.0174578261659445E-20</c:v>
                </c:pt>
                <c:pt idx="29">
                  <c:v>5.4215842026019662E-20</c:v>
                </c:pt>
                <c:pt idx="30">
                  <c:v>5.8575616704509288E-20</c:v>
                </c:pt>
                <c:pt idx="31">
                  <c:v>6.3278433340188007E-20</c:v>
                </c:pt>
                <c:pt idx="32">
                  <c:v>6.8350666360306717E-20</c:v>
                </c:pt>
                <c:pt idx="33">
                  <c:v>7.3820668484521439E-20</c:v>
                </c:pt>
                <c:pt idx="34">
                  <c:v>7.9718915228429096E-20</c:v>
                </c:pt>
                <c:pt idx="35">
                  <c:v>8.6078159663990428E-20</c:v>
                </c:pt>
                <c:pt idx="36">
                  <c:v>9.2933598142497382E-20</c:v>
                </c:pt>
                <c:pt idx="37">
                  <c:v>1.0032304773263222E-19</c:v>
                </c:pt>
                <c:pt idx="38">
                  <c:v>1.0828713617608642E-19</c:v>
                </c:pt>
                <c:pt idx="39">
                  <c:v>1.1686950521630036E-19</c:v>
                </c:pt>
                <c:pt idx="40">
                  <c:v>1.2611702821235029E-19</c:v>
                </c:pt>
                <c:pt idx="41">
                  <c:v>1.3608004301007107E-19</c:v>
                </c:pt>
                <c:pt idx="42">
                  <c:v>1.4681260110637119E-19</c:v>
                </c:pt>
                <c:pt idx="43">
                  <c:v>1.5837273421058366E-19</c:v>
                </c:pt>
                <c:pt idx="44">
                  <c:v>1.7082273937886686E-19</c:v>
                </c:pt>
                <c:pt idx="45">
                  <c:v>1.8422948397439316E-19</c:v>
                </c:pt>
                <c:pt idx="46">
                  <c:v>1.9866473178756252E-19</c:v>
                </c:pt>
                <c:pt idx="47">
                  <c:v>2.1420549173708371E-19</c:v>
                </c:pt>
                <c:pt idx="48">
                  <c:v>2.3093439066480762E-19</c:v>
                </c:pt>
                <c:pt idx="49">
                  <c:v>2.4894007183488963E-19</c:v>
                </c:pt>
                <c:pt idx="50">
                  <c:v>2.6831762085167263E-19</c:v>
                </c:pt>
                <c:pt idx="51">
                  <c:v>2.8916902082089273E-19</c:v>
                </c:pt>
                <c:pt idx="52">
                  <c:v>3.1160363869579932E-19</c:v>
                </c:pt>
                <c:pt idx="53">
                  <c:v>3.3573874487402655E-19</c:v>
                </c:pt>
                <c:pt idx="54">
                  <c:v>3.6170006824283458E-19</c:v>
                </c:pt>
                <c:pt idx="55">
                  <c:v>3.8962238901027164E-19</c:v>
                </c:pt>
                <c:pt idx="56">
                  <c:v>4.1965017180821386E-19</c:v>
                </c:pt>
                <c:pt idx="57">
                  <c:v>4.5193824171073145E-19</c:v>
                </c:pt>
                <c:pt idx="58">
                  <c:v>4.8665250597818261E-19</c:v>
                </c:pt>
                <c:pt idx="59">
                  <c:v>5.2397072451467903E-19</c:v>
                </c:pt>
                <c:pt idx="60">
                  <c:v>5.6408333221424484E-19</c:v>
                </c:pt>
                <c:pt idx="61">
                  <c:v>6.0719431657024389E-19</c:v>
                </c:pt>
                <c:pt idx="62">
                  <c:v>6.5352215413361701E-19</c:v>
                </c:pt>
                <c:pt idx="63">
                  <c:v>7.0330080962924892E-19</c:v>
                </c:pt>
                <c:pt idx="64">
                  <c:v>7.5678080177680795E-19</c:v>
                </c:pt>
                <c:pt idx="65">
                  <c:v>8.1423034011357968E-19</c:v>
                </c:pt>
                <c:pt idx="66">
                  <c:v>8.759365373828803E-19</c:v>
                </c:pt>
                <c:pt idx="67">
                  <c:v>9.4220670233347737E-19</c:v>
                </c:pt>
                <c:pt idx="68">
                  <c:v>1.0133697180738698E-18</c:v>
                </c:pt>
                <c:pt idx="69">
                  <c:v>1.0897775114412821E-18</c:v>
                </c:pt>
                <c:pt idx="70">
                  <c:v>1.1718066191798338E-18</c:v>
                </c:pt>
                <c:pt idx="71">
                  <c:v>1.2598598570764482E-18</c:v>
                </c:pt>
                <c:pt idx="72">
                  <c:v>1.3543680985777766E-18</c:v>
                </c:pt>
                <c:pt idx="73">
                  <c:v>1.4557921698081476E-18</c:v>
                </c:pt>
                <c:pt idx="74">
                  <c:v>1.5646248683279506E-18</c:v>
                </c:pt>
                <c:pt idx="75">
                  <c:v>1.6813931134158997E-18</c:v>
                </c:pt>
                <c:pt idx="76">
                  <c:v>1.8066602361279283E-18</c:v>
                </c:pt>
                <c:pt idx="77">
                  <c:v>1.9410284178818896E-18</c:v>
                </c:pt>
                <c:pt idx="78">
                  <c:v>2.0851412868421906E-18</c:v>
                </c:pt>
                <c:pt idx="79">
                  <c:v>2.2396866819333132E-18</c:v>
                </c:pt>
                <c:pt idx="80">
                  <c:v>2.4053995948975485E-18</c:v>
                </c:pt>
                <c:pt idx="81">
                  <c:v>2.5830653014322586E-18</c:v>
                </c:pt>
                <c:pt idx="82">
                  <c:v>2.7735226930967084E-18</c:v>
                </c:pt>
                <c:pt idx="83">
                  <c:v>2.9776678223702827E-18</c:v>
                </c:pt>
                <c:pt idx="84">
                  <c:v>3.196457673975033E-18</c:v>
                </c:pt>
                <c:pt idx="85">
                  <c:v>3.4309141763467647E-18</c:v>
                </c:pt>
                <c:pt idx="86">
                  <c:v>3.6821284679544199E-18</c:v>
                </c:pt>
                <c:pt idx="87">
                  <c:v>3.9512654340273674E-18</c:v>
                </c:pt>
                <c:pt idx="88">
                  <c:v>4.2395685301588166E-18</c:v>
                </c:pt>
                <c:pt idx="89">
                  <c:v>4.5483649102119424E-18</c:v>
                </c:pt>
                <c:pt idx="90">
                  <c:v>4.8790708769669999E-18</c:v>
                </c:pt>
                <c:pt idx="91">
                  <c:v>5.2331976750144376E-18</c:v>
                </c:pt>
                <c:pt idx="92">
                  <c:v>5.6123576465254468E-18</c:v>
                </c:pt>
                <c:pt idx="93">
                  <c:v>6.0182707717184214E-18</c:v>
                </c:pt>
                <c:pt idx="94">
                  <c:v>6.4527716170916851E-18</c:v>
                </c:pt>
                <c:pt idx="95">
                  <c:v>6.9178167158134417E-18</c:v>
                </c:pt>
                <c:pt idx="96">
                  <c:v>7.415492406051646E-18</c:v>
                </c:pt>
                <c:pt idx="97">
                  <c:v>7.9480231544929994E-18</c:v>
                </c:pt>
                <c:pt idx="98">
                  <c:v>8.5177803938462533E-18</c:v>
                </c:pt>
                <c:pt idx="99">
                  <c:v>9.1272919047542886E-18</c:v>
                </c:pt>
                <c:pt idx="100">
                  <c:v>9.7792517742547042E-18</c:v>
                </c:pt>
                <c:pt idx="101">
                  <c:v>1.0476530964736335E-17</c:v>
                </c:pt>
                <c:pt idx="102">
                  <c:v>1.1222188529242158E-17</c:v>
                </c:pt>
                <c:pt idx="103">
                  <c:v>1.2019483510973951E-17</c:v>
                </c:pt>
                <c:pt idx="104">
                  <c:v>1.2871887566963012E-17</c:v>
                </c:pt>
                <c:pt idx="105">
                  <c:v>1.378309835809259E-17</c:v>
                </c:pt>
                <c:pt idx="106">
                  <c:v>1.475705374999477E-17</c:v>
                </c:pt>
                <c:pt idx="107">
                  <c:v>1.5797946871804077E-17</c:v>
                </c:pt>
                <c:pt idx="108">
                  <c:v>1.6910242082336197E-17</c:v>
                </c:pt>
                <c:pt idx="109">
                  <c:v>1.8098691895983847E-17</c:v>
                </c:pt>
                <c:pt idx="110">
                  <c:v>1.9368354923481153E-17</c:v>
                </c:pt>
                <c:pt idx="111">
                  <c:v>2.0724614885699323E-17</c:v>
                </c:pt>
                <c:pt idx="112">
                  <c:v>2.2173200761800066E-17</c:v>
                </c:pt>
                <c:pt idx="113">
                  <c:v>2.3720208136398285E-17</c:v>
                </c:pt>
                <c:pt idx="114">
                  <c:v>2.5372121813879507E-17</c:v>
                </c:pt>
                <c:pt idx="115">
                  <c:v>2.7135839771694649E-17</c:v>
                </c:pt>
                <c:pt idx="116">
                  <c:v>2.9018698528306403E-17</c:v>
                </c:pt>
                <c:pt idx="117">
                  <c:v>3.1028500005520869E-17</c:v>
                </c:pt>
                <c:pt idx="118">
                  <c:v>3.317353996918911E-17</c:v>
                </c:pt>
                <c:pt idx="119">
                  <c:v>3.5462638136736186E-17</c:v>
                </c:pt>
                <c:pt idx="120">
                  <c:v>3.790517004466548E-17</c:v>
                </c:pt>
                <c:pt idx="121">
                  <c:v>4.0511100774111638E-17</c:v>
                </c:pt>
                <c:pt idx="122">
                  <c:v>4.3291020637684216E-17</c:v>
                </c:pt>
                <c:pt idx="123">
                  <c:v>4.6256182936267132E-17</c:v>
                </c:pt>
                <c:pt idx="124">
                  <c:v>4.9418543900131035E-17</c:v>
                </c:pt>
                <c:pt idx="125">
                  <c:v>5.2790804934677677E-17</c:v>
                </c:pt>
                <c:pt idx="126">
                  <c:v>5.6386457297403361E-17</c:v>
                </c:pt>
                <c:pt idx="127">
                  <c:v>6.0219829339222768E-17</c:v>
                </c:pt>
                <c:pt idx="128">
                  <c:v>6.4306136450178912E-17</c:v>
                </c:pt>
                <c:pt idx="129">
                  <c:v>6.8661533856774811E-17</c:v>
                </c:pt>
                <c:pt idx="130">
                  <c:v>7.3303172425719426E-17</c:v>
                </c:pt>
                <c:pt idx="131">
                  <c:v>7.8249257636798564E-17</c:v>
                </c:pt>
                <c:pt idx="132">
                  <c:v>8.3519111895878029E-17</c:v>
                </c:pt>
                <c:pt idx="133">
                  <c:v>8.9133240367728055E-17</c:v>
                </c:pt>
                <c:pt idx="134">
                  <c:v>9.5113400517467447E-17</c:v>
                </c:pt>
                <c:pt idx="135">
                  <c:v>1.0148267555893962E-16</c:v>
                </c:pt>
                <c:pt idx="136">
                  <c:v>1.0826555201830834E-16</c:v>
                </c:pt>
                <c:pt idx="137">
                  <c:v>1.1548800163160596E-16</c:v>
                </c:pt>
                <c:pt idx="138">
                  <c:v>1.2317756780586988E-16</c:v>
                </c:pt>
                <c:pt idx="139">
                  <c:v>1.313634568849482E-16</c:v>
                </c:pt>
                <c:pt idx="140">
                  <c:v>1.400766344729952E-16</c:v>
                </c:pt>
                <c:pt idx="141">
                  <c:v>1.4934992708117497E-16</c:v>
                </c:pt>
                <c:pt idx="142">
                  <c:v>1.5921812937617757E-16</c:v>
                </c:pt>
                <c:pt idx="143">
                  <c:v>1.6971811732279324E-16</c:v>
                </c:pt>
                <c:pt idx="144">
                  <c:v>1.8088896752709183E-16</c:v>
                </c:pt>
                <c:pt idx="145">
                  <c:v>1.9277208310166862E-16</c:v>
                </c:pt>
                <c:pt idx="146">
                  <c:v>2.0541132639001998E-16</c:v>
                </c:pt>
                <c:pt idx="147">
                  <c:v>2.1885315890339378E-16</c:v>
                </c:pt>
                <c:pt idx="148">
                  <c:v>2.3314678884048179E-16</c:v>
                </c:pt>
                <c:pt idx="149">
                  <c:v>2.4834432657809531E-16</c:v>
                </c:pt>
                <c:pt idx="150">
                  <c:v>2.6450094853949502E-16</c:v>
                </c:pt>
                <c:pt idx="151">
                  <c:v>2.8167506986642571E-16</c:v>
                </c:pt>
                <c:pt idx="152">
                  <c:v>2.9992852634112206E-16</c:v>
                </c:pt>
                <c:pt idx="153">
                  <c:v>3.1932676602560555E-16</c:v>
                </c:pt>
                <c:pt idx="154">
                  <c:v>3.3993905110763253E-16</c:v>
                </c:pt>
                <c:pt idx="155">
                  <c:v>3.6183867046555003E-16</c:v>
                </c:pt>
                <c:pt idx="156">
                  <c:v>3.8510316348828835E-16</c:v>
                </c:pt>
                <c:pt idx="157">
                  <c:v>4.0981455571163691E-16</c:v>
                </c:pt>
                <c:pt idx="158">
                  <c:v>4.3605960685793211E-16</c:v>
                </c:pt>
                <c:pt idx="159">
                  <c:v>4.6393007189344585E-16</c:v>
                </c:pt>
                <c:pt idx="160">
                  <c:v>4.9352297574593675E-16</c:v>
                </c:pt>
                <c:pt idx="161">
                  <c:v>5.2494090235427633E-16</c:v>
                </c:pt>
                <c:pt idx="162">
                  <c:v>5.5829229875268856E-16</c:v>
                </c:pt>
                <c:pt idx="163">
                  <c:v>5.9369179492405267E-16</c:v>
                </c:pt>
                <c:pt idx="164">
                  <c:v>6.3126054018991809E-16</c:v>
                </c:pt>
                <c:pt idx="165">
                  <c:v>6.7112655693947769E-16</c:v>
                </c:pt>
                <c:pt idx="166">
                  <c:v>7.1342511253570812E-16</c:v>
                </c:pt>
                <c:pt idx="167">
                  <c:v>7.5829911027433287E-16</c:v>
                </c:pt>
                <c:pt idx="168">
                  <c:v>8.0589950031022008E-16</c:v>
                </c:pt>
                <c:pt idx="169">
                  <c:v>8.5638571150626835E-16</c:v>
                </c:pt>
                <c:pt idx="170">
                  <c:v>9.099261052020674E-16</c:v>
                </c:pt>
                <c:pt idx="171">
                  <c:v>9.6669845194329316E-16</c:v>
                </c:pt>
                <c:pt idx="172">
                  <c:v>1.0268904322583474E-15</c:v>
                </c:pt>
                <c:pt idx="173">
                  <c:v>1.0907001626160605E-15</c:v>
                </c:pt>
                <c:pt idx="174">
                  <c:v>1.1583367477473742E-15</c:v>
                </c:pt>
                <c:pt idx="175">
                  <c:v>1.2300208605649828E-15</c:v>
                </c:pt>
                <c:pt idx="176">
                  <c:v>1.3059853509678653E-15</c:v>
                </c:pt>
                <c:pt idx="177">
                  <c:v>1.3864758848727176E-15</c:v>
                </c:pt>
                <c:pt idx="178">
                  <c:v>1.4717516148713522E-15</c:v>
                </c:pt>
                <c:pt idx="179">
                  <c:v>1.5620858839724855E-15</c:v>
                </c:pt>
                <c:pt idx="180">
                  <c:v>1.6577669639476738E-15</c:v>
                </c:pt>
                <c:pt idx="181">
                  <c:v>1.7590988298651818E-15</c:v>
                </c:pt>
                <c:pt idx="182">
                  <c:v>1.8664019724615282E-15</c:v>
                </c:pt>
                <c:pt idx="183">
                  <c:v>1.9800142500691177E-15</c:v>
                </c:pt>
                <c:pt idx="184">
                  <c:v>2.10029178188955E-15</c:v>
                </c:pt>
                <c:pt idx="185">
                  <c:v>2.2276098844757557E-15</c:v>
                </c:pt>
                <c:pt idx="186">
                  <c:v>2.3623640533626068E-15</c:v>
                </c:pt>
                <c:pt idx="187">
                  <c:v>2.5049709918646195E-15</c:v>
                </c:pt>
                <c:pt idx="188">
                  <c:v>2.6558696891414385E-15</c:v>
                </c:pt>
                <c:pt idx="189">
                  <c:v>2.8155225497164534E-15</c:v>
                </c:pt>
                <c:pt idx="190">
                  <c:v>2.9844165767218084E-15</c:v>
                </c:pt>
                <c:pt idx="191">
                  <c:v>3.163064611234018E-15</c:v>
                </c:pt>
                <c:pt idx="192">
                  <c:v>3.3520066301580057E-15</c:v>
                </c:pt>
                <c:pt idx="193">
                  <c:v>3.551811105215377E-15</c:v>
                </c:pt>
                <c:pt idx="194">
                  <c:v>3.7630764256925657E-15</c:v>
                </c:pt>
                <c:pt idx="195">
                  <c:v>3.9864323877088946E-15</c:v>
                </c:pt>
                <c:pt idx="196">
                  <c:v>4.2225417528720917E-15</c:v>
                </c:pt>
                <c:pt idx="197">
                  <c:v>4.4721018792996381E-15</c:v>
                </c:pt>
                <c:pt idx="198">
                  <c:v>4.7358464280993261E-15</c:v>
                </c:pt>
                <c:pt idx="199">
                  <c:v>5.0145471485208494E-15</c:v>
                </c:pt>
                <c:pt idx="200">
                  <c:v>5.3090157451125567E-15</c:v>
                </c:pt>
                <c:pt idx="201">
                  <c:v>5.6201058303439904E-15</c:v>
                </c:pt>
                <c:pt idx="202">
                  <c:v>5.9487149662853395E-15</c:v>
                </c:pt>
                <c:pt idx="203">
                  <c:v>6.2957867990688691E-15</c:v>
                </c:pt>
                <c:pt idx="204">
                  <c:v>6.6623132899973307E-15</c:v>
                </c:pt>
                <c:pt idx="205">
                  <c:v>7.0493370473062443E-15</c:v>
                </c:pt>
                <c:pt idx="206">
                  <c:v>7.4579537627353765E-15</c:v>
                </c:pt>
                <c:pt idx="207">
                  <c:v>7.8893147572165204E-15</c:v>
                </c:pt>
                <c:pt idx="208">
                  <c:v>8.3446296401413151E-15</c:v>
                </c:pt>
                <c:pt idx="209">
                  <c:v>8.8251690868345607E-15</c:v>
                </c:pt>
                <c:pt idx="210">
                  <c:v>9.3322677390244726E-15</c:v>
                </c:pt>
                <c:pt idx="211">
                  <c:v>9.8673272332726729E-15</c:v>
                </c:pt>
                <c:pt idx="212">
                  <c:v>1.0431819362502829E-14</c:v>
                </c:pt>
                <c:pt idx="213">
                  <c:v>1.1027289375948299E-14</c:v>
                </c:pt>
                <c:pt idx="214">
                  <c:v>1.1655359423024824E-14</c:v>
                </c:pt>
                <c:pt idx="215">
                  <c:v>1.2317732146827687E-14</c:v>
                </c:pt>
                <c:pt idx="216">
                  <c:v>1.3016194433148217E-14</c:v>
                </c:pt>
                <c:pt idx="217">
                  <c:v>1.3752621321107912E-14</c:v>
                </c:pt>
                <c:pt idx="218">
                  <c:v>1.4528980081716731E-14</c:v>
                </c:pt>
                <c:pt idx="219">
                  <c:v>1.5347334470875662E-14</c:v>
                </c:pt>
                <c:pt idx="220">
                  <c:v>1.6209849163562978E-14</c:v>
                </c:pt>
                <c:pt idx="221">
                  <c:v>1.7118794376169613E-14</c:v>
                </c:pt>
                <c:pt idx="222">
                  <c:v>1.8076550684179536E-14</c:v>
                </c:pt>
                <c:pt idx="223">
                  <c:v>1.9085614042628637E-14</c:v>
                </c:pt>
                <c:pt idx="224">
                  <c:v>2.0148601017019473E-14</c:v>
                </c:pt>
                <c:pt idx="225">
                  <c:v>2.1268254232615819E-14</c:v>
                </c:pt>
                <c:pt idx="226">
                  <c:v>2.244744805030158E-14</c:v>
                </c:pt>
                <c:pt idx="227">
                  <c:v>2.3689194477444322E-14</c:v>
                </c:pt>
                <c:pt idx="228">
                  <c:v>2.4996649322476854E-14</c:v>
                </c:pt>
                <c:pt idx="229">
                  <c:v>2.6373118602181253E-14</c:v>
                </c:pt>
                <c:pt idx="230">
                  <c:v>2.7822065210942371E-14</c:v>
                </c:pt>
                <c:pt idx="231">
                  <c:v>2.9347115861524648E-14</c:v>
                </c:pt>
                <c:pt idx="232">
                  <c:v>3.0952068307218992E-14</c:v>
                </c:pt>
                <c:pt idx="233">
                  <c:v>3.2640898855508503E-14</c:v>
                </c:pt>
                <c:pt idx="234">
                  <c:v>3.4417770183706303E-14</c:v>
                </c:pt>
                <c:pt idx="235">
                  <c:v>3.6287039467334976E-14</c:v>
                </c:pt>
                <c:pt idx="236">
                  <c:v>3.8253266832332928E-14</c:v>
                </c:pt>
                <c:pt idx="237">
                  <c:v>4.0321224142504888E-14</c:v>
                </c:pt>
                <c:pt idx="238">
                  <c:v>4.2495904133961949E-14</c:v>
                </c:pt>
                <c:pt idx="239">
                  <c:v>4.4782529908639177E-14</c:v>
                </c:pt>
                <c:pt idx="240">
                  <c:v>4.7186564799324298E-14</c:v>
                </c:pt>
                <c:pt idx="241">
                  <c:v>4.9713722618983E-14</c:v>
                </c:pt>
                <c:pt idx="242">
                  <c:v>5.2369978307527174E-14</c:v>
                </c:pt>
                <c:pt idx="243">
                  <c:v>5.5161578989537232E-14</c:v>
                </c:pt>
                <c:pt idx="244">
                  <c:v>5.8095055456820957E-14</c:v>
                </c:pt>
                <c:pt idx="245">
                  <c:v>6.1177234090072382E-14</c:v>
                </c:pt>
                <c:pt idx="246">
                  <c:v>6.4415249234277144E-14</c:v>
                </c:pt>
                <c:pt idx="247">
                  <c:v>6.7816556042898366E-14</c:v>
                </c:pt>
                <c:pt idx="248">
                  <c:v>7.1388943806283757E-14</c:v>
                </c:pt>
                <c:pt idx="249">
                  <c:v>7.5140549780125708E-14</c:v>
                </c:pt>
                <c:pt idx="250">
                  <c:v>7.9079873530223132E-14</c:v>
                </c:pt>
                <c:pt idx="251">
                  <c:v>8.3215791810204709E-14</c:v>
                </c:pt>
                <c:pt idx="252">
                  <c:v>8.755757398929434E-14</c:v>
                </c:pt>
                <c:pt idx="253">
                  <c:v>9.2114898047623053E-14</c:v>
                </c:pt>
                <c:pt idx="254">
                  <c:v>9.6897867157024639E-14</c:v>
                </c:pt>
                <c:pt idx="255">
                  <c:v>1.0191702686568497E-13</c:v>
                </c:pt>
                <c:pt idx="256">
                  <c:v>1.0718338290545772E-13</c:v>
                </c:pt>
                <c:pt idx="257">
                  <c:v>1.1270841964109955E-13</c:v>
                </c:pt>
                <c:pt idx="258">
                  <c:v>1.1850411918113357E-13</c:v>
                </c:pt>
                <c:pt idx="259">
                  <c:v>1.245829811704923E-13</c:v>
                </c:pt>
                <c:pt idx="260">
                  <c:v>1.3095804328555882E-13</c:v>
                </c:pt>
                <c:pt idx="261">
                  <c:v>1.3764290245267838E-13</c:v>
                </c:pt>
                <c:pt idx="262">
                  <c:v>1.4465173681167356E-13</c:v>
                </c:pt>
                <c:pt idx="263">
                  <c:v>1.5199932844636888E-13</c:v>
                </c:pt>
                <c:pt idx="264">
                  <c:v>1.597010869045885E-13</c:v>
                </c:pt>
                <c:pt idx="265">
                  <c:v>1.6777307353057262E-13</c:v>
                </c:pt>
                <c:pt idx="266">
                  <c:v>1.7623202663321491E-13</c:v>
                </c:pt>
                <c:pt idx="267">
                  <c:v>1.8509538751400979E-13</c:v>
                </c:pt>
                <c:pt idx="268">
                  <c:v>1.9438132737905551E-13</c:v>
                </c:pt>
                <c:pt idx="269">
                  <c:v>2.0410877515995353E-13</c:v>
                </c:pt>
                <c:pt idx="270">
                  <c:v>2.1429744626888398E-13</c:v>
                </c:pt>
                <c:pt idx="271">
                  <c:v>2.2496787231364926E-13</c:v>
                </c:pt>
                <c:pt idx="272">
                  <c:v>2.3614143179890775E-13</c:v>
                </c:pt>
                <c:pt idx="273">
                  <c:v>2.4784038184031923E-13</c:v>
                </c:pt>
                <c:pt idx="274">
                  <c:v>2.6008789091876317E-13</c:v>
                </c:pt>
                <c:pt idx="275">
                  <c:v>2.7290807270227365E-13</c:v>
                </c:pt>
                <c:pt idx="276">
                  <c:v>2.8632602096377112E-13</c:v>
                </c:pt>
                <c:pt idx="277">
                  <c:v>3.0036784562314613E-13</c:v>
                </c:pt>
                <c:pt idx="278">
                  <c:v>3.1506070994267458E-13</c:v>
                </c:pt>
                <c:pt idx="279">
                  <c:v>3.3043286890519918E-13</c:v>
                </c:pt>
                <c:pt idx="280">
                  <c:v>3.4651370880494934E-13</c:v>
                </c:pt>
                <c:pt idx="281">
                  <c:v>3.6333378808126517E-13</c:v>
                </c:pt>
                <c:pt idx="282">
                  <c:v>3.8092487942596178E-13</c:v>
                </c:pt>
                <c:pt idx="283">
                  <c:v>3.9932001319542319E-13</c:v>
                </c:pt>
                <c:pt idx="284">
                  <c:v>4.1855352215894992E-13</c:v>
                </c:pt>
                <c:pt idx="285">
                  <c:v>4.386610876152425E-13</c:v>
                </c:pt>
                <c:pt idx="286">
                  <c:v>4.5967978690929661E-13</c:v>
                </c:pt>
                <c:pt idx="287">
                  <c:v>4.8164814238232896E-13</c:v>
                </c:pt>
                <c:pt idx="288">
                  <c:v>5.0460617178770833E-13</c:v>
                </c:pt>
                <c:pt idx="289">
                  <c:v>5.2859544020618244E-13</c:v>
                </c:pt>
                <c:pt idx="290">
                  <c:v>5.5365911349401238E-13</c:v>
                </c:pt>
                <c:pt idx="291">
                  <c:v>5.7984201329792781E-13</c:v>
                </c:pt>
                <c:pt idx="292">
                  <c:v>6.0719067367105573E-13</c:v>
                </c:pt>
                <c:pt idx="293">
                  <c:v>6.3575339932427728E-13</c:v>
                </c:pt>
                <c:pt idx="294">
                  <c:v>6.6558032554767209E-13</c:v>
                </c:pt>
                <c:pt idx="295">
                  <c:v>6.967234798369174E-13</c:v>
                </c:pt>
                <c:pt idx="296">
                  <c:v>7.2923684525969704E-13</c:v>
                </c:pt>
                <c:pt idx="297">
                  <c:v>7.6317642559736238E-13</c:v>
                </c:pt>
                <c:pt idx="298">
                  <c:v>7.9860031229717094E-13</c:v>
                </c:pt>
                <c:pt idx="299">
                  <c:v>8.3556875327057786E-13</c:v>
                </c:pt>
                <c:pt idx="300">
                  <c:v>8.7414422357311119E-13</c:v>
                </c:pt>
                <c:pt idx="301">
                  <c:v>9.1439149800139508E-13</c:v>
                </c:pt>
                <c:pt idx="302">
                  <c:v>9.5637772564294098E-13</c:v>
                </c:pt>
                <c:pt idx="303">
                  <c:v>1.0001725064142162E-12</c:v>
                </c:pt>
                <c:pt idx="304">
                  <c:v>1.0458479696225617E-12</c:v>
                </c:pt>
                <c:pt idx="305">
                  <c:v>1.0934788545873333E-12</c:v>
                </c:pt>
                <c:pt idx="306">
                  <c:v>1.1431425933555362E-12</c:v>
                </c:pt>
                <c:pt idx="307">
                  <c:v>1.1949193955470761E-12</c:v>
                </c:pt>
                <c:pt idx="308">
                  <c:v>1.2488923353644998E-12</c:v>
                </c:pt>
                <c:pt idx="309">
                  <c:v>1.3051474408018369E-12</c:v>
                </c:pt>
                <c:pt idx="310">
                  <c:v>1.3637737850868695E-12</c:v>
                </c:pt>
                <c:pt idx="311">
                  <c:v>1.4248635803907804E-12</c:v>
                </c:pt>
                <c:pt idx="312">
                  <c:v>1.4885122738387313E-12</c:v>
                </c:pt>
                <c:pt idx="313">
                  <c:v>1.5548186458544978E-12</c:v>
                </c:pt>
                <c:pt idx="314">
                  <c:v>1.6238849108716876E-12</c:v>
                </c:pt>
                <c:pt idx="315">
                  <c:v>1.6958168204436512E-12</c:v>
                </c:pt>
                <c:pt idx="316">
                  <c:v>1.7707237687834438E-12</c:v>
                </c:pt>
                <c:pt idx="317">
                  <c:v>1.8487189007645786E-12</c:v>
                </c:pt>
                <c:pt idx="318">
                  <c:v>1.9299192224125886E-12</c:v>
                </c:pt>
                <c:pt idx="319">
                  <c:v>2.0144457139165724E-12</c:v>
                </c:pt>
                <c:pt idx="320">
                  <c:v>2.1024234451890778E-12</c:v>
                </c:pt>
                <c:pt idx="321">
                  <c:v>2.193981694001716E-12</c:v>
                </c:pt>
                <c:pt idx="322">
                  <c:v>2.2892540667229316E-12</c:v>
                </c:pt>
                <c:pt idx="323">
                  <c:v>2.3883786216832598E-12</c:v>
                </c:pt>
                <c:pt idx="324">
                  <c:v>2.4914979951922983E-12</c:v>
                </c:pt>
                <c:pt idx="325">
                  <c:v>2.5987595302303824E-12</c:v>
                </c:pt>
                <c:pt idx="326">
                  <c:v>2.710315407836692E-12</c:v>
                </c:pt>
                <c:pt idx="327">
                  <c:v>2.8263227812141499E-12</c:v>
                </c:pt>
                <c:pt idx="328">
                  <c:v>2.9469439125699858E-12</c:v>
                </c:pt>
                <c:pt idx="329">
                  <c:v>3.0723463127094413E-12</c:v>
                </c:pt>
                <c:pt idx="330">
                  <c:v>3.2027028833983342E-12</c:v>
                </c:pt>
                <c:pt idx="331">
                  <c:v>3.338192062508636E-12</c:v>
                </c:pt>
                <c:pt idx="332">
                  <c:v>3.4789979719593859E-12</c:v>
                </c:pt>
                <c:pt idx="333">
                  <c:v>3.625310568463433E-12</c:v>
                </c:pt>
                <c:pt idx="334">
                  <c:v>3.7773257970884878E-12</c:v>
                </c:pt>
                <c:pt idx="335">
                  <c:v>3.9352457476390417E-12</c:v>
                </c:pt>
                <c:pt idx="336">
                  <c:v>4.0992788138634715E-12</c:v>
                </c:pt>
                <c:pt idx="337">
                  <c:v>4.2696398554884571E-12</c:v>
                </c:pt>
                <c:pt idx="338">
                  <c:v>4.4465503630805896E-12</c:v>
                </c:pt>
                <c:pt idx="339">
                  <c:v>4.6302386257324279E-12</c:v>
                </c:pt>
                <c:pt idx="340">
                  <c:v>4.8209399015680547E-12</c:v>
                </c:pt>
                <c:pt idx="341">
                  <c:v>5.0188965910602928E-12</c:v>
                </c:pt>
                <c:pt idx="342">
                  <c:v>5.224358413149101E-12</c:v>
                </c:pt>
                <c:pt idx="343">
                  <c:v>5.4375825841480188E-12</c:v>
                </c:pt>
                <c:pt idx="344">
                  <c:v>5.6588339994223189E-12</c:v>
                </c:pt>
                <c:pt idx="345">
                  <c:v>5.8883854178197285E-12</c:v>
                </c:pt>
                <c:pt idx="346">
                  <c:v>6.1265176488313435E-12</c:v>
                </c:pt>
                <c:pt idx="347">
                  <c:v>6.3735197424572388E-12</c:v>
                </c:pt>
                <c:pt idx="348">
                  <c:v>6.6296891817476674E-12</c:v>
                </c:pt>
                <c:pt idx="349">
                  <c:v>6.895332077987691E-12</c:v>
                </c:pt>
                <c:pt idx="350">
                  <c:v>7.1707633684891378E-12</c:v>
                </c:pt>
                <c:pt idx="351">
                  <c:v>7.4563070169503525E-12</c:v>
                </c:pt>
                <c:pt idx="352">
                  <c:v>7.7522962163403324E-12</c:v>
                </c:pt>
                <c:pt idx="353">
                  <c:v>8.0590735942600992E-12</c:v>
                </c:pt>
                <c:pt idx="354">
                  <c:v>8.3769914207298047E-12</c:v>
                </c:pt>
                <c:pt idx="355">
                  <c:v>8.7064118183465329E-12</c:v>
                </c:pt>
                <c:pt idx="356">
                  <c:v>9.0477069747528886E-12</c:v>
                </c:pt>
                <c:pt idx="357">
                  <c:v>9.4012593573527369E-12</c:v>
                </c:pt>
                <c:pt idx="358">
                  <c:v>9.7674619302056544E-12</c:v>
                </c:pt>
                <c:pt idx="359">
                  <c:v>1.0146718373027218E-11</c:v>
                </c:pt>
                <c:pt idx="360">
                  <c:v>1.0539443302217692E-11</c:v>
                </c:pt>
                <c:pt idx="361">
                  <c:v>1.0946062493836831E-11</c:v>
                </c:pt>
                <c:pt idx="362">
                  <c:v>1.1367013108437583E-11</c:v>
                </c:pt>
                <c:pt idx="363">
                  <c:v>1.1802743917666818E-11</c:v>
                </c:pt>
                <c:pt idx="364">
                  <c:v>1.2253715532535793E-11</c:v>
                </c:pt>
                <c:pt idx="365">
                  <c:v>1.2720400633258159E-11</c:v>
                </c:pt>
                <c:pt idx="366">
                  <c:v>1.3203284200547894E-11</c:v>
                </c:pt>
                <c:pt idx="367">
                  <c:v>1.3702863748264173E-11</c:v>
                </c:pt>
                <c:pt idx="368">
                  <c:v>1.421964955728507E-11</c:v>
                </c:pt>
                <c:pt idx="369">
                  <c:v>1.4754164910485859E-11</c:v>
                </c:pt>
                <c:pt idx="370">
                  <c:v>1.5306946328692638E-11</c:v>
                </c:pt>
                <c:pt idx="371">
                  <c:v>1.5878543807475762E-11</c:v>
                </c:pt>
                <c:pt idx="372">
                  <c:v>1.6469521054642292E-11</c:v>
                </c:pt>
                <c:pt idx="373">
                  <c:v>1.7080455728280128E-11</c:v>
                </c:pt>
                <c:pt idx="374">
                  <c:v>1.7711939675201291E-11</c:v>
                </c:pt>
                <c:pt idx="375">
                  <c:v>1.8364579169625048E-11</c:v>
                </c:pt>
                <c:pt idx="376">
                  <c:v>1.9038995151936035E-11</c:v>
                </c:pt>
                <c:pt idx="377">
                  <c:v>1.9735823467345976E-11</c:v>
                </c:pt>
                <c:pt idx="378">
                  <c:v>2.0455715104281517E-11</c:v>
                </c:pt>
                <c:pt idx="379">
                  <c:v>2.1199336432314412E-11</c:v>
                </c:pt>
                <c:pt idx="380">
                  <c:v>2.1967369439444007E-11</c:v>
                </c:pt>
                <c:pt idx="381">
                  <c:v>2.2760511968535228E-11</c:v>
                </c:pt>
                <c:pt idx="382">
                  <c:v>2.3579477952709309E-11</c:v>
                </c:pt>
                <c:pt idx="383">
                  <c:v>2.4424997649477968E-11</c:v>
                </c:pt>
                <c:pt idx="384">
                  <c:v>2.5297817873404395E-11</c:v>
                </c:pt>
                <c:pt idx="385">
                  <c:v>2.6198702227069425E-11</c:v>
                </c:pt>
                <c:pt idx="386">
                  <c:v>2.7128431330113223E-11</c:v>
                </c:pt>
                <c:pt idx="387">
                  <c:v>2.8087803046117218E-11</c:v>
                </c:pt>
                <c:pt idx="388">
                  <c:v>2.9077632707083892E-11</c:v>
                </c:pt>
                <c:pt idx="389">
                  <c:v>3.0098753335265991E-11</c:v>
                </c:pt>
                <c:pt idx="390">
                  <c:v>3.1152015862089144E-11</c:v>
                </c:pt>
                <c:pt idx="391">
                  <c:v>3.2238289343907168E-11</c:v>
                </c:pt>
                <c:pt idx="392">
                  <c:v>3.3358461174320713E-11</c:v>
                </c:pt>
                <c:pt idx="393">
                  <c:v>3.4513437292784752E-11</c:v>
                </c:pt>
                <c:pt idx="394">
                  <c:v>3.570414238922394E-11</c:v>
                </c:pt>
                <c:pt idx="395">
                  <c:v>3.6931520104367349E-11</c:v>
                </c:pt>
                <c:pt idx="396">
                  <c:v>3.8196533225509362E-11</c:v>
                </c:pt>
                <c:pt idx="397">
                  <c:v>3.9500163877396056E-11</c:v>
                </c:pt>
                <c:pt idx="398">
                  <c:v>4.0843413707930472E-11</c:v>
                </c:pt>
                <c:pt idx="399">
                  <c:v>4.2227304068384152E-11</c:v>
                </c:pt>
                <c:pt idx="400">
                  <c:v>4.3652876187796739E-11</c:v>
                </c:pt>
                <c:pt idx="401">
                  <c:v>4.5121191341238128E-11</c:v>
                </c:pt>
                <c:pt idx="402">
                  <c:v>4.6633331011603775E-11</c:v>
                </c:pt>
                <c:pt idx="403">
                  <c:v>4.8190397044606555E-11</c:v>
                </c:pt>
                <c:pt idx="404">
                  <c:v>4.979351179662367E-11</c:v>
                </c:pt>
                <c:pt idx="405">
                  <c:v>5.144381827505157E-11</c:v>
                </c:pt>
                <c:pt idx="406">
                  <c:v>5.3142480270816594E-11</c:v>
                </c:pt>
                <c:pt idx="407">
                  <c:v>5.4890682482684099E-11</c:v>
                </c:pt>
                <c:pt idx="408">
                  <c:v>5.6689630633003751E-11</c:v>
                </c:pt>
                <c:pt idx="409">
                  <c:v>5.8540551574524033E-11</c:v>
                </c:pt>
                <c:pt idx="410">
                  <c:v>6.0444693387904514E-11</c:v>
                </c:pt>
                <c:pt idx="411">
                  <c:v>6.240332546955016E-11</c:v>
                </c:pt>
                <c:pt idx="412">
                  <c:v>6.4417738609387223E-11</c:v>
                </c:pt>
                <c:pt idx="413">
                  <c:v>6.6489245058198339E-11</c:v>
                </c:pt>
                <c:pt idx="414">
                  <c:v>6.8619178584128241E-11</c:v>
                </c:pt>
                <c:pt idx="415">
                  <c:v>7.0808894517969882E-11</c:v>
                </c:pt>
                <c:pt idx="416">
                  <c:v>7.3059769786837651E-11</c:v>
                </c:pt>
                <c:pt idx="417">
                  <c:v>7.5373202935830483E-11</c:v>
                </c:pt>
                <c:pt idx="418">
                  <c:v>7.7750614137286709E-11</c:v>
                </c:pt>
                <c:pt idx="419">
                  <c:v>8.019344518722874E-11</c:v>
                </c:pt>
                <c:pt idx="420">
                  <c:v>8.2703159488594835E-11</c:v>
                </c:pt>
                <c:pt idx="421">
                  <c:v>8.5281242020853877E-11</c:v>
                </c:pt>
                <c:pt idx="422">
                  <c:v>8.7929199295596879E-11</c:v>
                </c:pt>
                <c:pt idx="423">
                  <c:v>9.0648559297698303E-11</c:v>
                </c:pt>
                <c:pt idx="424">
                  <c:v>9.3440871411641386E-11</c:v>
                </c:pt>
                <c:pt idx="425">
                  <c:v>9.6307706332599316E-11</c:v>
                </c:pt>
                <c:pt idx="426">
                  <c:v>9.9250655961865691E-11</c:v>
                </c:pt>
                <c:pt idx="427">
                  <c:v>1.0227133328622864E-10</c:v>
                </c:pt>
                <c:pt idx="428">
                  <c:v>1.0537137224088337E-10</c:v>
                </c:pt>
                <c:pt idx="429">
                  <c:v>1.0855242755547901E-10</c:v>
                </c:pt>
                <c:pt idx="430">
                  <c:v>1.1181617458289991E-10</c:v>
                </c:pt>
                <c:pt idx="431">
                  <c:v>1.15164309110381E-10</c:v>
                </c:pt>
                <c:pt idx="432">
                  <c:v>1.185985471525622E-10</c:v>
                </c:pt>
                <c:pt idx="433">
                  <c:v>1.2212062472608879E-10</c:v>
                </c:pt>
                <c:pt idx="434">
                  <c:v>1.2573229760536801E-10</c:v>
                </c:pt>
                <c:pt idx="435">
                  <c:v>1.2943534105909972E-10</c:v>
                </c:pt>
                <c:pt idx="436">
                  <c:v>1.3323154956719883E-10</c:v>
                </c:pt>
                <c:pt idx="437">
                  <c:v>1.3712273651773792E-10</c:v>
                </c:pt>
                <c:pt idx="438">
                  <c:v>1.4111073388353852E-10</c:v>
                </c:pt>
                <c:pt idx="439">
                  <c:v>1.4519739187805359E-10</c:v>
                </c:pt>
                <c:pt idx="440">
                  <c:v>1.4938457859018021E-10</c:v>
                </c:pt>
                <c:pt idx="441">
                  <c:v>1.5367417959766114E-10</c:v>
                </c:pt>
                <c:pt idx="442">
                  <c:v>1.5806809755873167E-10</c:v>
                </c:pt>
                <c:pt idx="443">
                  <c:v>1.6256825178168236E-10</c:v>
                </c:pt>
                <c:pt idx="444">
                  <c:v>1.6717657777201717E-10</c:v>
                </c:pt>
                <c:pt idx="445">
                  <c:v>1.7189502675689128E-10</c:v>
                </c:pt>
                <c:pt idx="446">
                  <c:v>1.7672556518653291E-10</c:v>
                </c:pt>
                <c:pt idx="447">
                  <c:v>1.8167017421235274E-10</c:v>
                </c:pt>
                <c:pt idx="448">
                  <c:v>1.8673084914146632E-10</c:v>
                </c:pt>
                <c:pt idx="449">
                  <c:v>1.9190959886735895E-10</c:v>
                </c:pt>
                <c:pt idx="450">
                  <c:v>1.9720844527644266E-10</c:v>
                </c:pt>
                <c:pt idx="451">
                  <c:v>2.0262942263025969E-10</c:v>
                </c:pt>
                <c:pt idx="452">
                  <c:v>2.0817457692310931E-10</c:v>
                </c:pt>
                <c:pt idx="453">
                  <c:v>2.1384596521488421E-10</c:v>
                </c:pt>
                <c:pt idx="454">
                  <c:v>2.1964565493891891E-10</c:v>
                </c:pt>
                <c:pt idx="455">
                  <c:v>2.2557572318466725E-10</c:v>
                </c:pt>
                <c:pt idx="456">
                  <c:v>2.3163825595504825E-10</c:v>
                </c:pt>
                <c:pt idx="457">
                  <c:v>2.3783534739830438E-10</c:v>
                </c:pt>
                <c:pt idx="458">
                  <c:v>2.4416909901425018E-10</c:v>
                </c:pt>
                <c:pt idx="459">
                  <c:v>2.5064161883479141E-10</c:v>
                </c:pt>
                <c:pt idx="460">
                  <c:v>2.5725502057862524E-10</c:v>
                </c:pt>
                <c:pt idx="461">
                  <c:v>2.6401142278004554E-10</c:v>
                </c:pt>
                <c:pt idx="462">
                  <c:v>2.7091294789179663E-10</c:v>
                </c:pt>
                <c:pt idx="463">
                  <c:v>2.7796172136194631E-10</c:v>
                </c:pt>
                <c:pt idx="464">
                  <c:v>2.8515987068475951E-10</c:v>
                </c:pt>
                <c:pt idx="465">
                  <c:v>2.9250952442558579E-10</c:v>
                </c:pt>
                <c:pt idx="466">
                  <c:v>3.0001281121978828E-10</c:v>
                </c:pt>
                <c:pt idx="467">
                  <c:v>3.0767185874577028E-10</c:v>
                </c:pt>
                <c:pt idx="468">
                  <c:v>3.154887926721729E-10</c:v>
                </c:pt>
                <c:pt idx="469">
                  <c:v>3.234657355793497E-10</c:v>
                </c:pt>
                <c:pt idx="470">
                  <c:v>3.3160480585523736E-10</c:v>
                </c:pt>
                <c:pt idx="471">
                  <c:v>3.3990811656577711E-10</c:v>
                </c:pt>
                <c:pt idx="472">
                  <c:v>3.4837777430006045E-10</c:v>
                </c:pt>
                <c:pt idx="473">
                  <c:v>3.5701587799039724E-10</c:v>
                </c:pt>
                <c:pt idx="474">
                  <c:v>3.658245177075392E-10</c:v>
                </c:pt>
                <c:pt idx="475">
                  <c:v>3.7480577343130777E-10</c:v>
                </c:pt>
                <c:pt idx="476">
                  <c:v>3.8396171379690956E-10</c:v>
                </c:pt>
                <c:pt idx="477">
                  <c:v>3.9329439481724714E-10</c:v>
                </c:pt>
                <c:pt idx="478">
                  <c:v>4.0280585858156401E-10</c:v>
                </c:pt>
                <c:pt idx="479">
                  <c:v>4.1249813193078174E-10</c:v>
                </c:pt>
                <c:pt idx="480">
                  <c:v>4.2237322510993107E-10</c:v>
                </c:pt>
                <c:pt idx="481">
                  <c:v>4.3243313039809376E-10</c:v>
                </c:pt>
                <c:pt idx="482">
                  <c:v>4.4267982071630702E-10</c:v>
                </c:pt>
                <c:pt idx="483">
                  <c:v>4.5311524821391375E-10</c:v>
                </c:pt>
                <c:pt idx="484">
                  <c:v>4.6374134283386455E-10</c:v>
                </c:pt>
                <c:pt idx="485">
                  <c:v>4.7456001085751623E-10</c:v>
                </c:pt>
                <c:pt idx="486">
                  <c:v>4.8557313342949609E-10</c:v>
                </c:pt>
                <c:pt idx="487">
                  <c:v>4.9678256506323079E-10</c:v>
                </c:pt>
                <c:pt idx="488">
                  <c:v>5.0819013212777214E-10</c:v>
                </c:pt>
                <c:pt idx="489">
                  <c:v>5.1979763131658429E-10</c:v>
                </c:pt>
                <c:pt idx="490">
                  <c:v>5.3160682809897593E-10</c:v>
                </c:pt>
                <c:pt idx="491">
                  <c:v>5.4361945515491158E-10</c:v>
                </c:pt>
                <c:pt idx="492">
                  <c:v>5.5583721079394604E-10</c:v>
                </c:pt>
                <c:pt idx="493">
                  <c:v>5.6826175735907053E-10</c:v>
                </c:pt>
                <c:pt idx="494">
                  <c:v>5.8089471961628248E-10</c:v>
                </c:pt>
                <c:pt idx="495">
                  <c:v>5.9373768313072783E-10</c:v>
                </c:pt>
                <c:pt idx="496">
                  <c:v>6.0679219263028252E-10</c:v>
                </c:pt>
                <c:pt idx="497">
                  <c:v>6.2005975035748859E-10</c:v>
                </c:pt>
                <c:pt idx="498">
                  <c:v>6.3354181441077297E-10</c:v>
                </c:pt>
                <c:pt idx="499">
                  <c:v>6.4723979707591568E-10</c:v>
                </c:pt>
                <c:pt idx="500">
                  <c:v>6.6115506314876106E-10</c:v>
                </c:pt>
                <c:pt idx="501">
                  <c:v>6.7528892825019562E-10</c:v>
                </c:pt>
                <c:pt idx="502">
                  <c:v>6.8964265713444635E-10</c:v>
                </c:pt>
                <c:pt idx="503">
                  <c:v>7.042174619917735E-10</c:v>
                </c:pt>
                <c:pt idx="504">
                  <c:v>7.190145007466744E-10</c:v>
                </c:pt>
                <c:pt idx="505">
                  <c:v>7.340348753527247E-10</c:v>
                </c:pt>
                <c:pt idx="506">
                  <c:v>7.4927963008522817E-10</c:v>
                </c:pt>
                <c:pt idx="507">
                  <c:v>7.6474974983285781E-10</c:v>
                </c:pt>
                <c:pt idx="508">
                  <c:v>7.8044615838950291E-10</c:v>
                </c:pt>
                <c:pt idx="509">
                  <c:v>7.9636971674756513E-10</c:v>
                </c:pt>
                <c:pt idx="510">
                  <c:v>8.1252122139396617E-10</c:v>
                </c:pt>
                <c:pt idx="511">
                  <c:v>8.2890140261015129E-10</c:v>
                </c:pt>
                <c:pt idx="512">
                  <c:v>8.4551092277740477E-10</c:v>
                </c:pt>
                <c:pt idx="513">
                  <c:v>8.6235037468880828E-10</c:v>
                </c:pt>
                <c:pt idx="514">
                  <c:v>8.7942027986919261E-10</c:v>
                </c:pt>
                <c:pt idx="515">
                  <c:v>8.9672108690446368E-10</c:v>
                </c:pt>
                <c:pt idx="516">
                  <c:v>9.142531697816944E-10</c:v>
                </c:pt>
                <c:pt idx="517">
                  <c:v>9.3201682624139117E-10</c:v>
                </c:pt>
                <c:pt idx="518">
                  <c:v>9.5001227614337496E-10</c:v>
                </c:pt>
                <c:pt idx="519">
                  <c:v>9.6823965984771408E-10</c:v>
                </c:pt>
                <c:pt idx="520">
                  <c:v>9.8669903661217569E-10</c:v>
                </c:pt>
                <c:pt idx="521">
                  <c:v>1.0053903830076777E-9</c:v>
                </c:pt>
                <c:pt idx="522">
                  <c:v>1.0243135913532199E-9</c:v>
                </c:pt>
                <c:pt idx="523">
                  <c:v>1.0434684681718067E-9</c:v>
                </c:pt>
                <c:pt idx="524">
                  <c:v>1.0628547326688727E-9</c:v>
                </c:pt>
                <c:pt idx="525">
                  <c:v>1.0824720152347277E-9</c:v>
                </c:pt>
                <c:pt idx="526">
                  <c:v>1.1023198559725608E-9</c:v>
                </c:pt>
                <c:pt idx="527">
                  <c:v>1.1223977032535374E-9</c:v>
                </c:pt>
                <c:pt idx="528">
                  <c:v>1.1427049123005294E-9</c:v>
                </c:pt>
                <c:pt idx="529">
                  <c:v>1.163240743802036E-9</c:v>
                </c:pt>
                <c:pt idx="530">
                  <c:v>1.1840043625578336E-9</c:v>
                </c:pt>
                <c:pt idx="531">
                  <c:v>1.2049948361579217E-9</c:v>
                </c:pt>
                <c:pt idx="532">
                  <c:v>1.2262111336963014E-9</c:v>
                </c:pt>
                <c:pt idx="533">
                  <c:v>1.2476521245211491E-9</c:v>
                </c:pt>
                <c:pt idx="534">
                  <c:v>1.2693165770229269E-9</c:v>
                </c:pt>
                <c:pt idx="535">
                  <c:v>1.2912031574619783E-9</c:v>
                </c:pt>
                <c:pt idx="536">
                  <c:v>1.3133104288371341E-9</c:v>
                </c:pt>
                <c:pt idx="537">
                  <c:v>1.3356368497968725E-9</c:v>
                </c:pt>
                <c:pt idx="538">
                  <c:v>1.3581807735945465E-9</c:v>
                </c:pt>
                <c:pt idx="539">
                  <c:v>1.380940447089178E-9</c:v>
                </c:pt>
                <c:pt idx="540">
                  <c:v>1.4039140097933343E-9</c:v>
                </c:pt>
                <c:pt idx="541">
                  <c:v>1.4270994929695509E-9</c:v>
                </c:pt>
                <c:pt idx="542">
                  <c:v>1.4504948187767729E-9</c:v>
                </c:pt>
                <c:pt idx="543">
                  <c:v>1.4740977994682685E-9</c:v>
                </c:pt>
                <c:pt idx="544">
                  <c:v>1.4979061366424319E-9</c:v>
                </c:pt>
                <c:pt idx="545">
                  <c:v>1.5219174205478938E-9</c:v>
                </c:pt>
                <c:pt idx="546">
                  <c:v>1.5461291294443168E-9</c:v>
                </c:pt>
                <c:pt idx="547">
                  <c:v>1.5705386290202442E-9</c:v>
                </c:pt>
                <c:pt idx="548">
                  <c:v>1.5951431718693252E-9</c:v>
                </c:pt>
                <c:pt idx="549">
                  <c:v>1.619939897026239E-9</c:v>
                </c:pt>
                <c:pt idx="550">
                  <c:v>1.6449258295635758E-9</c:v>
                </c:pt>
                <c:pt idx="551">
                  <c:v>1.6700978802509388E-9</c:v>
                </c:pt>
                <c:pt idx="552">
                  <c:v>1.695452845277469E-9</c:v>
                </c:pt>
                <c:pt idx="553">
                  <c:v>1.7209874060389717E-9</c:v>
                </c:pt>
                <c:pt idx="554">
                  <c:v>1.7466981289907922E-9</c:v>
                </c:pt>
                <c:pt idx="555">
                  <c:v>1.7725814655675422E-9</c:v>
                </c:pt>
                <c:pt idx="556">
                  <c:v>1.798633752170738E-9</c:v>
                </c:pt>
                <c:pt idx="557">
                  <c:v>1.8248512102253813E-9</c:v>
                </c:pt>
                <c:pt idx="558">
                  <c:v>1.8512299463064541E-9</c:v>
                </c:pt>
                <c:pt idx="559">
                  <c:v>1.8777659523362734E-9</c:v>
                </c:pt>
                <c:pt idx="560">
                  <c:v>1.9044551058535936E-9</c:v>
                </c:pt>
                <c:pt idx="561">
                  <c:v>1.9312931703552878E-9</c:v>
                </c:pt>
                <c:pt idx="562">
                  <c:v>1.9582757957114253E-9</c:v>
                </c:pt>
                <c:pt idx="563">
                  <c:v>1.9853985186544681E-9</c:v>
                </c:pt>
                <c:pt idx="564">
                  <c:v>2.0126567633432874E-9</c:v>
                </c:pt>
                <c:pt idx="565">
                  <c:v>2.0400458420026385E-9</c:v>
                </c:pt>
                <c:pt idx="566">
                  <c:v>2.0675609556386799E-9</c:v>
                </c:pt>
                <c:pt idx="567">
                  <c:v>2.0951971948310566E-9</c:v>
                </c:pt>
                <c:pt idx="568">
                  <c:v>2.1229495406020316E-9</c:v>
                </c:pt>
                <c:pt idx="569">
                  <c:v>2.1508128653630659E-9</c:v>
                </c:pt>
                <c:pt idx="570">
                  <c:v>2.1787819339392077E-9</c:v>
                </c:pt>
                <c:pt idx="571">
                  <c:v>2.2068514046715849E-9</c:v>
                </c:pt>
                <c:pt idx="572">
                  <c:v>2.2350158305982206E-9</c:v>
                </c:pt>
                <c:pt idx="573">
                  <c:v>2.2632696607133539E-9</c:v>
                </c:pt>
                <c:pt idx="574">
                  <c:v>2.2916072413053599E-9</c:v>
                </c:pt>
                <c:pt idx="575">
                  <c:v>2.3200228173733121E-9</c:v>
                </c:pt>
                <c:pt idx="576">
                  <c:v>2.3485105341221589E-9</c:v>
                </c:pt>
                <c:pt idx="577">
                  <c:v>2.37706443853643E-9</c:v>
                </c:pt>
                <c:pt idx="578">
                  <c:v>2.4056784810322943E-9</c:v>
                </c:pt>
                <c:pt idx="579">
                  <c:v>2.4343465171877631E-9</c:v>
                </c:pt>
                <c:pt idx="580">
                  <c:v>2.4630623095507327E-9</c:v>
                </c:pt>
                <c:pt idx="581">
                  <c:v>2.4918195295244968E-9</c:v>
                </c:pt>
                <c:pt idx="582">
                  <c:v>2.520611759330303E-9</c:v>
                </c:pt>
                <c:pt idx="583">
                  <c:v>2.5494324940464448E-9</c:v>
                </c:pt>
                <c:pt idx="584">
                  <c:v>2.5782751437233147E-9</c:v>
                </c:pt>
                <c:pt idx="585">
                  <c:v>2.6071330355737799E-9</c:v>
                </c:pt>
                <c:pt idx="586">
                  <c:v>2.6359994162381487E-9</c:v>
                </c:pt>
                <c:pt idx="587">
                  <c:v>2.6648674541229615E-9</c:v>
                </c:pt>
                <c:pt idx="588">
                  <c:v>2.6937302418127355E-9</c:v>
                </c:pt>
                <c:pt idx="589">
                  <c:v>2.7225807985537427E-9</c:v>
                </c:pt>
                <c:pt idx="590">
                  <c:v>2.7514120728088117E-9</c:v>
                </c:pt>
                <c:pt idx="591">
                  <c:v>2.7802169448821029E-9</c:v>
                </c:pt>
                <c:pt idx="592">
                  <c:v>2.8089882296126938E-9</c:v>
                </c:pt>
                <c:pt idx="593">
                  <c:v>2.8377186791357881E-9</c:v>
                </c:pt>
                <c:pt idx="594">
                  <c:v>2.866400985710255E-9</c:v>
                </c:pt>
                <c:pt idx="595">
                  <c:v>2.8950277846111515E-9</c:v>
                </c:pt>
                <c:pt idx="596">
                  <c:v>2.9235916570858226E-9</c:v>
                </c:pt>
                <c:pt idx="597">
                  <c:v>2.9520851333720848E-9</c:v>
                </c:pt>
                <c:pt idx="598">
                  <c:v>2.9805006957769394E-9</c:v>
                </c:pt>
                <c:pt idx="599">
                  <c:v>3.0088307818142135E-9</c:v>
                </c:pt>
                <c:pt idx="600">
                  <c:v>3.037067787399431E-9</c:v>
                </c:pt>
                <c:pt idx="601">
                  <c:v>3.065204070100176E-9</c:v>
                </c:pt>
                <c:pt idx="602">
                  <c:v>3.0932319524401273E-9</c:v>
                </c:pt>
                <c:pt idx="603">
                  <c:v>3.1211437252549137E-9</c:v>
                </c:pt>
                <c:pt idx="604">
                  <c:v>3.148931651097827E-9</c:v>
                </c:pt>
                <c:pt idx="605">
                  <c:v>3.1765879676934283E-9</c:v>
                </c:pt>
                <c:pt idx="606">
                  <c:v>3.2041048914369784E-9</c:v>
                </c:pt>
                <c:pt idx="607">
                  <c:v>3.2314746209375899E-9</c:v>
                </c:pt>
                <c:pt idx="608">
                  <c:v>3.2586893406029394E-9</c:v>
                </c:pt>
                <c:pt idx="609">
                  <c:v>3.2857412242633268E-9</c:v>
                </c:pt>
                <c:pt idx="610">
                  <c:v>3.3126224388327946E-9</c:v>
                </c:pt>
                <c:pt idx="611">
                  <c:v>3.3393251480050186E-9</c:v>
                </c:pt>
                <c:pt idx="612">
                  <c:v>3.3658415159815671E-9</c:v>
                </c:pt>
                <c:pt idx="613">
                  <c:v>3.3921637112301468E-9</c:v>
                </c:pt>
                <c:pt idx="614">
                  <c:v>3.4182839102703517E-9</c:v>
                </c:pt>
                <c:pt idx="615">
                  <c:v>3.4441943014844261E-9</c:v>
                </c:pt>
                <c:pt idx="616">
                  <c:v>3.4698870889504935E-9</c:v>
                </c:pt>
                <c:pt idx="617">
                  <c:v>3.4953544962956806E-9</c:v>
                </c:pt>
                <c:pt idx="618">
                  <c:v>3.5205887705664932E-9</c:v>
                </c:pt>
                <c:pt idx="619">
                  <c:v>3.5455821861138316E-9</c:v>
                </c:pt>
                <c:pt idx="620">
                  <c:v>3.5703270484899192E-9</c:v>
                </c:pt>
                <c:pt idx="621">
                  <c:v>3.5948156983544702E-9</c:v>
                </c:pt>
                <c:pt idx="622">
                  <c:v>3.6190405153873239E-9</c:v>
                </c:pt>
                <c:pt idx="623">
                  <c:v>3.6429939222048008E-9</c:v>
                </c:pt>
                <c:pt idx="624">
                  <c:v>3.6666683882769904E-9</c:v>
                </c:pt>
                <c:pt idx="625">
                  <c:v>3.690056433843151E-9</c:v>
                </c:pt>
                <c:pt idx="626">
                  <c:v>3.7131506338224172E-9</c:v>
                </c:pt>
                <c:pt idx="627">
                  <c:v>3.73594362171696E-9</c:v>
                </c:pt>
                <c:pt idx="628">
                  <c:v>3.7584280935047549E-9</c:v>
                </c:pt>
                <c:pt idx="629">
                  <c:v>3.7805968115191002E-9</c:v>
                </c:pt>
                <c:pt idx="630">
                  <c:v>3.8024426083120174E-9</c:v>
                </c:pt>
                <c:pt idx="631">
                  <c:v>3.8239583904986586E-9</c:v>
                </c:pt>
                <c:pt idx="632">
                  <c:v>3.8451371425798579E-9</c:v>
                </c:pt>
                <c:pt idx="633">
                  <c:v>3.865971930739948E-9</c:v>
                </c:pt>
                <c:pt idx="634">
                  <c:v>3.8864559066169839E-9</c:v>
                </c:pt>
                <c:pt idx="635">
                  <c:v>3.9065823110425029E-9</c:v>
                </c:pt>
                <c:pt idx="636">
                  <c:v>3.9263444777479925E-9</c:v>
                </c:pt>
                <c:pt idx="637">
                  <c:v>3.9457358370352066E-9</c:v>
                </c:pt>
                <c:pt idx="638">
                  <c:v>3.9647499194075241E-9</c:v>
                </c:pt>
                <c:pt idx="639">
                  <c:v>3.983380359159541E-9</c:v>
                </c:pt>
                <c:pt idx="640">
                  <c:v>4.0016208979221214E-9</c:v>
                </c:pt>
                <c:pt idx="641">
                  <c:v>4.0194653881601376E-9</c:v>
                </c:pt>
                <c:pt idx="642">
                  <c:v>4.0369077966201719E-9</c:v>
                </c:pt>
                <c:pt idx="643">
                  <c:v>4.0539422077254914E-9</c:v>
                </c:pt>
                <c:pt idx="644">
                  <c:v>4.0705628269156011E-9</c:v>
                </c:pt>
                <c:pt idx="645">
                  <c:v>4.086763983927758E-9</c:v>
                </c:pt>
                <c:pt idx="646">
                  <c:v>4.1025401360178413E-9</c:v>
                </c:pt>
                <c:pt idx="647">
                  <c:v>4.1178858711180179E-9</c:v>
                </c:pt>
                <c:pt idx="648">
                  <c:v>4.1327959109286953E-9</c:v>
                </c:pt>
                <c:pt idx="649">
                  <c:v>4.147265113942274E-9</c:v>
                </c:pt>
                <c:pt idx="650">
                  <c:v>4.1612884783962991E-9</c:v>
                </c:pt>
                <c:pt idx="651">
                  <c:v>4.1748611451536205E-9</c:v>
                </c:pt>
                <c:pt idx="652">
                  <c:v>4.1879784005072434E-9</c:v>
                </c:pt>
                <c:pt idx="653">
                  <c:v>4.2006356789076144E-9</c:v>
                </c:pt>
                <c:pt idx="654">
                  <c:v>4.2128285656101217E-9</c:v>
                </c:pt>
                <c:pt idx="655">
                  <c:v>4.2245527992406692E-9</c:v>
                </c:pt>
                <c:pt idx="656">
                  <c:v>4.2358042742772285E-9</c:v>
                </c:pt>
                <c:pt idx="657">
                  <c:v>4.2465790434453643E-9</c:v>
                </c:pt>
                <c:pt idx="658">
                  <c:v>4.2568733200257587E-9</c:v>
                </c:pt>
                <c:pt idx="659">
                  <c:v>4.2666834800718512E-9</c:v>
                </c:pt>
                <c:pt idx="660">
                  <c:v>4.2760060645357785E-9</c:v>
                </c:pt>
                <c:pt idx="661">
                  <c:v>4.2848377813008746E-9</c:v>
                </c:pt>
                <c:pt idx="662">
                  <c:v>4.2931755071190444E-9</c:v>
                </c:pt>
                <c:pt idx="663">
                  <c:v>4.3010162894514299E-9</c:v>
                </c:pt>
                <c:pt idx="664">
                  <c:v>4.3083573482108383E-9</c:v>
                </c:pt>
                <c:pt idx="665">
                  <c:v>4.3151960774045025E-9</c:v>
                </c:pt>
                <c:pt idx="666">
                  <c:v>4.3215300466758081E-9</c:v>
                </c:pt>
                <c:pt idx="667">
                  <c:v>4.3273570027437119E-9</c:v>
                </c:pt>
                <c:pt idx="668">
                  <c:v>4.3326748707386616E-9</c:v>
                </c:pt>
                <c:pt idx="669">
                  <c:v>4.337481755433909E-9</c:v>
                </c:pt>
                <c:pt idx="670">
                  <c:v>4.3417759423711761E-9</c:v>
                </c:pt>
                <c:pt idx="671">
                  <c:v>4.3455558988797695E-9</c:v>
                </c:pt>
                <c:pt idx="672">
                  <c:v>4.3488202749882664E-9</c:v>
                </c:pt>
                <c:pt idx="673">
                  <c:v>4.3515679042280289E-9</c:v>
                </c:pt>
                <c:pt idx="674">
                  <c:v>4.3537978043278715E-9</c:v>
                </c:pt>
                <c:pt idx="675">
                  <c:v>4.3555091777993055E-9</c:v>
                </c:pt>
                <c:pt idx="676">
                  <c:v>4.356701412411863E-9</c:v>
                </c:pt>
                <c:pt idx="677">
                  <c:v>4.3573740815581239E-9</c:v>
                </c:pt>
                <c:pt idx="678">
                  <c:v>4.3575269445081161E-9</c:v>
                </c:pt>
                <c:pt idx="679">
                  <c:v>4.3571599465528971E-9</c:v>
                </c:pt>
                <c:pt idx="680">
                  <c:v>4.3562732190371868E-9</c:v>
                </c:pt>
                <c:pt idx="681">
                  <c:v>4.3548670792810222E-9</c:v>
                </c:pt>
                <c:pt idx="682">
                  <c:v>4.3529420303905097E-9</c:v>
                </c:pt>
                <c:pt idx="683">
                  <c:v>4.3504987609578248E-9</c:v>
                </c:pt>
                <c:pt idx="684">
                  <c:v>4.3475381446507101E-9</c:v>
                </c:pt>
                <c:pt idx="685">
                  <c:v>4.3440612396918195E-9</c:v>
                </c:pt>
                <c:pt idx="686">
                  <c:v>4.340069288228334E-9</c:v>
                </c:pt>
                <c:pt idx="687">
                  <c:v>4.335563715592385E-9</c:v>
                </c:pt>
                <c:pt idx="688">
                  <c:v>4.3305461294528957E-9</c:v>
                </c:pt>
                <c:pt idx="689">
                  <c:v>4.3250183188595458E-9</c:v>
                </c:pt>
                <c:pt idx="690">
                  <c:v>4.3189822531796589E-9</c:v>
                </c:pt>
                <c:pt idx="691">
                  <c:v>4.3124400809289007E-9</c:v>
                </c:pt>
                <c:pt idx="692">
                  <c:v>4.3053941284967454E-9</c:v>
                </c:pt>
                <c:pt idx="693">
                  <c:v>4.2978468987677853E-9</c:v>
                </c:pt>
                <c:pt idx="694">
                  <c:v>4.2898010696400232E-9</c:v>
                </c:pt>
                <c:pt idx="695">
                  <c:v>4.2812594924413629E-9</c:v>
                </c:pt>
                <c:pt idx="696">
                  <c:v>4.2722251902456281E-9</c:v>
                </c:pt>
                <c:pt idx="697">
                  <c:v>4.2627013560894867E-9</c:v>
                </c:pt>
                <c:pt idx="698">
                  <c:v>4.2526913510917669E-9</c:v>
                </c:pt>
                <c:pt idx="699">
                  <c:v>4.2421987024766893E-9</c:v>
                </c:pt>
                <c:pt idx="700">
                  <c:v>4.2312271015026881E-9</c:v>
                </c:pt>
                <c:pt idx="701">
                  <c:v>4.2197804012984645E-9</c:v>
                </c:pt>
                <c:pt idx="702">
                  <c:v>4.2078626146081101E-9</c:v>
                </c:pt>
                <c:pt idx="703">
                  <c:v>4.1954779114470951E-9</c:v>
                </c:pt>
                <c:pt idx="704">
                  <c:v>4.1826306166710674E-9</c:v>
                </c:pt>
                <c:pt idx="705">
                  <c:v>4.169325207459443E-9</c:v>
                </c:pt>
                <c:pt idx="706">
                  <c:v>4.1555663107158254E-9</c:v>
                </c:pt>
                <c:pt idx="707">
                  <c:v>4.1413587003873809E-9</c:v>
                </c:pt>
                <c:pt idx="708">
                  <c:v>4.1267072947053258E-9</c:v>
                </c:pt>
                <c:pt idx="709">
                  <c:v>4.1116171533487839E-9</c:v>
                </c:pt>
                <c:pt idx="710">
                  <c:v>4.0960934745342695E-9</c:v>
                </c:pt>
                <c:pt idx="711">
                  <c:v>4.0801415920331667E-9</c:v>
                </c:pt>
                <c:pt idx="712">
                  <c:v>4.0637669721195881E-9</c:v>
                </c:pt>
                <c:pt idx="713">
                  <c:v>4.0469752104510483E-9</c:v>
                </c:pt>
                <c:pt idx="714">
                  <c:v>4.0297720288844601E-9</c:v>
                </c:pt>
                <c:pt idx="715">
                  <c:v>4.01216327222997E-9</c:v>
                </c:pt>
                <c:pt idx="716">
                  <c:v>3.9941549049452189E-9</c:v>
                </c:pt>
                <c:pt idx="717">
                  <c:v>3.9757530077726392E-9</c:v>
                </c:pt>
                <c:pt idx="718">
                  <c:v>3.9569637743224389E-9</c:v>
                </c:pt>
                <c:pt idx="719">
                  <c:v>3.9377935076039519E-9</c:v>
                </c:pt>
                <c:pt idx="720">
                  <c:v>3.9182486165080813E-9</c:v>
                </c:pt>
                <c:pt idx="721">
                  <c:v>3.8983356122435683E-9</c:v>
                </c:pt>
                <c:pt idx="722">
                  <c:v>3.8780611047298532E-9</c:v>
                </c:pt>
                <c:pt idx="723">
                  <c:v>3.8574317989493298E-9</c:v>
                </c:pt>
                <c:pt idx="724">
                  <c:v>3.8364544912617936E-9</c:v>
                </c:pt>
                <c:pt idx="725">
                  <c:v>3.8151360656839244E-9</c:v>
                </c:pt>
                <c:pt idx="726">
                  <c:v>3.7934834901366197E-9</c:v>
                </c:pt>
                <c:pt idx="727">
                  <c:v>3.7715038126630661E-9</c:v>
                </c:pt>
                <c:pt idx="728">
                  <c:v>3.7492041576203831E-9</c:v>
                </c:pt>
                <c:pt idx="729">
                  <c:v>3.7265917218477257E-9</c:v>
                </c:pt>
                <c:pt idx="730">
                  <c:v>3.7036737708136992E-9</c:v>
                </c:pt>
                <c:pt idx="731">
                  <c:v>3.680457634745976E-9</c:v>
                </c:pt>
                <c:pt idx="732">
                  <c:v>3.6569507047459724E-9</c:v>
                </c:pt>
                <c:pt idx="733">
                  <c:v>3.6331604288914559E-9</c:v>
                </c:pt>
                <c:pt idx="734">
                  <c:v>3.6090943083299227E-9</c:v>
                </c:pt>
                <c:pt idx="735">
                  <c:v>3.5847598933656255E-9</c:v>
                </c:pt>
                <c:pt idx="736">
                  <c:v>3.5601647795430489E-9</c:v>
                </c:pt>
                <c:pt idx="737">
                  <c:v>3.5353166037296659E-9</c:v>
                </c:pt>
                <c:pt idx="738">
                  <c:v>3.510223040200783E-9</c:v>
                </c:pt>
                <c:pt idx="739">
                  <c:v>3.4848917967292287E-9</c:v>
                </c:pt>
                <c:pt idx="740">
                  <c:v>3.4593306106826708E-9</c:v>
                </c:pt>
                <c:pt idx="741">
                  <c:v>3.4335472451312595E-9</c:v>
                </c:pt>
                <c:pt idx="742">
                  <c:v>3.4075494849683235E-9</c:v>
                </c:pt>
                <c:pt idx="743">
                  <c:v>3.3813451330467785E-9</c:v>
                </c:pt>
                <c:pt idx="744">
                  <c:v>3.3549420063338884E-9</c:v>
                </c:pt>
                <c:pt idx="745">
                  <c:v>3.3283479320869726E-9</c:v>
                </c:pt>
                <c:pt idx="746">
                  <c:v>3.3015707440526467E-9</c:v>
                </c:pt>
                <c:pt idx="747">
                  <c:v>3.2746182786921019E-9</c:v>
                </c:pt>
                <c:pt idx="748">
                  <c:v>3.2474983714349121E-9</c:v>
                </c:pt>
                <c:pt idx="749">
                  <c:v>3.2202188529638203E-9</c:v>
                </c:pt>
                <c:pt idx="750">
                  <c:v>3.1927875455328869E-9</c:v>
                </c:pt>
                <c:pt idx="751">
                  <c:v>3.1652122593213601E-9</c:v>
                </c:pt>
                <c:pt idx="752">
                  <c:v>3.1375007888255454E-9</c:v>
                </c:pt>
                <c:pt idx="753">
                  <c:v>3.1096609092909572E-9</c:v>
                </c:pt>
                <c:pt idx="754">
                  <c:v>3.081700373186909E-9</c:v>
                </c:pt>
                <c:pt idx="755">
                  <c:v>3.0536269067257123E-9</c:v>
                </c:pt>
                <c:pt idx="756">
                  <c:v>3.0254482064285495E-9</c:v>
                </c:pt>
                <c:pt idx="757">
                  <c:v>2.997171935740064E-9</c:v>
                </c:pt>
                <c:pt idx="758">
                  <c:v>2.9688057216936157E-9</c:v>
                </c:pt>
                <c:pt idx="759">
                  <c:v>2.9403571516291354E-9</c:v>
                </c:pt>
                <c:pt idx="760">
                  <c:v>2.9118337699654018E-9</c:v>
                </c:pt>
                <c:pt idx="761">
                  <c:v>2.8832430750285371E-9</c:v>
                </c:pt>
                <c:pt idx="762">
                  <c:v>2.8545925159384408E-9</c:v>
                </c:pt>
                <c:pt idx="763">
                  <c:v>2.8258894895548152E-9</c:v>
                </c:pt>
                <c:pt idx="764">
                  <c:v>2.7971413374843716E-9</c:v>
                </c:pt>
                <c:pt idx="765">
                  <c:v>2.7683553431507455E-9</c:v>
                </c:pt>
                <c:pt idx="766">
                  <c:v>2.7395387289285721E-9</c:v>
                </c:pt>
                <c:pt idx="767">
                  <c:v>2.7106986533431089E-9</c:v>
                </c:pt>
                <c:pt idx="768">
                  <c:v>2.6818422083367359E-9</c:v>
                </c:pt>
                <c:pt idx="769">
                  <c:v>2.6529764166035681E-9</c:v>
                </c:pt>
                <c:pt idx="770">
                  <c:v>2.6241082289933693E-9</c:v>
                </c:pt>
                <c:pt idx="771">
                  <c:v>2.595244521985885E-9</c:v>
                </c:pt>
                <c:pt idx="772">
                  <c:v>2.5663920952366131E-9</c:v>
                </c:pt>
                <c:pt idx="773">
                  <c:v>2.5375576691950067E-9</c:v>
                </c:pt>
                <c:pt idx="774">
                  <c:v>2.5087478827959938E-9</c:v>
                </c:pt>
                <c:pt idx="775">
                  <c:v>2.4799692912256385E-9</c:v>
                </c:pt>
                <c:pt idx="776">
                  <c:v>2.4512283637617165E-9</c:v>
                </c:pt>
                <c:pt idx="777">
                  <c:v>2.4225314816898745E-9</c:v>
                </c:pt>
                <c:pt idx="778">
                  <c:v>2.3938849362959986E-9</c:v>
                </c:pt>
                <c:pt idx="779">
                  <c:v>2.3652949269353389E-9</c:v>
                </c:pt>
                <c:pt idx="780">
                  <c:v>2.3367675591788544E-9</c:v>
                </c:pt>
                <c:pt idx="781">
                  <c:v>2.3083088430372013E-9</c:v>
                </c:pt>
                <c:pt idx="782">
                  <c:v>2.2799246912626835E-9</c:v>
                </c:pt>
                <c:pt idx="783">
                  <c:v>2.2516209177294414E-9</c:v>
                </c:pt>
                <c:pt idx="784">
                  <c:v>2.2234032358920862E-9</c:v>
                </c:pt>
                <c:pt idx="785">
                  <c:v>2.1952772573228933E-9</c:v>
                </c:pt>
                <c:pt idx="786">
                  <c:v>2.1672484903276335E-9</c:v>
                </c:pt>
                <c:pt idx="787">
                  <c:v>2.1393223386400415E-9</c:v>
                </c:pt>
                <c:pt idx="788">
                  <c:v>2.1115041001948503E-9</c:v>
                </c:pt>
                <c:pt idx="789">
                  <c:v>2.0837989659792557E-9</c:v>
                </c:pt>
                <c:pt idx="790">
                  <c:v>2.0562120189626338E-9</c:v>
                </c:pt>
                <c:pt idx="791">
                  <c:v>2.0287482331042412E-9</c:v>
                </c:pt>
                <c:pt idx="792">
                  <c:v>2.0014124724385777E-9</c:v>
                </c:pt>
                <c:pt idx="793">
                  <c:v>1.9742094902380555E-9</c:v>
                </c:pt>
                <c:pt idx="794">
                  <c:v>1.9471439282525035E-9</c:v>
                </c:pt>
                <c:pt idx="795">
                  <c:v>1.9202203160250485E-9</c:v>
                </c:pt>
                <c:pt idx="796">
                  <c:v>1.8934430702837948E-9</c:v>
                </c:pt>
                <c:pt idx="797">
                  <c:v>1.8668164944087017E-9</c:v>
                </c:pt>
                <c:pt idx="798">
                  <c:v>1.8403447779730122E-9</c:v>
                </c:pt>
                <c:pt idx="799">
                  <c:v>1.8140319963585016E-9</c:v>
                </c:pt>
                <c:pt idx="800">
                  <c:v>1.7878821104437838E-9</c:v>
                </c:pt>
                <c:pt idx="801">
                  <c:v>1.7618989663648773E-9</c:v>
                </c:pt>
                <c:pt idx="802">
                  <c:v>1.7360862953471453E-9</c:v>
                </c:pt>
                <c:pt idx="803">
                  <c:v>1.7104477136077149E-9</c:v>
                </c:pt>
                <c:pt idx="804">
                  <c:v>1.6849867223274168E-9</c:v>
                </c:pt>
                <c:pt idx="805">
                  <c:v>1.6597067076912507E-9</c:v>
                </c:pt>
                <c:pt idx="806">
                  <c:v>1.6346109409963215E-9</c:v>
                </c:pt>
                <c:pt idx="807">
                  <c:v>1.6097025788261888E-9</c:v>
                </c:pt>
                <c:pt idx="808">
                  <c:v>1.5849846632904859E-9</c:v>
                </c:pt>
                <c:pt idx="809">
                  <c:v>1.5604601223286695E-9</c:v>
                </c:pt>
                <c:pt idx="810">
                  <c:v>1.5361317700766941E-9</c:v>
                </c:pt>
                <c:pt idx="811">
                  <c:v>1.5120023072953927E-9</c:v>
                </c:pt>
                <c:pt idx="812">
                  <c:v>1.4880743218593012E-9</c:v>
                </c:pt>
                <c:pt idx="813">
                  <c:v>1.4643502893046402E-9</c:v>
                </c:pt>
                <c:pt idx="814">
                  <c:v>1.4408325734351272E-9</c:v>
                </c:pt>
                <c:pt idx="815">
                  <c:v>1.417523426984289E-9</c:v>
                </c:pt>
                <c:pt idx="816">
                  <c:v>1.3944249923328895E-9</c:v>
                </c:pt>
                <c:pt idx="817">
                  <c:v>1.3715393022800824E-9</c:v>
                </c:pt>
                <c:pt idx="818">
                  <c:v>1.3488682808668784E-9</c:v>
                </c:pt>
                <c:pt idx="819">
                  <c:v>1.3264137442504782E-9</c:v>
                </c:pt>
                <c:pt idx="820">
                  <c:v>1.304177401628031E-9</c:v>
                </c:pt>
                <c:pt idx="821">
                  <c:v>1.2821608562083306E-9</c:v>
                </c:pt>
                <c:pt idx="822">
                  <c:v>1.260365606229969E-9</c:v>
                </c:pt>
                <c:pt idx="823">
                  <c:v>1.2387930460244506E-9</c:v>
                </c:pt>
                <c:pt idx="824">
                  <c:v>1.2174444671227426E-9</c:v>
                </c:pt>
                <c:pt idx="825">
                  <c:v>1.1963210594037463E-9</c:v>
                </c:pt>
                <c:pt idx="826">
                  <c:v>1.1754239122831551E-9</c:v>
                </c:pt>
                <c:pt idx="827">
                  <c:v>1.1547540159411586E-9</c:v>
                </c:pt>
                <c:pt idx="828">
                  <c:v>1.1343122625874444E-9</c:v>
                </c:pt>
                <c:pt idx="829">
                  <c:v>1.1140994477619606E-9</c:v>
                </c:pt>
                <c:pt idx="830">
                  <c:v>1.0941162716698703E-9</c:v>
                </c:pt>
                <c:pt idx="831">
                  <c:v>1.0743633405491592E-9</c:v>
                </c:pt>
                <c:pt idx="832">
                  <c:v>1.0548411680693413E-9</c:v>
                </c:pt>
                <c:pt idx="833">
                  <c:v>1.035550176759706E-9</c:v>
                </c:pt>
                <c:pt idx="834">
                  <c:v>1.0164906994655736E-9</c:v>
                </c:pt>
                <c:pt idx="835">
                  <c:v>9.9766298083100062E-10</c:v>
                </c:pt>
                <c:pt idx="836">
                  <c:v>9.7906717880641525E-10</c:v>
                </c:pt>
                <c:pt idx="837">
                  <c:v>9.6070336617964641E-10</c:v>
                </c:pt>
                <c:pt idx="838">
                  <c:v>9.4257153212882993E-10</c:v>
                </c:pt>
                <c:pt idx="839">
                  <c:v>9.2467158379568004E-10</c:v>
                </c:pt>
                <c:pt idx="840">
                  <c:v>9.0700334787763601E-10</c:v>
                </c:pt>
                <c:pt idx="841">
                  <c:v>8.8956657223739005E-10</c:v>
                </c:pt>
                <c:pt idx="842">
                  <c:v>8.7236092752833189E-10</c:v>
                </c:pt>
                <c:pt idx="843">
                  <c:v>8.5538600883445112E-10</c:v>
                </c:pt>
                <c:pt idx="844">
                  <c:v>8.3864133732325665E-10</c:v>
                </c:pt>
                <c:pt idx="845">
                  <c:v>8.2212636191028868E-10</c:v>
                </c:pt>
                <c:pt idx="846">
                  <c:v>8.0584046093382597E-10</c:v>
                </c:pt>
                <c:pt idx="847">
                  <c:v>7.8978294383838615E-10</c:v>
                </c:pt>
                <c:pt idx="848">
                  <c:v>7.7395305286567153E-10</c:v>
                </c:pt>
                <c:pt idx="849">
                  <c:v>7.5834996475160027E-10</c:v>
                </c:pt>
                <c:pt idx="850">
                  <c:v>7.4297279242810482E-10</c:v>
                </c:pt>
                <c:pt idx="851">
                  <c:v>7.2782058672839802E-10</c:v>
                </c:pt>
                <c:pt idx="852">
                  <c:v>7.1289233809442525E-10</c:v>
                </c:pt>
                <c:pt idx="853">
                  <c:v>6.9818697828524821E-10</c:v>
                </c:pt>
                <c:pt idx="854">
                  <c:v>6.8370338208513826E-10</c:v>
                </c:pt>
                <c:pt idx="855">
                  <c:v>6.6944036901016374E-10</c:v>
                </c:pt>
                <c:pt idx="856">
                  <c:v>6.5539670501210272E-10</c:v>
                </c:pt>
                <c:pt idx="857">
                  <c:v>6.415711041785276E-10</c:v>
                </c:pt>
                <c:pt idx="858">
                  <c:v>6.2796223042793453E-10</c:v>
                </c:pt>
                <c:pt idx="859">
                  <c:v>6.1456869919882365E-10</c:v>
                </c:pt>
                <c:pt idx="860">
                  <c:v>6.0138907913166153E-10</c:v>
                </c:pt>
                <c:pt idx="861">
                  <c:v>5.884218937426839E-10</c:v>
                </c:pt>
                <c:pt idx="862">
                  <c:v>5.7566562308853252E-10</c:v>
                </c:pt>
                <c:pt idx="863">
                  <c:v>5.6311870542073263E-10</c:v>
                </c:pt>
                <c:pt idx="864">
                  <c:v>5.5077953882907606E-10</c:v>
                </c:pt>
                <c:pt idx="865">
                  <c:v>5.3864648287297015E-10</c:v>
                </c:pt>
                <c:pt idx="866">
                  <c:v>5.267178601998702E-10</c:v>
                </c:pt>
                <c:pt idx="867">
                  <c:v>5.1499195814993006E-10</c:v>
                </c:pt>
                <c:pt idx="868">
                  <c:v>5.0346703034603542E-10</c:v>
                </c:pt>
                <c:pt idx="869">
                  <c:v>4.92141298268425E-10</c:v>
                </c:pt>
                <c:pt idx="870">
                  <c:v>4.8101295281312234E-10</c:v>
                </c:pt>
                <c:pt idx="871">
                  <c:v>4.700801558334385E-10</c:v>
                </c:pt>
                <c:pt idx="872">
                  <c:v>4.593410416638382E-10</c:v>
                </c:pt>
                <c:pt idx="873">
                  <c:v>4.4879371862548797E-10</c:v>
                </c:pt>
                <c:pt idx="874">
                  <c:v>4.3843627051283602E-10</c:v>
                </c:pt>
                <c:pt idx="875">
                  <c:v>4.2826675806060992E-10</c:v>
                </c:pt>
                <c:pt idx="876">
                  <c:v>4.1828322039063894E-10</c:v>
                </c:pt>
                <c:pt idx="877">
                  <c:v>4.0848367643794452E-10</c:v>
                </c:pt>
                <c:pt idx="878">
                  <c:v>3.9886612635557309E-10</c:v>
                </c:pt>
                <c:pt idx="879">
                  <c:v>3.8942855289766799E-10</c:v>
                </c:pt>
                <c:pt idx="880">
                  <c:v>3.8016892278032101E-10</c:v>
                </c:pt>
                <c:pt idx="881">
                  <c:v>3.7108518801975245E-10</c:v>
                </c:pt>
                <c:pt idx="882">
                  <c:v>3.6217528724741919E-10</c:v>
                </c:pt>
                <c:pt idx="883">
                  <c:v>3.5343714700166466E-10</c:v>
                </c:pt>
                <c:pt idx="884">
                  <c:v>3.4486868299555878E-10</c:v>
                </c:pt>
                <c:pt idx="885">
                  <c:v>3.3646780136060323E-10</c:v>
                </c:pt>
                <c:pt idx="886">
                  <c:v>3.2823239986600584E-10</c:v>
                </c:pt>
                <c:pt idx="887">
                  <c:v>3.2016036911325199E-10</c:v>
                </c:pt>
                <c:pt idx="888">
                  <c:v>3.1224959370573152E-10</c:v>
                </c:pt>
                <c:pt idx="889">
                  <c:v>3.0449795339320551E-10</c:v>
                </c:pt>
                <c:pt idx="890">
                  <c:v>2.96903324190921E-10</c:v>
                </c:pt>
                <c:pt idx="891">
                  <c:v>2.8946357947321036E-10</c:v>
                </c:pt>
                <c:pt idx="892">
                  <c:v>2.8217659104143503E-10</c:v>
                </c:pt>
                <c:pt idx="893">
                  <c:v>2.7504023016615919E-10</c:v>
                </c:pt>
                <c:pt idx="894">
                  <c:v>2.6805236860346092E-10</c:v>
                </c:pt>
                <c:pt idx="895">
                  <c:v>2.6121087958531643E-10</c:v>
                </c:pt>
                <c:pt idx="896">
                  <c:v>2.5451363878400931E-10</c:v>
                </c:pt>
                <c:pt idx="897">
                  <c:v>2.4795852525054948E-10</c:v>
                </c:pt>
                <c:pt idx="898">
                  <c:v>2.4154342232709379E-10</c:v>
                </c:pt>
                <c:pt idx="899">
                  <c:v>2.3526621853339696E-10</c:v>
                </c:pt>
                <c:pt idx="900">
                  <c:v>2.2912480842733274E-10</c:v>
                </c:pt>
                <c:pt idx="901">
                  <c:v>2.2311709343954762E-10</c:v>
                </c:pt>
                <c:pt idx="902">
                  <c:v>2.1724098268233077E-10</c:v>
                </c:pt>
                <c:pt idx="903">
                  <c:v>2.1149439373280272E-10</c:v>
                </c:pt>
                <c:pt idx="904">
                  <c:v>2.0587525339053977E-10</c:v>
                </c:pt>
                <c:pt idx="905">
                  <c:v>2.0038149840977619E-10</c:v>
                </c:pt>
                <c:pt idx="906">
                  <c:v>1.9501107620633623E-10</c:v>
                </c:pt>
                <c:pt idx="907">
                  <c:v>1.8976194553946978E-10</c:v>
                </c:pt>
                <c:pt idx="908">
                  <c:v>1.8463207716878102E-10</c:v>
                </c:pt>
                <c:pt idx="909">
                  <c:v>1.7961945448644985E-10</c:v>
                </c:pt>
                <c:pt idx="910">
                  <c:v>1.7472207412496922E-10</c:v>
                </c:pt>
                <c:pt idx="911">
                  <c:v>1.6993794654062726E-10</c:v>
                </c:pt>
                <c:pt idx="912">
                  <c:v>1.6526509657298416E-10</c:v>
                </c:pt>
                <c:pt idx="913">
                  <c:v>1.6070156398059977E-10</c:v>
                </c:pt>
                <c:pt idx="914">
                  <c:v>1.5624540395328806E-10</c:v>
                </c:pt>
                <c:pt idx="915">
                  <c:v>1.5189468760117825E-10</c:v>
                </c:pt>
                <c:pt idx="916">
                  <c:v>1.4764750242088071E-10</c:v>
                </c:pt>
                <c:pt idx="917">
                  <c:v>1.4350195273906198E-10</c:v>
                </c:pt>
                <c:pt idx="918">
                  <c:v>1.3945616013374508E-10</c:v>
                </c:pt>
                <c:pt idx="919">
                  <c:v>1.3550826383366185E-10</c:v>
                </c:pt>
                <c:pt idx="920">
                  <c:v>1.3165642109598985E-10</c:v>
                </c:pt>
                <c:pt idx="921">
                  <c:v>1.2789880756281745E-10</c:v>
                </c:pt>
                <c:pt idx="922">
                  <c:v>1.2423361759668829E-10</c:v>
                </c:pt>
                <c:pt idx="923">
                  <c:v>1.2065906459558274E-10</c:v>
                </c:pt>
                <c:pt idx="924">
                  <c:v>1.1717338128769939E-10</c:v>
                </c:pt>
                <c:pt idx="925">
                  <c:v>1.1377482000641135E-10</c:v>
                </c:pt>
                <c:pt idx="926">
                  <c:v>1.1046165294576879E-10</c:v>
                </c:pt>
                <c:pt idx="927">
                  <c:v>1.0723217239693367E-10</c:v>
                </c:pt>
                <c:pt idx="928">
                  <c:v>1.0408469096593041E-10</c:v>
                </c:pt>
                <c:pt idx="929">
                  <c:v>1.0101754177310455E-10</c:v>
                </c:pt>
                <c:pt idx="930">
                  <c:v>9.8029078634681396E-11</c:v>
                </c:pt>
                <c:pt idx="931">
                  <c:v>9.5117676226825364E-11</c:v>
                </c:pt>
                <c:pt idx="932">
                  <c:v>9.2281730232596332E-11</c:v>
                </c:pt>
                <c:pt idx="933">
                  <c:v>8.9519657472207433E-11</c:v>
                </c:pt>
                <c:pt idx="934">
                  <c:v>8.6829896016988238E-11</c:v>
                </c:pt>
                <c:pt idx="935">
                  <c:v>8.4210905287457617E-11</c:v>
                </c:pt>
                <c:pt idx="936">
                  <c:v>8.1661166135914622E-11</c:v>
                </c:pt>
                <c:pt idx="937">
                  <c:v>7.9179180913952489E-11</c:v>
                </c:pt>
                <c:pt idx="938">
                  <c:v>7.6763473525303358E-11</c:v>
                </c:pt>
                <c:pt idx="939">
                  <c:v>7.4412589464421815E-11</c:v>
                </c:pt>
                <c:pt idx="940">
                  <c:v>7.2125095841211773E-11</c:v>
                </c:pt>
                <c:pt idx="941">
                  <c:v>6.9899581392302874E-11</c:v>
                </c:pt>
                <c:pt idx="942">
                  <c:v>6.7734656479280617E-11</c:v>
                </c:pt>
                <c:pt idx="943">
                  <c:v>6.5628953074271778E-11</c:v>
                </c:pt>
                <c:pt idx="944">
                  <c:v>6.3581124733285988E-11</c:v>
                </c:pt>
                <c:pt idx="945">
                  <c:v>6.1589846557710985E-11</c:v>
                </c:pt>
                <c:pt idx="946">
                  <c:v>5.965381514435719E-11</c:v>
                </c:pt>
                <c:pt idx="947">
                  <c:v>5.777174852444454E-11</c:v>
                </c:pt>
                <c:pt idx="948">
                  <c:v>5.5942386091919654E-11</c:v>
                </c:pt>
                <c:pt idx="949">
                  <c:v>5.4164488521490385E-11</c:v>
                </c:pt>
                <c:pt idx="950">
                  <c:v>5.2436837676759322E-11</c:v>
                </c:pt>
                <c:pt idx="951">
                  <c:v>5.075823650883438E-11</c:v>
                </c:pt>
                <c:pt idx="952">
                  <c:v>4.9127508945790737E-11</c:v>
                </c:pt>
                <c:pt idx="953">
                  <c:v>4.7543499773354033E-11</c:v>
                </c:pt>
                <c:pt idx="954">
                  <c:v>4.6005074507169156E-11</c:v>
                </c:pt>
                <c:pt idx="955">
                  <c:v>4.4511119257015139E-11</c:v>
                </c:pt>
                <c:pt idx="956">
                  <c:v>4.306054058332219E-11</c:v>
                </c:pt>
                <c:pt idx="957">
                  <c:v>4.1652265346339645E-11</c:v>
                </c:pt>
                <c:pt idx="958">
                  <c:v>4.0285240548300627E-11</c:v>
                </c:pt>
                <c:pt idx="959">
                  <c:v>3.8958433168922728E-11</c:v>
                </c:pt>
                <c:pt idx="960">
                  <c:v>3.7670829994577739E-11</c:v>
                </c:pt>
                <c:pt idx="961">
                  <c:v>3.6421437441459286E-11</c:v>
                </c:pt>
                <c:pt idx="962">
                  <c:v>3.5209281373069991E-11</c:v>
                </c:pt>
                <c:pt idx="963">
                  <c:v>3.403340691234422E-11</c:v>
                </c:pt>
                <c:pt idx="964">
                  <c:v>3.2892878248717593E-11</c:v>
                </c:pt>
                <c:pt idx="965">
                  <c:v>3.1786778440445464E-11</c:v>
                </c:pt>
                <c:pt idx="966">
                  <c:v>3.0714209212470029E-11</c:v>
                </c:pt>
                <c:pt idx="967">
                  <c:v>2.9674290750125864E-11</c:v>
                </c:pt>
                <c:pt idx="968">
                  <c:v>2.8666161488970048E-11</c:v>
                </c:pt>
                <c:pt idx="969">
                  <c:v>2.7688977901015023E-11</c:v>
                </c:pt>
                <c:pt idx="970">
                  <c:v>2.6741914277636571E-11</c:v>
                </c:pt>
                <c:pt idx="971">
                  <c:v>2.5824162509422398E-11</c:v>
                </c:pt>
                <c:pt idx="972">
                  <c:v>2.4934931863220608E-11</c:v>
                </c:pt>
                <c:pt idx="973">
                  <c:v>2.4073448756640757E-11</c:v>
                </c:pt>
                <c:pt idx="974">
                  <c:v>2.3238956530253156E-11</c:v>
                </c:pt>
                <c:pt idx="975">
                  <c:v>2.2430715217726516E-11</c:v>
                </c:pt>
                <c:pt idx="976">
                  <c:v>2.1648001314136113E-11</c:v>
                </c:pt>
                <c:pt idx="977">
                  <c:v>2.089010754266941E-11</c:v>
                </c:pt>
                <c:pt idx="978">
                  <c:v>2.015634261994853E-11</c:v>
                </c:pt>
                <c:pt idx="979">
                  <c:v>1.9446031020183182E-11</c:v>
                </c:pt>
                <c:pt idx="980">
                  <c:v>1.8758512738360449E-11</c:v>
                </c:pt>
                <c:pt idx="981">
                  <c:v>1.8093143052672271E-11</c:v>
                </c:pt>
                <c:pt idx="982">
                  <c:v>1.7449292286373912E-11</c:v>
                </c:pt>
                <c:pt idx="983">
                  <c:v>1.6826345569261495E-11</c:v>
                </c:pt>
                <c:pt idx="984">
                  <c:v>1.6223702598949379E-11</c:v>
                </c:pt>
                <c:pt idx="985">
                  <c:v>1.5640777402122513E-11</c:v>
                </c:pt>
                <c:pt idx="986">
                  <c:v>1.5076998095932592E-11</c:v>
                </c:pt>
                <c:pt idx="987">
                  <c:v>1.4531806649700184E-11</c:v>
                </c:pt>
                <c:pt idx="988">
                  <c:v>1.4004658647079635E-11</c:v>
                </c:pt>
                <c:pt idx="989">
                  <c:v>1.3495023048837179E-11</c:v>
                </c:pt>
                <c:pt idx="990">
                  <c:v>1.3002381956386636E-11</c:v>
                </c:pt>
                <c:pt idx="991">
                  <c:v>1.2526230376221455E-11</c:v>
                </c:pt>
                <c:pt idx="992">
                  <c:v>1.2066075985376124E-11</c:v>
                </c:pt>
                <c:pt idx="993">
                  <c:v>1.1621438898043944E-11</c:v>
                </c:pt>
                <c:pt idx="994">
                  <c:v>1.1191851433472896E-11</c:v>
                </c:pt>
                <c:pt idx="995">
                  <c:v>1.0776857885255773E-11</c:v>
                </c:pt>
                <c:pt idx="996">
                  <c:v>1.0376014292125133E-11</c:v>
                </c:pt>
                <c:pt idx="997">
                  <c:v>9.9888882103584892E-12</c:v>
                </c:pt>
                <c:pt idx="998">
                  <c:v>9.6150584878941055E-12</c:v>
                </c:pt>
                <c:pt idx="999">
                  <c:v>9.2541150402519763E-12</c:v>
                </c:pt>
                <c:pt idx="1000">
                  <c:v>8.9056586283505212E-12</c:v>
                </c:pt>
                <c:pt idx="1001">
                  <c:v>8.5693006383036752E-12</c:v>
                </c:pt>
                <c:pt idx="1002">
                  <c:v>8.2446628632789103E-12</c:v>
                </c:pt>
                <c:pt idx="1003">
                  <c:v>7.9313772874917453E-12</c:v>
                </c:pt>
                <c:pt idx="1004">
                  <c:v>7.6290858724075564E-12</c:v>
                </c:pt>
                <c:pt idx="1005">
                  <c:v>7.337440345217348E-12</c:v>
                </c:pt>
                <c:pt idx="1006">
                  <c:v>7.056101989649584E-12</c:v>
                </c:pt>
                <c:pt idx="1007">
                  <c:v>6.7847414391757343E-12</c:v>
                </c:pt>
                <c:pt idx="1008">
                  <c:v>6.5230384726633965E-12</c:v>
                </c:pt>
                <c:pt idx="1009">
                  <c:v>6.2706818125264855E-12</c:v>
                </c:pt>
                <c:pt idx="1010">
                  <c:v>6.0273689254181792E-12</c:v>
                </c:pt>
                <c:pt idx="1011">
                  <c:v>5.7928058255083423E-12</c:v>
                </c:pt>
                <c:pt idx="1012">
                  <c:v>5.5667068803836982E-12</c:v>
                </c:pt>
                <c:pt idx="1013">
                  <c:v>5.3487946196049222E-12</c:v>
                </c:pt>
                <c:pt idx="1014">
                  <c:v>5.1387995459519708E-12</c:v>
                </c:pt>
                <c:pt idx="1015">
                  <c:v>4.9364599493847688E-12</c:v>
                </c:pt>
                <c:pt idx="1016">
                  <c:v>4.7415217237438365E-12</c:v>
                </c:pt>
                <c:pt idx="1017">
                  <c:v>4.5537381862116942E-12</c:v>
                </c:pt>
                <c:pt idx="1018">
                  <c:v>4.3728698995530875E-12</c:v>
                </c:pt>
                <c:pt idx="1019">
                  <c:v>4.19868449714897E-12</c:v>
                </c:pt>
                <c:pt idx="1020">
                  <c:v>4.0309565108363964E-12</c:v>
                </c:pt>
                <c:pt idx="1021">
                  <c:v>3.8694672015635722E-12</c:v>
                </c:pt>
                <c:pt idx="1022">
                  <c:v>3.7140043928667416E-12</c:v>
                </c:pt>
                <c:pt idx="1023">
                  <c:v>3.5643623071729981E-12</c:v>
                </c:pt>
                <c:pt idx="1024">
                  <c:v>3.4203414049305889E-12</c:v>
                </c:pt>
                <c:pt idx="1025">
                  <c:v>3.2817482265659628E-12</c:v>
                </c:pt>
                <c:pt idx="1026">
                  <c:v>3.1483952372644529E-12</c:v>
                </c:pt>
                <c:pt idx="1027">
                  <c:v>3.0201006745693992E-12</c:v>
                </c:pt>
                <c:pt idx="1028">
                  <c:v>2.8966883987923237E-12</c:v>
                </c:pt>
                <c:pt idx="1029">
                  <c:v>2.7779877462248562E-12</c:v>
                </c:pt>
                <c:pt idx="1030">
                  <c:v>2.6638333851411017E-12</c:v>
                </c:pt>
                <c:pt idx="1031">
                  <c:v>2.5540651745774572E-12</c:v>
                </c:pt>
                <c:pt idx="1032">
                  <c:v>2.44852802587497E-12</c:v>
                </c:pt>
                <c:pt idx="1033">
                  <c:v>2.3470717669678374E-12</c:v>
                </c:pt>
                <c:pt idx="1034">
                  <c:v>2.2495510093999795E-12</c:v>
                </c:pt>
                <c:pt idx="1035">
                  <c:v>2.1558250180502014E-12</c:v>
                </c:pt>
                <c:pt idx="1036">
                  <c:v>2.0657575835449576E-12</c:v>
                </c:pt>
                <c:pt idx="1037">
                  <c:v>1.9792168973365535E-12</c:v>
                </c:pt>
                <c:pt idx="1038">
                  <c:v>1.8960754294231818E-12</c:v>
                </c:pt>
                <c:pt idx="1039">
                  <c:v>1.8162098086861667E-12</c:v>
                </c:pt>
                <c:pt idx="1040">
                  <c:v>1.7395007058185971E-12</c:v>
                </c:pt>
                <c:pt idx="1041">
                  <c:v>1.665832718818514E-12</c:v>
                </c:pt>
                <c:pt idx="1042">
                  <c:v>1.595094261018896E-12</c:v>
                </c:pt>
                <c:pt idx="1043">
                  <c:v>1.52717745162568E-12</c:v>
                </c:pt>
                <c:pt idx="1044">
                  <c:v>1.4619780087343247E-12</c:v>
                </c:pt>
                <c:pt idx="1045">
                  <c:v>1.399395144794599E-12</c:v>
                </c:pt>
                <c:pt idx="1046">
                  <c:v>1.3393314644925876E-12</c:v>
                </c:pt>
                <c:pt idx="1047">
                  <c:v>1.281692865018204E-12</c:v>
                </c:pt>
                <c:pt idx="1048">
                  <c:v>1.2263884386859889E-12</c:v>
                </c:pt>
                <c:pt idx="1049">
                  <c:v>1.1733303778763693E-12</c:v>
                </c:pt>
                <c:pt idx="1050">
                  <c:v>1.1224338822640508E-12</c:v>
                </c:pt>
                <c:pt idx="1051">
                  <c:v>1.0736170682998972E-12</c:v>
                </c:pt>
                <c:pt idx="1052">
                  <c:v>1.0268008809121013E-12</c:v>
                </c:pt>
                <c:pt idx="1053">
                  <c:v>9.8190900739224841E-13</c:v>
                </c:pt>
                <c:pt idx="1054">
                  <c:v>9.388677934315332E-13</c:v>
                </c:pt>
                <c:pt idx="1055">
                  <c:v>8.9760616127214323E-13</c:v>
                </c:pt>
                <c:pt idx="1056">
                  <c:v>8.5805552993863754E-13</c:v>
                </c:pt>
                <c:pt idx="1057">
                  <c:v>8.2014973751398709E-13</c:v>
                </c:pt>
                <c:pt idx="1058">
                  <c:v>7.8382496542480949E-13</c:v>
                </c:pt>
                <c:pt idx="1059">
                  <c:v>7.4901966470027385E-13</c:v>
                </c:pt>
                <c:pt idx="1060">
                  <c:v>7.156744841691033E-13</c:v>
                </c:pt>
                <c:pt idx="1061">
                  <c:v>6.8373220055904759E-13</c:v>
                </c:pt>
                <c:pt idx="1062">
                  <c:v>6.5313765046333841E-13</c:v>
                </c:pt>
                <c:pt idx="1063">
                  <c:v>6.2383766413853479E-13</c:v>
                </c:pt>
                <c:pt idx="1064">
                  <c:v>5.9578100109840526E-13</c:v>
                </c:pt>
                <c:pt idx="1065">
                  <c:v>5.6891828746850805E-13</c:v>
                </c:pt>
                <c:pt idx="1066">
                  <c:v>5.4320195506633834E-13</c:v>
                </c:pt>
                <c:pt idx="1067">
                  <c:v>5.1858618217203954E-13</c:v>
                </c:pt>
                <c:pt idx="1068">
                  <c:v>4.9502683595488554E-13</c:v>
                </c:pt>
                <c:pt idx="1069">
                  <c:v>4.7248141652098527E-13</c:v>
                </c:pt>
                <c:pt idx="1070">
                  <c:v>4.5090900254785328E-13</c:v>
                </c:pt>
                <c:pt idx="1071">
                  <c:v>4.3027019847179867E-13</c:v>
                </c:pt>
                <c:pt idx="1072">
                  <c:v>4.1052708319433301E-13</c:v>
                </c:pt>
                <c:pt idx="1073">
                  <c:v>3.9164316027414042E-13</c:v>
                </c:pt>
                <c:pt idx="1074">
                  <c:v>3.7358330957140915E-13</c:v>
                </c:pt>
                <c:pt idx="1075">
                  <c:v>3.5631374031172454E-13</c:v>
                </c:pt>
                <c:pt idx="1076">
                  <c:v>3.3980194553703308E-13</c:v>
                </c:pt>
                <c:pt idx="1077">
                  <c:v>3.2401665791156559E-13</c:v>
                </c:pt>
                <c:pt idx="1078">
                  <c:v>3.089278068509787E-13</c:v>
                </c:pt>
                <c:pt idx="1079">
                  <c:v>2.945064769433723E-13</c:v>
                </c:pt>
                <c:pt idx="1080">
                  <c:v>2.8072486763123325E-13</c:v>
                </c:pt>
                <c:pt idx="1081">
                  <c:v>2.6755625412377291E-13</c:v>
                </c:pt>
                <c:pt idx="1082">
                  <c:v>2.5497494950953961E-13</c:v>
                </c:pt>
                <c:pt idx="1083">
                  <c:v>2.4295626803961849E-13</c:v>
                </c:pt>
                <c:pt idx="1084">
                  <c:v>2.3147648955218096E-13</c:v>
                </c:pt>
                <c:pt idx="1085">
                  <c:v>2.2051282500955978E-13</c:v>
                </c:pt>
                <c:pt idx="1086">
                  <c:v>2.1004338311950317E-13</c:v>
                </c:pt>
                <c:pt idx="1087">
                  <c:v>2.0004713801270269E-13</c:v>
                </c:pt>
                <c:pt idx="1088">
                  <c:v>1.9050389794914951E-13</c:v>
                </c:pt>
                <c:pt idx="1089">
                  <c:v>1.8139427502633992E-13</c:v>
                </c:pt>
                <c:pt idx="1090">
                  <c:v>1.7269965586281098E-13</c:v>
                </c:pt>
                <c:pt idx="1091">
                  <c:v>1.6440217323096299E-13</c:v>
                </c:pt>
                <c:pt idx="1092">
                  <c:v>1.5648467861359016E-13</c:v>
                </c:pt>
                <c:pt idx="1093">
                  <c:v>1.489307156590168E-13</c:v>
                </c:pt>
                <c:pt idx="1094">
                  <c:v>1.4172449451020089E-13</c:v>
                </c:pt>
                <c:pt idx="1095">
                  <c:v>1.3485086698365541E-13</c:v>
                </c:pt>
                <c:pt idx="1096">
                  <c:v>1.28295302574489E-13</c:v>
                </c:pt>
                <c:pt idx="1097">
                  <c:v>1.2204386526435929E-13</c:v>
                </c:pt>
                <c:pt idx="1098">
                  <c:v>1.160831911095867E-13</c:v>
                </c:pt>
                <c:pt idx="1099">
                  <c:v>1.1040046658716061E-13</c:v>
                </c:pt>
                <c:pt idx="1100">
                  <c:v>1.0498340767681886E-13</c:v>
                </c:pt>
                <c:pt idx="1101">
                  <c:v>9.9820239657864808E-14</c:v>
                </c:pt>
                <c:pt idx="1102">
                  <c:v>9.4899677599830767E-14</c:v>
                </c:pt>
                <c:pt idx="1103">
                  <c:v>9.0210907526568727E-14</c:v>
                </c:pt>
                <c:pt idx="1104">
                  <c:v>8.5743568233794439E-14</c:v>
                </c:pt>
                <c:pt idx="1105">
                  <c:v>8.148773374056448E-14</c:v>
                </c:pt>
                <c:pt idx="1106">
                  <c:v>7.7433896355621447E-14</c:v>
                </c:pt>
                <c:pt idx="1107">
                  <c:v>7.3572950339968172E-14</c:v>
                </c:pt>
                <c:pt idx="1108">
                  <c:v>6.9896176147486777E-14</c:v>
                </c:pt>
                <c:pt idx="1109">
                  <c:v>6.639522522584215E-14</c:v>
                </c:pt>
                <c:pt idx="1110">
                  <c:v>6.30621053603397E-14</c:v>
                </c:pt>
                <c:pt idx="1111">
                  <c:v>5.9889166543831844E-14</c:v>
                </c:pt>
                <c:pt idx="1112">
                  <c:v>5.6869087356183467E-14</c:v>
                </c:pt>
                <c:pt idx="1113">
                  <c:v>5.3994861837220099E-14</c:v>
                </c:pt>
                <c:pt idx="1114">
                  <c:v>5.1259786837486678E-14</c:v>
                </c:pt>
                <c:pt idx="1115">
                  <c:v>4.8657449831549163E-14</c:v>
                </c:pt>
                <c:pt idx="1116">
                  <c:v>4.6181717178959785E-14</c:v>
                </c:pt>
                <c:pt idx="1117">
                  <c:v>4.3826722818403132E-14</c:v>
                </c:pt>
                <c:pt idx="1118">
                  <c:v>4.1586857380912747E-14</c:v>
                </c:pt>
                <c:pt idx="1119">
                  <c:v>3.9456757708432737E-14</c:v>
                </c:pt>
                <c:pt idx="1120">
                  <c:v>3.7431296764362771E-14</c:v>
                </c:pt>
                <c:pt idx="1121">
                  <c:v>3.5505573923090454E-14</c:v>
                </c:pt>
                <c:pt idx="1122">
                  <c:v>3.367490562586994E-14</c:v>
                </c:pt>
                <c:pt idx="1123">
                  <c:v>3.1934816390758286E-14</c:v>
                </c:pt>
                <c:pt idx="1124">
                  <c:v>3.028103016466188E-14</c:v>
                </c:pt>
                <c:pt idx="1125">
                  <c:v>2.870946200588354E-14</c:v>
                </c:pt>
                <c:pt idx="1126">
                  <c:v>2.7216210085892369E-14</c:v>
                </c:pt>
                <c:pt idx="1127">
                  <c:v>2.5797547999359774E-14</c:v>
                </c:pt>
                <c:pt idx="1128">
                  <c:v>2.4449917371824111E-14</c:v>
                </c:pt>
                <c:pt idx="1129">
                  <c:v>2.3169920754657606E-14</c:v>
                </c:pt>
                <c:pt idx="1130">
                  <c:v>2.1954314797310656E-14</c:v>
                </c:pt>
                <c:pt idx="1131">
                  <c:v>2.080000368710894E-14</c:v>
                </c:pt>
                <c:pt idx="1132">
                  <c:v>1.9704032847168449E-14</c:v>
                </c:pt>
                <c:pt idx="1133">
                  <c:v>1.8663582883278529E-14</c:v>
                </c:pt>
                <c:pt idx="1134">
                  <c:v>1.767596377088069E-14</c:v>
                </c:pt>
                <c:pt idx="1135">
                  <c:v>1.6738609273543468E-14</c:v>
                </c:pt>
                <c:pt idx="1136">
                  <c:v>1.5849071584598516E-14</c:v>
                </c:pt>
                <c:pt idx="1137">
                  <c:v>1.5005016183862388E-14</c:v>
                </c:pt>
                <c:pt idx="1138">
                  <c:v>1.4204216901621718E-14</c:v>
                </c:pt>
                <c:pt idx="1139">
                  <c:v>1.344455118230546E-14</c:v>
                </c:pt>
                <c:pt idx="1140">
                  <c:v>1.2723995540510257E-14</c:v>
                </c:pt>
                <c:pt idx="1141">
                  <c:v>1.204062120227745E-14</c:v>
                </c:pt>
                <c:pt idx="1142">
                  <c:v>1.1392589924751172E-14</c:v>
                </c:pt>
                <c:pt idx="1143">
                  <c:v>1.0778149987568451E-14</c:v>
                </c:pt>
                <c:pt idx="1144">
                  <c:v>1.0195632349550153E-14</c:v>
                </c:pt>
                <c:pt idx="1145">
                  <c:v>9.6434469644728712E-15</c:v>
                </c:pt>
                <c:pt idx="1146">
                  <c:v>9.1200792499074869E-15</c:v>
                </c:pt>
                <c:pt idx="1147">
                  <c:v>8.6240867033109201E-15</c:v>
                </c:pt>
                <c:pt idx="1148">
                  <c:v>8.1540956597521491E-15</c:v>
                </c:pt>
                <c:pt idx="1149">
                  <c:v>7.708798185843318E-15</c:v>
                </c:pt>
                <c:pt idx="1150">
                  <c:v>7.2869491046308659E-15</c:v>
                </c:pt>
                <c:pt idx="1151">
                  <c:v>6.8873631463814021E-15</c:v>
                </c:pt>
                <c:pt idx="1152">
                  <c:v>6.5089122203700751E-15</c:v>
                </c:pt>
                <c:pt idx="1153">
                  <c:v>6.1505228029493323E-15</c:v>
                </c:pt>
                <c:pt idx="1154">
                  <c:v>5.8111734373398887E-15</c:v>
                </c:pt>
                <c:pt idx="1155">
                  <c:v>5.4898923407449286E-15</c:v>
                </c:pt>
                <c:pt idx="1156">
                  <c:v>5.1857551145437995E-15</c:v>
                </c:pt>
                <c:pt idx="1157">
                  <c:v>4.897882553471407E-15</c:v>
                </c:pt>
                <c:pt idx="1158">
                  <c:v>4.6254385498354057E-15</c:v>
                </c:pt>
                <c:pt idx="1159">
                  <c:v>4.3676280889644385E-15</c:v>
                </c:pt>
                <c:pt idx="1160">
                  <c:v>4.1236953322179475E-15</c:v>
                </c:pt>
                <c:pt idx="1161">
                  <c:v>3.8929217840206527E-15</c:v>
                </c:pt>
                <c:pt idx="1162">
                  <c:v>3.6746245395139099E-15</c:v>
                </c:pt>
                <c:pt idx="1163">
                  <c:v>3.4681546095402745E-15</c:v>
                </c:pt>
                <c:pt idx="1164">
                  <c:v>3.2728953197990417E-15</c:v>
                </c:pt>
                <c:pt idx="1165">
                  <c:v>3.08826078112705E-15</c:v>
                </c:pt>
                <c:pt idx="1166">
                  <c:v>2.9136944279724967E-15</c:v>
                </c:pt>
                <c:pt idx="1167">
                  <c:v>2.7486676222389547E-15</c:v>
                </c:pt>
                <c:pt idx="1168">
                  <c:v>2.5926783197829493E-15</c:v>
                </c:pt>
                <c:pt idx="1169">
                  <c:v>2.4452497969509454E-15</c:v>
                </c:pt>
                <c:pt idx="1170">
                  <c:v>2.3059294346408412E-15</c:v>
                </c:pt>
                <c:pt idx="1171">
                  <c:v>2.1742875574689253E-15</c:v>
                </c:pt>
                <c:pt idx="1172">
                  <c:v>2.0499163257159728E-15</c:v>
                </c:pt>
                <c:pt idx="1173">
                  <c:v>1.932428677815962E-15</c:v>
                </c:pt>
                <c:pt idx="1174">
                  <c:v>1.8214573212369784E-15</c:v>
                </c:pt>
                <c:pt idx="1175">
                  <c:v>1.7166537696880681E-15</c:v>
                </c:pt>
                <c:pt idx="1176">
                  <c:v>1.6176874246661086E-15</c:v>
                </c:pt>
                <c:pt idx="1177">
                  <c:v>1.5242446994349822E-15</c:v>
                </c:pt>
                <c:pt idx="1178">
                  <c:v>1.4360281836044328E-15</c:v>
                </c:pt>
                <c:pt idx="1179">
                  <c:v>1.352755846548762E-15</c:v>
                </c:pt>
                <c:pt idx="1180">
                  <c:v>1.27416027797542E-15</c:v>
                </c:pt>
                <c:pt idx="1181">
                  <c:v>1.1999879640212867E-15</c:v>
                </c:pt>
                <c:pt idx="1182">
                  <c:v>1.1299985973194848E-15</c:v>
                </c:pt>
                <c:pt idx="1183">
                  <c:v>1.0639644195425057E-15</c:v>
                </c:pt>
                <c:pt idx="1184">
                  <c:v>1.0016695949879673E-15</c:v>
                </c:pt>
                <c:pt idx="1185">
                  <c:v>9.4290961383164281E-16</c:v>
                </c:pt>
                <c:pt idx="1186">
                  <c:v>8.8749072372875156E-16</c:v>
                </c:pt>
                <c:pt idx="1187">
                  <c:v>8.3522938849858675E-16</c:v>
                </c:pt>
                <c:pt idx="1188">
                  <c:v>7.859517726797927E-16</c:v>
                </c:pt>
                <c:pt idx="1189">
                  <c:v>7.3949325079381655E-16</c:v>
                </c:pt>
                <c:pt idx="1190">
                  <c:v>6.9569794020243977E-16</c:v>
                </c:pt>
                <c:pt idx="1191">
                  <c:v>6.5441825649181911E-16</c:v>
                </c:pt>
                <c:pt idx="1192">
                  <c:v>6.1551449036031212E-16</c:v>
                </c:pt>
                <c:pt idx="1193">
                  <c:v>5.7885440503036575E-16</c:v>
                </c:pt>
                <c:pt idx="1194">
                  <c:v>5.4431285324629658E-16</c:v>
                </c:pt>
                <c:pt idx="1195">
                  <c:v>5.1177141295953719E-16</c:v>
                </c:pt>
                <c:pt idx="1196">
                  <c:v>4.8111804084135997E-16</c:v>
                </c:pt>
                <c:pt idx="1197">
                  <c:v>4.5224674279979209E-16</c:v>
                </c:pt>
                <c:pt idx="1198">
                  <c:v>4.2505726071294014E-16</c:v>
                </c:pt>
                <c:pt idx="1199">
                  <c:v>3.9945477462489939E-16</c:v>
                </c:pt>
                <c:pt idx="1200">
                  <c:v>3.7534961968308055E-16</c:v>
                </c:pt>
                <c:pt idx="1201">
                  <c:v>3.5265701712722155E-16</c:v>
                </c:pt>
                <c:pt idx="1202">
                  <c:v>3.312968186704069E-16</c:v>
                </c:pt>
                <c:pt idx="1203">
                  <c:v>3.1119326364140002E-16</c:v>
                </c:pt>
                <c:pt idx="1204">
                  <c:v>2.9227474828532878E-16</c:v>
                </c:pt>
                <c:pt idx="1205">
                  <c:v>2.7447360664641197E-16</c:v>
                </c:pt>
                <c:pt idx="1206">
                  <c:v>2.5772590248197339E-16</c:v>
                </c:pt>
                <c:pt idx="1207">
                  <c:v>2.4197123168152668E-16</c:v>
                </c:pt>
                <c:pt idx="1208">
                  <c:v>2.2715253468820237E-16</c:v>
                </c:pt>
                <c:pt idx="1209">
                  <c:v>2.1321591844235621E-16</c:v>
                </c:pt>
                <c:pt idx="1210">
                  <c:v>2.0011048738882507E-16</c:v>
                </c:pt>
                <c:pt idx="1211">
                  <c:v>1.8778818310998598E-16</c:v>
                </c:pt>
                <c:pt idx="1212">
                  <c:v>1.7620363216666024E-16</c:v>
                </c:pt>
                <c:pt idx="1213">
                  <c:v>1.6531400174791282E-16</c:v>
                </c:pt>
                <c:pt idx="1214">
                  <c:v>1.550788627490252E-16</c:v>
                </c:pt>
                <c:pt idx="1215">
                  <c:v>1.4546005991437865E-16</c:v>
                </c:pt>
                <c:pt idx="1216">
                  <c:v>1.364215886986854E-16</c:v>
                </c:pt>
                <c:pt idx="1217">
                  <c:v>1.2792947851602268E-16</c:v>
                </c:pt>
                <c:pt idx="1218">
                  <c:v>1.1995168206143404E-16</c:v>
                </c:pt>
                <c:pt idx="1219">
                  <c:v>1.1245797040450589E-16</c:v>
                </c:pt>
                <c:pt idx="1220">
                  <c:v>1.0541983356837676E-16</c:v>
                </c:pt>
                <c:pt idx="1221">
                  <c:v>9.8810386321034215E-17</c:v>
                </c:pt>
                <c:pt idx="1222">
                  <c:v>9.260427891859323E-17</c:v>
                </c:pt>
                <c:pt idx="1223">
                  <c:v>8.6777612552522865E-17</c:v>
                </c:pt>
                <c:pt idx="1224">
                  <c:v>8.1307859264512943E-17</c:v>
                </c:pt>
                <c:pt idx="1225">
                  <c:v>7.6173786103900739E-17</c:v>
                </c:pt>
                <c:pt idx="1226">
                  <c:v>7.1355383313281458E-17</c:v>
                </c:pt>
                <c:pt idx="1227">
                  <c:v>6.6833796338181313E-17</c:v>
                </c:pt>
                <c:pt idx="1228">
                  <c:v>6.2591261466448375E-17</c:v>
                </c:pt>
                <c:pt idx="1229">
                  <c:v>5.8611044912375452E-17</c:v>
                </c:pt>
                <c:pt idx="1230">
                  <c:v>5.4877385169478624E-17</c:v>
                </c:pt>
                <c:pt idx="1231">
                  <c:v>5.137543846439817E-17</c:v>
                </c:pt>
                <c:pt idx="1232">
                  <c:v>4.8091227152510984E-17</c:v>
                </c:pt>
                <c:pt idx="1233">
                  <c:v>4.5011590903623096E-17</c:v>
                </c:pt>
                <c:pt idx="1234">
                  <c:v>4.2124140533513059E-17</c:v>
                </c:pt>
                <c:pt idx="1235">
                  <c:v>3.9417214344178093E-17</c:v>
                </c:pt>
                <c:pt idx="1236">
                  <c:v>3.687983684237805E-17</c:v>
                </c:pt>
                <c:pt idx="1237">
                  <c:v>3.4501679712509368E-17</c:v>
                </c:pt>
                <c:pt idx="1238">
                  <c:v>3.2273024925978922E-17</c:v>
                </c:pt>
                <c:pt idx="1239">
                  <c:v>3.0184729875098356E-17</c:v>
                </c:pt>
                <c:pt idx="1240">
                  <c:v>2.8228194425100732E-17</c:v>
                </c:pt>
                <c:pt idx="1241">
                  <c:v>2.6395329783195019E-17</c:v>
                </c:pt>
                <c:pt idx="1242">
                  <c:v>2.467852908864344E-17</c:v>
                </c:pt>
                <c:pt idx="1243">
                  <c:v>2.3070639632673594E-17</c:v>
                </c:pt>
                <c:pt idx="1244">
                  <c:v>2.156493662163751E-17</c:v>
                </c:pt>
                <c:pt idx="1245">
                  <c:v>2.0155098401207726E-17</c:v>
                </c:pt>
                <c:pt idx="1246">
                  <c:v>1.8835183063573752E-17</c:v>
                </c:pt>
                <c:pt idx="1247">
                  <c:v>1.7599606363574306E-17</c:v>
                </c:pt>
                <c:pt idx="1248">
                  <c:v>1.6443120873480003E-17</c:v>
                </c:pt>
                <c:pt idx="1249">
                  <c:v>1.53607963097399E-17</c:v>
                </c:pt>
                <c:pt idx="1250">
                  <c:v>1.4348000968430981E-17</c:v>
                </c:pt>
                <c:pt idx="1251">
                  <c:v>1.3400384209407032E-17</c:v>
                </c:pt>
                <c:pt idx="1252">
                  <c:v>1.2513859932241405E-17</c:v>
                </c:pt>
                <c:pt idx="1253">
                  <c:v>1.1684590990008681E-17</c:v>
                </c:pt>
                <c:pt idx="1254">
                  <c:v>1.0908974489751585E-17</c:v>
                </c:pt>
                <c:pt idx="1255">
                  <c:v>1.0183627931145859E-17</c:v>
                </c:pt>
                <c:pt idx="1256">
                  <c:v>9.5053761374086778E-18</c:v>
                </c:pt>
                <c:pt idx="1257">
                  <c:v>8.871238934905978E-18</c:v>
                </c:pt>
                <c:pt idx="1258">
                  <c:v>8.2784195402008674E-18</c:v>
                </c:pt>
                <c:pt idx="1259">
                  <c:v>7.7242936154609892E-18</c:v>
                </c:pt>
                <c:pt idx="1260">
                  <c:v>7.2063989552083554E-18</c:v>
                </c:pt>
                <c:pt idx="1261">
                  <c:v>6.7224257693561251E-18</c:v>
                </c:pt>
                <c:pt idx="1262">
                  <c:v>6.2702075293417339E-18</c:v>
                </c:pt>
                <c:pt idx="1263">
                  <c:v>5.847712345933219E-18</c:v>
                </c:pt>
                <c:pt idx="1264">
                  <c:v>5.4530348489665223E-18</c:v>
                </c:pt>
                <c:pt idx="1265">
                  <c:v>5.0843885408645178E-18</c:v>
                </c:pt>
                <c:pt idx="1266">
                  <c:v>4.740098597302495E-18</c:v>
                </c:pt>
                <c:pt idx="1267">
                  <c:v>4.418595089819211E-18</c:v>
                </c:pt>
                <c:pt idx="1268">
                  <c:v>4.1184066065353112E-18</c:v>
                </c:pt>
                <c:pt idx="1269">
                  <c:v>3.8381542484322065E-18</c:v>
                </c:pt>
                <c:pt idx="1270">
                  <c:v>3.5765459798697088E-18</c:v>
                </c:pt>
                <c:pt idx="1271">
                  <c:v>3.332371313182303E-18</c:v>
                </c:pt>
                <c:pt idx="1272">
                  <c:v>3.1044963082953277E-18</c:v>
                </c:pt>
                <c:pt idx="1273">
                  <c:v>2.8918588693459083E-18</c:v>
                </c:pt>
                <c:pt idx="1274">
                  <c:v>2.6934643212835954E-18</c:v>
                </c:pt>
                <c:pt idx="1275">
                  <c:v>2.508381250362096E-18</c:v>
                </c:pt>
                <c:pt idx="1276">
                  <c:v>2.3357375933228236E-18</c:v>
                </c:pt>
                <c:pt idx="1277">
                  <c:v>2.1747169609115422E-18</c:v>
                </c:pt>
                <c:pt idx="1278">
                  <c:v>2.0245551821667759E-18</c:v>
                </c:pt>
                <c:pt idx="1279">
                  <c:v>1.8845370566731401E-18</c:v>
                </c:pt>
                <c:pt idx="1280">
                  <c:v>1.7539933026871346E-18</c:v>
                </c:pt>
                <c:pt idx="1281">
                  <c:v>1.6322976897196409E-18</c:v>
                </c:pt>
                <c:pt idx="1282">
                  <c:v>1.518864344799156E-18</c:v>
                </c:pt>
                <c:pt idx="1283">
                  <c:v>1.41314522224607E-18</c:v>
                </c:pt>
                <c:pt idx="1284">
                  <c:v>1.3146277273611404E-18</c:v>
                </c:pt>
                <c:pt idx="1285">
                  <c:v>1.2228324849740102E-18</c:v>
                </c:pt>
                <c:pt idx="1286">
                  <c:v>1.1373112443102631E-18</c:v>
                </c:pt>
                <c:pt idx="1287">
                  <c:v>1.0576449121208688E-18</c:v>
                </c:pt>
                <c:pt idx="1288">
                  <c:v>9.8344170647648247E-19</c:v>
                </c:pt>
                <c:pt idx="1289">
                  <c:v>9.1433542406281196E-19</c:v>
                </c:pt>
                <c:pt idx="1290">
                  <c:v>8.4998381422317306E-19</c:v>
                </c:pt>
                <c:pt idx="1291">
                  <c:v>7.9006705338186922E-19</c:v>
                </c:pt>
                <c:pt idx="1292">
                  <c:v>7.3428631384817432E-19</c:v>
                </c:pt>
                <c:pt idx="1293">
                  <c:v>6.8236242134655155E-19</c:v>
                </c:pt>
                <c:pt idx="1294">
                  <c:v>6.3403459594566025E-19</c:v>
                </c:pt>
                <c:pt idx="1295">
                  <c:v>5.8905927136721202E-19</c:v>
                </c:pt>
                <c:pt idx="1296">
                  <c:v>5.4720898794744817E-19</c:v>
                </c:pt>
                <c:pt idx="1297">
                  <c:v>5.0827135479894194E-19</c:v>
                </c:pt>
                <c:pt idx="1298">
                  <c:v>4.7204807698056257E-19</c:v>
                </c:pt>
                <c:pt idx="1299">
                  <c:v>4.3835404372848305E-19</c:v>
                </c:pt>
                <c:pt idx="1300">
                  <c:v>4.0701647403268802E-19</c:v>
                </c:pt>
                <c:pt idx="1301">
                  <c:v>3.7787411606184993E-19</c:v>
                </c:pt>
                <c:pt idx="1302">
                  <c:v>3.5077649714543922E-19</c:v>
                </c:pt>
                <c:pt idx="1303">
                  <c:v>3.2558322121642907E-19</c:v>
                </c:pt>
                <c:pt idx="1304">
                  <c:v>3.0216331080120775E-19</c:v>
                </c:pt>
                <c:pt idx="1305">
                  <c:v>2.8039459081626116E-19</c:v>
                </c:pt>
                <c:pt idx="1306">
                  <c:v>2.6016311159415879E-19</c:v>
                </c:pt>
                <c:pt idx="1307">
                  <c:v>2.4136260871512753E-19</c:v>
                </c:pt>
                <c:pt idx="1308">
                  <c:v>2.2389399736525606E-19</c:v>
                </c:pt>
                <c:pt idx="1309">
                  <c:v>2.0766489907898626E-19</c:v>
                </c:pt>
                <c:pt idx="1310">
                  <c:v>1.9258919885211412E-19</c:v>
                </c:pt>
                <c:pt idx="1311">
                  <c:v>1.7858663073274376E-19</c:v>
                </c:pt>
                <c:pt idx="1312">
                  <c:v>1.6558239011180706E-19</c:v>
                </c:pt>
                <c:pt idx="1313">
                  <c:v>1.5350677104226534E-19</c:v>
                </c:pt>
                <c:pt idx="1314">
                  <c:v>1.4229482701736591E-19</c:v>
                </c:pt>
                <c:pt idx="1315">
                  <c:v>1.3188605373367935E-19</c:v>
                </c:pt>
                <c:pt idx="1316">
                  <c:v>1.2222409245436315E-19</c:v>
                </c:pt>
                <c:pt idx="1317">
                  <c:v>1.1325645267259196E-19</c:v>
                </c:pt>
                <c:pt idx="1318">
                  <c:v>1.0493425285459968E-19</c:v>
                </c:pt>
                <c:pt idx="1319">
                  <c:v>9.7211978116563571E-20</c:v>
                </c:pt>
                <c:pt idx="1320">
                  <c:v>9.0047253759961853E-20</c:v>
                </c:pt>
                <c:pt idx="1321">
                  <c:v>8.3400633656239561E-20</c:v>
                </c:pt>
                <c:pt idx="1322">
                  <c:v>7.7235402533870132E-20</c:v>
                </c:pt>
                <c:pt idx="1323">
                  <c:v>7.1517391279476566E-20</c:v>
                </c:pt>
                <c:pt idx="1324">
                  <c:v>6.6214804419714549E-20</c:v>
                </c:pt>
                <c:pt idx="1325">
                  <c:v>6.1298059002390714E-20</c:v>
                </c:pt>
                <c:pt idx="1326">
                  <c:v>5.6739634143933708E-20</c:v>
                </c:pt>
                <c:pt idx="1327">
                  <c:v>5.2513930556059845E-20</c:v>
                </c:pt>
                <c:pt idx="1328">
                  <c:v>4.8597139407436899E-20</c:v>
                </c:pt>
                <c:pt idx="1329">
                  <c:v>4.496711991651928E-20</c:v>
                </c:pt>
                <c:pt idx="1330">
                  <c:v>4.1603285109639239E-20</c:v>
                </c:pt>
                <c:pt idx="1331">
                  <c:v>3.8486495214058319E-20</c:v>
                </c:pt>
                <c:pt idx="1332">
                  <c:v>3.5598958189125769E-20</c:v>
                </c:pt>
                <c:pt idx="1333">
                  <c:v>3.2924136930095796E-20</c:v>
                </c:pt>
                <c:pt idx="1334">
                  <c:v>3.0446662708633532E-20</c:v>
                </c:pt>
                <c:pt idx="1335">
                  <c:v>2.815225444171527E-20</c:v>
                </c:pt>
                <c:pt idx="1336">
                  <c:v>2.6027643406601653E-20</c:v>
                </c:pt>
                <c:pt idx="1337">
                  <c:v>2.4060503043931272E-20</c:v>
                </c:pt>
                <c:pt idx="1338">
                  <c:v>2.223938351384935E-20</c:v>
                </c:pt>
                <c:pt idx="1339">
                  <c:v>2.0553650691539822E-20</c:v>
                </c:pt>
                <c:pt idx="1340">
                  <c:v>1.8993429308643849E-20</c:v>
                </c:pt>
                <c:pt idx="1341">
                  <c:v>1.7549549965923581E-20</c:v>
                </c:pt>
                <c:pt idx="1342">
                  <c:v>1.6213499760215443E-20</c:v>
                </c:pt>
                <c:pt idx="1343">
                  <c:v>1.4977376285310933E-20</c:v>
                </c:pt>
                <c:pt idx="1344">
                  <c:v>1.3833844781948999E-20</c:v>
                </c:pt>
                <c:pt idx="1345">
                  <c:v>1.2776098226677505E-20</c:v>
                </c:pt>
                <c:pt idx="1346">
                  <c:v>1.1797820163000288E-20</c:v>
                </c:pt>
                <c:pt idx="1347">
                  <c:v>1.089315009101956E-20</c:v>
                </c:pt>
                <c:pt idx="1348">
                  <c:v>1.0056651243774346E-20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1-42A2-9F3F-33C84AF60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745648"/>
        <c:axId val="1523132464"/>
      </c:lineChart>
      <c:valAx>
        <c:axId val="152313246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745648"/>
        <c:crosses val="max"/>
        <c:crossBetween val="between"/>
      </c:valAx>
      <c:catAx>
        <c:axId val="61174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ln>
                  <a:noFill/>
                </a:ln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132464"/>
        <c:crosses val="autoZero"/>
        <c:auto val="1"/>
        <c:lblAlgn val="ctr"/>
        <c:lblOffset val="100"/>
        <c:noMultiLvlLbl val="0"/>
      </c:catAx>
      <c:valAx>
        <c:axId val="32018764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187168"/>
        <c:crosses val="autoZero"/>
        <c:crossBetween val="between"/>
      </c:valAx>
      <c:catAx>
        <c:axId val="320187168"/>
        <c:scaling>
          <c:orientation val="minMax"/>
        </c:scaling>
        <c:delete val="1"/>
        <c:axPos val="b"/>
        <c:majorTickMark val="out"/>
        <c:minorTickMark val="none"/>
        <c:tickLblPos val="nextTo"/>
        <c:crossAx val="320187648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AU">
                <a:latin typeface="Helvetica" panose="020B0604020202020204" pitchFamily="34" charset="0"/>
                <a:cs typeface="Helvetica" panose="020B0604020202020204" pitchFamily="34" charset="0"/>
              </a:rPr>
              <a:t>Projected</a:t>
            </a:r>
            <a:r>
              <a:rPr lang="en-AU" baseline="0">
                <a:latin typeface="Helvetica" panose="020B0604020202020204" pitchFamily="34" charset="0"/>
                <a:cs typeface="Helvetica" panose="020B0604020202020204" pitchFamily="34" charset="0"/>
              </a:rPr>
              <a:t> PV per claim</a:t>
            </a:r>
            <a:endParaRPr lang="en-AU">
              <a:latin typeface="Helvetica" panose="020B0604020202020204" pitchFamily="34" charset="0"/>
              <a:cs typeface="Helvetica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A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Graphs!$B$18</c:f>
              <c:strCache>
                <c:ptCount val="1"/>
                <c:pt idx="0">
                  <c:v>Accommodation and Hospitality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222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3C-4D28-9F49-532B189065B2}"/>
              </c:ext>
            </c:extLst>
          </c:dPt>
          <c:dLbls>
            <c:dLbl>
              <c:idx val="3"/>
              <c:layout>
                <c:manualLayout>
                  <c:x val="2.7069234773555287E-2"/>
                  <c:y val="-3.20256204963971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3C-4D28-9F49-532B189065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Graphs!$A$19:$A$22</c:f>
              <c:strCache>
                <c:ptCount val="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2026*</c:v>
                </c:pt>
              </c:strCache>
            </c:strRef>
          </c:cat>
          <c:val>
            <c:numRef>
              <c:f>Graphs!$B$19:$B$22</c:f>
              <c:numCache>
                <c:formatCode>0</c:formatCode>
                <c:ptCount val="4"/>
                <c:pt idx="0">
                  <c:v>29515.09741711017</c:v>
                </c:pt>
                <c:pt idx="1">
                  <c:v>32805.79779802361</c:v>
                </c:pt>
                <c:pt idx="2">
                  <c:v>34551.755159736262</c:v>
                </c:pt>
                <c:pt idx="3">
                  <c:v>35410.41719142325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3C-4D28-9F49-532B189065B2}"/>
            </c:ext>
          </c:extLst>
        </c:ser>
        <c:ser>
          <c:idx val="1"/>
          <c:order val="1"/>
          <c:tx>
            <c:strRef>
              <c:f>Graphs!$C$18</c:f>
              <c:strCache>
                <c:ptCount val="1"/>
                <c:pt idx="0">
                  <c:v>Government Administration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222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BA3C-4D28-9F49-532B189065B2}"/>
              </c:ext>
            </c:extLst>
          </c:dPt>
          <c:cat>
            <c:strRef>
              <c:f>Graphs!$A$19:$A$22</c:f>
              <c:strCache>
                <c:ptCount val="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2026*</c:v>
                </c:pt>
              </c:strCache>
            </c:strRef>
          </c:cat>
          <c:val>
            <c:numRef>
              <c:f>Graphs!$C$19:$C$22</c:f>
              <c:numCache>
                <c:formatCode>0</c:formatCode>
                <c:ptCount val="4"/>
                <c:pt idx="0">
                  <c:v>58269.769904691559</c:v>
                </c:pt>
                <c:pt idx="1">
                  <c:v>52274.474271610452</c:v>
                </c:pt>
                <c:pt idx="2">
                  <c:v>50239.040625509951</c:v>
                </c:pt>
                <c:pt idx="3">
                  <c:v>52027.62119960229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3C-4D28-9F49-532B189065B2}"/>
            </c:ext>
          </c:extLst>
        </c:ser>
        <c:ser>
          <c:idx val="2"/>
          <c:order val="2"/>
          <c:tx>
            <c:strRef>
              <c:f>Graphs!$D$18</c:f>
              <c:strCache>
                <c:ptCount val="1"/>
                <c:pt idx="0">
                  <c:v>Fishing and Agriculture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222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BA3C-4D28-9F49-532B189065B2}"/>
              </c:ext>
            </c:extLst>
          </c:dPt>
          <c:dLbls>
            <c:dLbl>
              <c:idx val="0"/>
              <c:layout>
                <c:manualLayout>
                  <c:x val="1.4575741801145237E-2"/>
                  <c:y val="-5.12409927942353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A3C-4D28-9F49-532B189065B2}"/>
                </c:ext>
              </c:extLst>
            </c:dLbl>
            <c:dLbl>
              <c:idx val="1"/>
              <c:layout>
                <c:manualLayout>
                  <c:x val="6.2467464862051014E-3"/>
                  <c:y val="-8.0064051240992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A3C-4D28-9F49-532B189065B2}"/>
                </c:ext>
              </c:extLst>
            </c:dLbl>
            <c:dLbl>
              <c:idx val="3"/>
              <c:layout>
                <c:manualLayout>
                  <c:x val="1.0280570732926994E-2"/>
                  <c:y val="-7.36589271417133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A3C-4D28-9F49-532B189065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Graphs!$A$19:$A$22</c:f>
              <c:strCache>
                <c:ptCount val="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2026*</c:v>
                </c:pt>
              </c:strCache>
            </c:strRef>
          </c:cat>
          <c:val>
            <c:numRef>
              <c:f>Graphs!$D$19:$D$22</c:f>
              <c:numCache>
                <c:formatCode>0</c:formatCode>
                <c:ptCount val="4"/>
                <c:pt idx="0">
                  <c:v>92907.676348997804</c:v>
                </c:pt>
                <c:pt idx="1">
                  <c:v>77789.6188928099</c:v>
                </c:pt>
                <c:pt idx="2">
                  <c:v>104998.81937796148</c:v>
                </c:pt>
                <c:pt idx="3">
                  <c:v>102540.59570450423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3C-4D28-9F49-532B189065B2}"/>
            </c:ext>
          </c:extLst>
        </c:ser>
        <c:ser>
          <c:idx val="3"/>
          <c:order val="3"/>
          <c:tx>
            <c:strRef>
              <c:f>Graphs!$E$18</c:f>
              <c:strCache>
                <c:ptCount val="1"/>
                <c:pt idx="0">
                  <c:v>Education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222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BA3C-4D28-9F49-532B189065B2}"/>
              </c:ext>
            </c:extLst>
          </c:dPt>
          <c:dLbls>
            <c:dLbl>
              <c:idx val="3"/>
              <c:layout>
                <c:manualLayout>
                  <c:x val="1.249349297241005E-2"/>
                  <c:y val="-5.12409927942354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A3C-4D28-9F49-532B189065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Graphs!$A$19:$A$22</c:f>
              <c:strCache>
                <c:ptCount val="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2026*</c:v>
                </c:pt>
              </c:strCache>
            </c:strRef>
          </c:cat>
          <c:val>
            <c:numRef>
              <c:f>Graphs!$E$19:$E$22</c:f>
              <c:numCache>
                <c:formatCode>0</c:formatCode>
                <c:ptCount val="4"/>
                <c:pt idx="0">
                  <c:v>40374.253022499048</c:v>
                </c:pt>
                <c:pt idx="1">
                  <c:v>44421.138906313914</c:v>
                </c:pt>
                <c:pt idx="2">
                  <c:v>50306.533113730475</c:v>
                </c:pt>
                <c:pt idx="3">
                  <c:v>53059.631347303141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3C-4D28-9F49-532B189065B2}"/>
            </c:ext>
          </c:extLst>
        </c:ser>
        <c:ser>
          <c:idx val="4"/>
          <c:order val="4"/>
          <c:tx>
            <c:strRef>
              <c:f>Graphs!$F$18</c:f>
              <c:strCache>
                <c:ptCount val="1"/>
                <c:pt idx="0">
                  <c:v>Health and Community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222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BA3C-4D28-9F49-532B189065B2}"/>
              </c:ext>
            </c:extLst>
          </c:dPt>
          <c:cat>
            <c:strRef>
              <c:f>Graphs!$A$19:$A$22</c:f>
              <c:strCache>
                <c:ptCount val="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2026*</c:v>
                </c:pt>
              </c:strCache>
            </c:strRef>
          </c:cat>
          <c:val>
            <c:numRef>
              <c:f>Graphs!$F$19:$F$22</c:f>
              <c:numCache>
                <c:formatCode>0</c:formatCode>
                <c:ptCount val="4"/>
                <c:pt idx="0">
                  <c:v>41983.773494260415</c:v>
                </c:pt>
                <c:pt idx="1">
                  <c:v>43072.173254268637</c:v>
                </c:pt>
                <c:pt idx="2">
                  <c:v>40514.072710443259</c:v>
                </c:pt>
                <c:pt idx="3">
                  <c:v>42127.946830625893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3C-4D28-9F49-532B189065B2}"/>
            </c:ext>
          </c:extLst>
        </c:ser>
        <c:ser>
          <c:idx val="5"/>
          <c:order val="5"/>
          <c:tx>
            <c:strRef>
              <c:f>Graphs!$G$18</c:f>
              <c:strCache>
                <c:ptCount val="1"/>
                <c:pt idx="0">
                  <c:v>Property and Business Service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none"/>
            </c:marker>
            <c:bubble3D val="0"/>
            <c:spPr>
              <a:ln w="2222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A3C-4D28-9F49-532B189065B2}"/>
              </c:ext>
            </c:extLst>
          </c:dPt>
          <c:dLbls>
            <c:dLbl>
              <c:idx val="3"/>
              <c:layout>
                <c:manualLayout>
                  <c:x val="1.249349297241005E-2"/>
                  <c:y val="-3.84307445956765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3C-4D28-9F49-532B189065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Graphs!$A$19:$A$22</c:f>
              <c:strCache>
                <c:ptCount val="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2026*</c:v>
                </c:pt>
              </c:strCache>
            </c:strRef>
          </c:cat>
          <c:val>
            <c:numRef>
              <c:f>Graphs!$G$19:$G$22</c:f>
              <c:numCache>
                <c:formatCode>0</c:formatCode>
                <c:ptCount val="4"/>
                <c:pt idx="0">
                  <c:v>50229.292628556672</c:v>
                </c:pt>
                <c:pt idx="1">
                  <c:v>54961.369102300931</c:v>
                </c:pt>
                <c:pt idx="2">
                  <c:v>75532.509998080117</c:v>
                </c:pt>
                <c:pt idx="3">
                  <c:v>76018.199933208729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3C-4D28-9F49-532B18906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4373983"/>
        <c:axId val="1864374463"/>
      </c:lineChart>
      <c:catAx>
        <c:axId val="186437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>
                    <a:latin typeface="Helvetica" panose="020B0604020202020204" pitchFamily="34" charset="0"/>
                    <a:cs typeface="Helvetica" panose="020B0604020202020204" pitchFamily="34" charset="0"/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374463"/>
        <c:crosses val="autoZero"/>
        <c:auto val="1"/>
        <c:lblAlgn val="ctr"/>
        <c:lblOffset val="100"/>
        <c:noMultiLvlLbl val="0"/>
      </c:catAx>
      <c:valAx>
        <c:axId val="186437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>
                    <a:latin typeface="Helvetica" panose="020B0604020202020204" pitchFamily="34" charset="0"/>
                    <a:cs typeface="Helvetica" panose="020B0604020202020204" pitchFamily="34" charset="0"/>
                  </a:rPr>
                  <a:t>PV</a:t>
                </a:r>
                <a:r>
                  <a:rPr lang="en-AU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($)</a:t>
                </a:r>
                <a:endParaRPr lang="en-AU"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37398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239059</xdr:colOff>
      <xdr:row>5</xdr:row>
      <xdr:rowOff>119529</xdr:rowOff>
    </xdr:from>
    <xdr:to>
      <xdr:col>5</xdr:col>
      <xdr:colOff>313765</xdr:colOff>
      <xdr:row>6</xdr:row>
      <xdr:rowOff>239059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3FDB00-8EBE-CA5A-5788-555EA2922215}"/>
            </a:ext>
          </a:extLst>
        </xdr:cNvPr>
        <xdr:cNvCxnSpPr/>
      </xdr:nvCxnSpPr>
      <xdr:spPr>
        <a:xfrm flipH="1">
          <a:off x="3302000" y="1105647"/>
          <a:ext cx="1867647" cy="3137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165100</xdr:colOff>
      <xdr:row>7</xdr:row>
      <xdr:rowOff>45989</xdr:rowOff>
    </xdr:from>
    <xdr:to>
      <xdr:col>19</xdr:col>
      <xdr:colOff>152399</xdr:colOff>
      <xdr:row>28</xdr:row>
      <xdr:rowOff>37024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667AF82-E93E-570A-E777-0B03A561E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554129</xdr:colOff>
      <xdr:row>30</xdr:row>
      <xdr:rowOff>6026</xdr:rowOff>
    </xdr:from>
    <xdr:to>
      <xdr:col>19</xdr:col>
      <xdr:colOff>272792</xdr:colOff>
      <xdr:row>52</xdr:row>
      <xdr:rowOff>50800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7932A68-1763-CE9F-3D2F-B13D6156983A}"/>
            </a:ext>
            <a:ext uri="{147F2762-F138-4A5C-976F-8EAC2B608ADB}">
              <a16:predDERef xmlns:a16="http://schemas.microsoft.com/office/drawing/2014/main" pred="{7667AF82-E93E-570A-E777-0B03A561E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594674</xdr:colOff>
      <xdr:row>58</xdr:row>
      <xdr:rowOff>136838</xdr:rowOff>
    </xdr:from>
    <xdr:to>
      <xdr:col>19</xdr:col>
      <xdr:colOff>50800</xdr:colOff>
      <xdr:row>80</xdr:row>
      <xdr:rowOff>21525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406F862-8192-7718-6C86-78EDF498652E}"/>
            </a:ext>
            <a:ext uri="{147F2762-F138-4A5C-976F-8EAC2B608ADB}">
              <a16:predDERef xmlns:a16="http://schemas.microsoft.com/office/drawing/2014/main" pred="{77932A68-1763-CE9F-3D2F-B13D61569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192256</xdr:colOff>
      <xdr:row>8</xdr:row>
      <xdr:rowOff>176112</xdr:rowOff>
    </xdr:from>
    <xdr:to>
      <xdr:col>31</xdr:col>
      <xdr:colOff>495300</xdr:colOff>
      <xdr:row>33</xdr:row>
      <xdr:rowOff>143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E56A592-F145-EBB0-5A8F-B4CF2375096F}"/>
            </a:ext>
            <a:ext uri="{147F2762-F138-4A5C-976F-8EAC2B608ADB}">
              <a16:predDERef xmlns:a16="http://schemas.microsoft.com/office/drawing/2014/main" pred="{1406F862-8192-7718-6C86-78EDF4986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265694</xdr:colOff>
      <xdr:row>40</xdr:row>
      <xdr:rowOff>37454</xdr:rowOff>
    </xdr:from>
    <xdr:to>
      <xdr:col>31</xdr:col>
      <xdr:colOff>604461</xdr:colOff>
      <xdr:row>64</xdr:row>
      <xdr:rowOff>63500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5D4E2B15-68C0-0769-D945-DB5BB020F55F}"/>
            </a:ext>
            <a:ext uri="{147F2762-F138-4A5C-976F-8EAC2B608ADB}">
              <a16:predDERef xmlns:a16="http://schemas.microsoft.com/office/drawing/2014/main" pred="{4E56A592-F145-EBB0-5A8F-B4CF23750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522941</xdr:colOff>
      <xdr:row>4</xdr:row>
      <xdr:rowOff>37353</xdr:rowOff>
    </xdr:from>
    <xdr:to>
      <xdr:col>8</xdr:col>
      <xdr:colOff>1284941</xdr:colOff>
      <xdr:row>22</xdr:row>
      <xdr:rowOff>127000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5749FB6A-8B10-BAF4-65D8-33A9A6CF5ECD}"/>
            </a:ext>
          </a:extLst>
        </xdr:cNvPr>
        <xdr:cNvSpPr/>
      </xdr:nvSpPr>
      <xdr:spPr>
        <a:xfrm>
          <a:off x="12901706" y="791882"/>
          <a:ext cx="762000" cy="3488765"/>
        </a:xfrm>
        <a:prstGeom prst="righ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en-A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11</xdr:row>
      <xdr:rowOff>95250</xdr:rowOff>
    </xdr:from>
    <xdr:to>
      <xdr:col>7</xdr:col>
      <xdr:colOff>793750</xdr:colOff>
      <xdr:row>12</xdr:row>
      <xdr:rowOff>107950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27EF680-3B2E-35C2-E16F-CA19426431EC}"/>
            </a:ext>
          </a:extLst>
        </xdr:cNvPr>
        <xdr:cNvCxnSpPr/>
      </xdr:nvCxnSpPr>
      <xdr:spPr>
        <a:xfrm flipH="1">
          <a:off x="4711700" y="2152650"/>
          <a:ext cx="5689600" cy="196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749860</xdr:colOff>
      <xdr:row>19</xdr:row>
      <xdr:rowOff>22598</xdr:rowOff>
    </xdr:from>
    <xdr:to>
      <xdr:col>10</xdr:col>
      <xdr:colOff>1202765</xdr:colOff>
      <xdr:row>31</xdr:row>
      <xdr:rowOff>14941</xdr:rowOff>
    </xdr:to>
    <xdr:graphicFrame macro="">
      <xdr:nvGraphicFramePr>
        <xdr:cNvPr id="29" name="Chart 4">
          <a:extLst>
            <a:ext uri="{FF2B5EF4-FFF2-40B4-BE49-F238E27FC236}">
              <a16:creationId xmlns:a16="http://schemas.microsoft.com/office/drawing/2014/main" id="{F09368CB-90FA-97BB-94B7-CA570BAA615A}"/>
            </a:ext>
            <a:ext uri="{147F2762-F138-4A5C-976F-8EAC2B608ADB}">
              <a16:predDERef xmlns:a16="http://schemas.microsoft.com/office/drawing/2014/main" pred="{B27EF680-3B2E-35C2-E16F-CA1942643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</xdr:colOff>
      <xdr:row>2</xdr:row>
      <xdr:rowOff>73025</xdr:rowOff>
    </xdr:from>
    <xdr:to>
      <xdr:col>11</xdr:col>
      <xdr:colOff>320675</xdr:colOff>
      <xdr:row>17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17E89E-6F3E-25F9-E7FD-123BF5968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574674</xdr:colOff>
      <xdr:row>27</xdr:row>
      <xdr:rowOff>28574</xdr:rowOff>
    </xdr:from>
    <xdr:to>
      <xdr:col>5</xdr:col>
      <xdr:colOff>63499</xdr:colOff>
      <xdr:row>48</xdr:row>
      <xdr:rowOff>126999</xdr:rowOff>
    </xdr:to>
    <xdr:graphicFrame macro="">
      <xdr:nvGraphicFramePr>
        <xdr:cNvPr id="160" name="Chart 1">
          <a:extLst>
            <a:ext uri="{FF2B5EF4-FFF2-40B4-BE49-F238E27FC236}">
              <a16:creationId xmlns:a16="http://schemas.microsoft.com/office/drawing/2014/main" id="{6C6304D7-8A98-A4FF-1D55-582E8FBB9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1867-999C-4E44-ABD0-D29DFBD07AAB}">
  <dimension ref="B2:B7"/>
  <sheetViews>
    <sheetView workbookViewId="0"/>
  </sheetViews>
  <sheetFormatPr defaultColWidth="8.85546875" defaultRowHeight="14.45"/>
  <sheetData>
    <row r="2" spans="2:2">
      <c r="B2" t="str" cm="1">
        <f t="array" ref="B2:B7">_xlfn.UNIQUE('Companies and Industries'!C3:C204)</f>
        <v>Accommodation and Hospitality</v>
      </c>
    </row>
    <row r="3" spans="2:2">
      <c r="B3" t="str">
        <v>Government Administration</v>
      </c>
    </row>
    <row r="4" spans="2:2">
      <c r="B4" t="str">
        <v>Fishing and Agriculture</v>
      </c>
    </row>
    <row r="5" spans="2:2">
      <c r="B5" t="str">
        <v>Education</v>
      </c>
    </row>
    <row r="6" spans="2:2">
      <c r="B6" t="str">
        <v>Health and Community</v>
      </c>
    </row>
    <row r="7" spans="2:2">
      <c r="B7" t="str">
        <v>Property and Business Service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2AA2-DB5D-4D29-94C5-0779C9312EF5}">
  <dimension ref="B2:F204"/>
  <sheetViews>
    <sheetView workbookViewId="0"/>
  </sheetViews>
  <sheetFormatPr defaultColWidth="8.85546875" defaultRowHeight="14.45"/>
  <cols>
    <col min="2" max="2" width="35.85546875" customWidth="1"/>
    <col min="3" max="3" width="34.42578125" customWidth="1"/>
  </cols>
  <sheetData>
    <row r="2" spans="2:6" ht="15" thickBot="1">
      <c r="B2" s="13" t="s">
        <v>0</v>
      </c>
      <c r="C2" s="13" t="s">
        <v>1</v>
      </c>
      <c r="F2" s="10"/>
    </row>
    <row r="3" spans="2:6">
      <c r="B3" t="str" cm="1">
        <f t="array" ref="B3:B204">_xlfn.UNIQUE(Data!B2:B203)</f>
        <v>Ocean Breeze Hotel</v>
      </c>
      <c r="C3" s="35" t="s">
        <v>2</v>
      </c>
    </row>
    <row r="4" spans="2:6">
      <c r="B4" t="str">
        <v>Atlantia Governance Solutions</v>
      </c>
      <c r="C4" s="35" t="s">
        <v>3</v>
      </c>
    </row>
    <row r="5" spans="2:6">
      <c r="B5" t="str">
        <v>Island Fresh Produce</v>
      </c>
      <c r="C5" s="35" t="s">
        <v>4</v>
      </c>
    </row>
    <row r="6" spans="2:6">
      <c r="B6" t="str">
        <v>Atlantia Academy of Learning</v>
      </c>
      <c r="C6" s="35" t="s">
        <v>5</v>
      </c>
    </row>
    <row r="7" spans="2:6">
      <c r="B7" t="str">
        <v>Coastal Seafood Co.</v>
      </c>
      <c r="C7" s="35" t="s">
        <v>4</v>
      </c>
    </row>
    <row r="8" spans="2:6">
      <c r="B8" t="str">
        <v>Atlantian Community Health Services</v>
      </c>
      <c r="C8" s="35" t="s">
        <v>6</v>
      </c>
    </row>
    <row r="9" spans="2:6">
      <c r="B9" t="str">
        <v>Islander Guesthouse</v>
      </c>
      <c r="C9" s="35" t="s">
        <v>2</v>
      </c>
    </row>
    <row r="10" spans="2:6">
      <c r="B10" t="str">
        <v>Ocean Harvest Farms</v>
      </c>
      <c r="C10" s="35" t="s">
        <v>4</v>
      </c>
    </row>
    <row r="11" spans="2:6">
      <c r="B11" t="str">
        <v>Atlantia Luxury Suites</v>
      </c>
      <c r="C11" s="35" t="s">
        <v>2</v>
      </c>
    </row>
    <row r="12" spans="2:6">
      <c r="B12" t="str">
        <v>Coastal Mental Health Support</v>
      </c>
      <c r="C12" s="35" t="s">
        <v>6</v>
      </c>
    </row>
    <row r="13" spans="2:6">
      <c r="B13" t="str">
        <v>Island Heritage College</v>
      </c>
      <c r="C13" s="35" t="s">
        <v>5</v>
      </c>
    </row>
    <row r="14" spans="2:6">
      <c r="B14" t="str">
        <v>Atlantia Realty Group</v>
      </c>
      <c r="C14" s="35" t="s">
        <v>7</v>
      </c>
    </row>
    <row r="15" spans="2:6">
      <c r="B15" t="str">
        <v>Oceanic Wellness Center</v>
      </c>
      <c r="C15" s="35" t="s">
        <v>6</v>
      </c>
    </row>
    <row r="16" spans="2:6">
      <c r="B16" t="str">
        <v>Coastal View Lodges</v>
      </c>
      <c r="C16" s="35" t="s">
        <v>2</v>
      </c>
    </row>
    <row r="17" spans="2:3">
      <c r="B17" t="str">
        <v>Atlantia Health Network</v>
      </c>
      <c r="C17" s="35" t="s">
        <v>6</v>
      </c>
    </row>
    <row r="18" spans="2:3">
      <c r="B18" t="str">
        <v>Atlantian Aquaculture</v>
      </c>
      <c r="C18" s="35" t="s">
        <v>4</v>
      </c>
    </row>
    <row r="19" spans="2:3">
      <c r="B19" t="str">
        <v>Islander Property Advisors</v>
      </c>
      <c r="C19" s="35" t="s">
        <v>7</v>
      </c>
    </row>
    <row r="20" spans="2:3">
      <c r="B20" t="str">
        <v>Atlantia Development Authority</v>
      </c>
      <c r="C20" s="35" t="s">
        <v>3</v>
      </c>
    </row>
    <row r="21" spans="2:3">
      <c r="B21" t="str">
        <v>Horizon Learning Center</v>
      </c>
      <c r="C21" s="35" t="s">
        <v>5</v>
      </c>
    </row>
    <row r="22" spans="2:3">
      <c r="B22" t="str">
        <v>Oceanic Crop Solutions</v>
      </c>
      <c r="C22" s="35" t="s">
        <v>4</v>
      </c>
    </row>
    <row r="23" spans="2:3">
      <c r="B23" t="str">
        <v>Coastal Rehabilitation Center</v>
      </c>
      <c r="C23" s="35" t="s">
        <v>6</v>
      </c>
    </row>
    <row r="24" spans="2:3">
      <c r="B24" t="str">
        <v>Atlantia Skills Development</v>
      </c>
      <c r="C24" s="35" t="s">
        <v>5</v>
      </c>
    </row>
    <row r="25" spans="2:3">
      <c r="B25" t="str">
        <v>Island Investment Group</v>
      </c>
      <c r="C25" s="35" t="s">
        <v>7</v>
      </c>
    </row>
    <row r="26" spans="2:3">
      <c r="B26" t="str">
        <v>Atlantia Fisheries Inc.</v>
      </c>
      <c r="C26" s="35" t="s">
        <v>4</v>
      </c>
    </row>
    <row r="27" spans="2:3">
      <c r="B27" t="str">
        <v>Atlantia Corporate Solutions</v>
      </c>
      <c r="C27" s="35" t="s">
        <v>7</v>
      </c>
    </row>
    <row r="28" spans="2:3">
      <c r="B28" t="str">
        <v>Atlantia Retreat Center</v>
      </c>
      <c r="C28" s="35" t="s">
        <v>2</v>
      </c>
    </row>
    <row r="29" spans="2:3">
      <c r="B29" t="str">
        <v>Oceanic Real Estate Services</v>
      </c>
      <c r="C29" s="35" t="s">
        <v>7</v>
      </c>
    </row>
    <row r="30" spans="2:3">
      <c r="B30" t="str">
        <v>Atlantia Organic Farms</v>
      </c>
      <c r="C30" s="35" t="s">
        <v>4</v>
      </c>
    </row>
    <row r="31" spans="2:3">
      <c r="B31" t="str">
        <v>Island Care Clinic</v>
      </c>
      <c r="C31" s="35" t="s">
        <v>6</v>
      </c>
    </row>
    <row r="32" spans="2:3">
      <c r="B32" t="str">
        <v>Atlantia Adventure Tours</v>
      </c>
      <c r="C32" s="35" t="s">
        <v>2</v>
      </c>
    </row>
    <row r="33" spans="2:3">
      <c r="B33" t="str">
        <v>Coastal Development Services</v>
      </c>
      <c r="C33" s="35" t="s">
        <v>7</v>
      </c>
    </row>
    <row r="34" spans="2:3">
      <c r="B34" t="str">
        <v>Atlantia Strategic Advisors</v>
      </c>
      <c r="C34" s="35" t="s">
        <v>7</v>
      </c>
    </row>
    <row r="35" spans="2:3">
      <c r="B35" t="str">
        <v>Oceanfront Villas</v>
      </c>
      <c r="C35" s="35" t="s">
        <v>2</v>
      </c>
    </row>
    <row r="36" spans="2:3">
      <c r="B36" t="str">
        <v>Coastal Regulation Agency</v>
      </c>
      <c r="C36" s="35" t="s">
        <v>3</v>
      </c>
    </row>
    <row r="37" spans="2:3">
      <c r="B37" t="str">
        <v>Atlantian Language School</v>
      </c>
      <c r="C37" s="35" t="s">
        <v>5</v>
      </c>
    </row>
    <row r="38" spans="2:3">
      <c r="B38" t="str">
        <v>Atlantia Community Outreach</v>
      </c>
      <c r="C38" s="35" t="s">
        <v>6</v>
      </c>
    </row>
    <row r="39" spans="2:3">
      <c r="B39" t="str">
        <v>Islander Administrative Support</v>
      </c>
      <c r="C39" s="35" t="s">
        <v>3</v>
      </c>
    </row>
    <row r="40" spans="2:3">
      <c r="B40" t="str">
        <v>Future Leaders Institute</v>
      </c>
      <c r="C40" s="35" t="s">
        <v>5</v>
      </c>
    </row>
    <row r="41" spans="2:3">
      <c r="B41" t="str">
        <v>Oceanic Policy Advisors</v>
      </c>
      <c r="C41" s="35" t="s">
        <v>3</v>
      </c>
    </row>
    <row r="42" spans="2:3">
      <c r="B42" t="str">
        <v>Island Fisheries Cooperative</v>
      </c>
      <c r="C42" s="35" t="s">
        <v>4</v>
      </c>
    </row>
    <row r="43" spans="2:3">
      <c r="B43" t="str">
        <v>Atlantia Agricultural Innovations</v>
      </c>
      <c r="C43" s="35" t="s">
        <v>4</v>
      </c>
    </row>
    <row r="44" spans="2:3">
      <c r="B44" t="str">
        <v>Atlantia Civic Engagement</v>
      </c>
      <c r="C44" s="35" t="s">
        <v>3</v>
      </c>
    </row>
    <row r="45" spans="2:3">
      <c r="B45" t="str">
        <v>Coastal Fishing Supplies</v>
      </c>
      <c r="C45" s="35" t="s">
        <v>4</v>
      </c>
    </row>
    <row r="46" spans="2:3">
      <c r="B46" t="str">
        <v>Atlantian Business Consultants</v>
      </c>
      <c r="C46" s="35" t="s">
        <v>7</v>
      </c>
    </row>
    <row r="47" spans="2:3">
      <c r="B47" t="str">
        <v>Atlantia Wellness and Nutrition Institute</v>
      </c>
      <c r="C47" s="35" t="s">
        <v>6</v>
      </c>
    </row>
    <row r="48" spans="2:3">
      <c r="B48" t="str">
        <v>Island Paradise Inn</v>
      </c>
      <c r="C48" s="35" t="s">
        <v>2</v>
      </c>
    </row>
    <row r="49" spans="2:3">
      <c r="B49" t="str">
        <v>Coastal Science Academy</v>
      </c>
      <c r="C49" s="35" t="s">
        <v>5</v>
      </c>
    </row>
    <row r="50" spans="2:3">
      <c r="B50" t="str">
        <v>Atlantia Commercial Brokers</v>
      </c>
      <c r="C50" s="35" t="s">
        <v>7</v>
      </c>
    </row>
    <row r="51" spans="2:3">
      <c r="B51" t="str">
        <v>Coral Reef Enterprises</v>
      </c>
      <c r="C51" s="35" t="s">
        <v>4</v>
      </c>
    </row>
    <row r="52" spans="2:3">
      <c r="B52" t="str">
        <v>Atlantia Knowledge Hub</v>
      </c>
      <c r="C52" s="35" t="s">
        <v>5</v>
      </c>
    </row>
    <row r="53" spans="2:3">
      <c r="B53" t="str">
        <v>Ocean Blue Logistics</v>
      </c>
      <c r="C53" s="35" t="s">
        <v>7</v>
      </c>
    </row>
    <row r="54" spans="2:3">
      <c r="B54" t="str">
        <v>Atlantia Tech Innovations</v>
      </c>
      <c r="C54" s="35" t="s">
        <v>7</v>
      </c>
    </row>
    <row r="55" spans="2:3">
      <c r="B55" t="str">
        <v>Coastal Harvest Co.</v>
      </c>
      <c r="C55" s="35" t="s">
        <v>4</v>
      </c>
    </row>
    <row r="56" spans="2:3">
      <c r="B56" t="str">
        <v>Atlantia Wellness Retreat</v>
      </c>
      <c r="C56" s="35" t="s">
        <v>2</v>
      </c>
    </row>
    <row r="57" spans="2:3">
      <c r="B57" t="str">
        <v>Island Health Solutions</v>
      </c>
      <c r="C57" s="35" t="s">
        <v>6</v>
      </c>
    </row>
    <row r="58" spans="2:3">
      <c r="B58" t="str">
        <v>Blue Horizon Academy</v>
      </c>
      <c r="C58" s="35" t="s">
        <v>5</v>
      </c>
    </row>
    <row r="59" spans="2:3">
      <c r="B59" t="str">
        <v>Oceanic Charter Services</v>
      </c>
      <c r="C59" s="35" t="s">
        <v>2</v>
      </c>
    </row>
    <row r="60" spans="2:3">
      <c r="B60" t="str">
        <v>Atlantian Public Works</v>
      </c>
      <c r="C60" s="35" t="s">
        <v>3</v>
      </c>
    </row>
    <row r="61" spans="2:3">
      <c r="B61" t="str">
        <v>Island Breeze Catering</v>
      </c>
      <c r="C61" s="35" t="s">
        <v>2</v>
      </c>
    </row>
    <row r="62" spans="2:3">
      <c r="B62" t="str">
        <v>Coastal Agriculture Solutions</v>
      </c>
      <c r="C62" s="35" t="s">
        <v>4</v>
      </c>
    </row>
    <row r="63" spans="2:3">
      <c r="B63" t="str">
        <v>Atlantia Investment Partners</v>
      </c>
      <c r="C63" s="35" t="s">
        <v>7</v>
      </c>
    </row>
    <row r="64" spans="2:3">
      <c r="B64" t="str">
        <v>Island Life Health Center</v>
      </c>
      <c r="C64" s="35" t="s">
        <v>6</v>
      </c>
    </row>
    <row r="65" spans="2:3">
      <c r="B65" t="str">
        <v>Oceanic Learning Institute</v>
      </c>
      <c r="C65" s="35" t="s">
        <v>5</v>
      </c>
    </row>
    <row r="66" spans="2:3">
      <c r="B66" t="str">
        <v>Atlantia Marine Services</v>
      </c>
      <c r="C66" s="35" t="s">
        <v>4</v>
      </c>
    </row>
    <row r="67" spans="2:3">
      <c r="B67" t="str">
        <v>Island Heritage Tours</v>
      </c>
      <c r="C67" s="35" t="s">
        <v>2</v>
      </c>
    </row>
    <row r="68" spans="2:3">
      <c r="B68" t="str">
        <v>Coastal Realty Advisors</v>
      </c>
      <c r="C68" s="35" t="s">
        <v>7</v>
      </c>
    </row>
    <row r="69" spans="2:3">
      <c r="B69" t="str">
        <v>Atlantia Health Innovations</v>
      </c>
      <c r="C69" s="35" t="s">
        <v>6</v>
      </c>
    </row>
    <row r="70" spans="2:3">
      <c r="B70" t="str">
        <v>Oceanfront Adventure Company</v>
      </c>
      <c r="C70" s="35" t="s">
        <v>2</v>
      </c>
    </row>
    <row r="71" spans="2:3">
      <c r="B71" t="str">
        <v>Islander Craft Brewery</v>
      </c>
      <c r="C71" s="35" t="s">
        <v>7</v>
      </c>
    </row>
    <row r="72" spans="2:3">
      <c r="B72" t="str">
        <v>Atlantia Community Services</v>
      </c>
      <c r="C72" s="35" t="s">
        <v>6</v>
      </c>
    </row>
    <row r="73" spans="2:3">
      <c r="B73" t="str">
        <v>Coastal Retreats</v>
      </c>
      <c r="C73" s="35" t="s">
        <v>2</v>
      </c>
    </row>
    <row r="74" spans="2:3">
      <c r="B74" t="str">
        <v>Atlantia Ocean Conservation</v>
      </c>
      <c r="C74" s="35" t="s">
        <v>4</v>
      </c>
    </row>
    <row r="75" spans="2:3">
      <c r="B75" t="str">
        <v>Atlantia Rural Development</v>
      </c>
      <c r="C75" s="35" t="s">
        <v>3</v>
      </c>
    </row>
    <row r="76" spans="2:3">
      <c r="B76" t="str">
        <v>Island Culture Institute</v>
      </c>
      <c r="C76" s="35" t="s">
        <v>5</v>
      </c>
    </row>
    <row r="77" spans="2:3">
      <c r="B77" t="str">
        <v>Atlantia Strategic Investments</v>
      </c>
      <c r="C77" s="35" t="s">
        <v>7</v>
      </c>
    </row>
    <row r="78" spans="2:3">
      <c r="B78" t="str">
        <v>Oceanic Culinary School</v>
      </c>
      <c r="C78" s="35" t="s">
        <v>5</v>
      </c>
    </row>
    <row r="79" spans="2:3">
      <c r="B79" t="str">
        <v>Atlantia Travel Agency</v>
      </c>
      <c r="C79" s="35" t="s">
        <v>2</v>
      </c>
    </row>
    <row r="80" spans="2:3">
      <c r="B80" t="str">
        <v>Coastal Lifestyle Solutions</v>
      </c>
      <c r="C80" s="35" t="s">
        <v>7</v>
      </c>
    </row>
    <row r="81" spans="2:3">
      <c r="B81" t="str">
        <v>Atlantia Nature Tours</v>
      </c>
      <c r="C81" s="35" t="s">
        <v>4</v>
      </c>
    </row>
    <row r="82" spans="2:3">
      <c r="B82" t="str">
        <v>Oceanic Youth Programs</v>
      </c>
      <c r="C82" s="35" t="s">
        <v>5</v>
      </c>
    </row>
    <row r="83" spans="2:3">
      <c r="B83" t="str">
        <v>Atlantia Fitness Studio</v>
      </c>
      <c r="C83" s="35" t="s">
        <v>6</v>
      </c>
    </row>
    <row r="84" spans="2:3">
      <c r="B84" t="str">
        <v>Island Cultural Exchange</v>
      </c>
      <c r="C84" s="35" t="s">
        <v>5</v>
      </c>
    </row>
    <row r="85" spans="2:3">
      <c r="B85" t="str">
        <v>Atlantia Eco-Consultants</v>
      </c>
      <c r="C85" s="35" t="s">
        <v>7</v>
      </c>
    </row>
    <row r="86" spans="2:3">
      <c r="B86" t="str">
        <v>Island Community Builders</v>
      </c>
      <c r="C86" s="35" t="s">
        <v>3</v>
      </c>
    </row>
    <row r="87" spans="2:3">
      <c r="B87" t="str">
        <v>Oceanic Sports Management</v>
      </c>
      <c r="C87" s="35" t="s">
        <v>2</v>
      </c>
    </row>
    <row r="88" spans="2:3">
      <c r="B88" t="str">
        <v>Atlantia Artisan Market</v>
      </c>
      <c r="C88" s="35" t="s">
        <v>7</v>
      </c>
    </row>
    <row r="89" spans="2:3">
      <c r="B89" t="str">
        <v>Islander Travel Experiences</v>
      </c>
      <c r="C89" s="35" t="s">
        <v>2</v>
      </c>
    </row>
    <row r="90" spans="2:3">
      <c r="B90" t="str">
        <v>Coastal Water Sports</v>
      </c>
      <c r="C90" s="35" t="s">
        <v>4</v>
      </c>
    </row>
    <row r="91" spans="2:3">
      <c r="B91" t="str">
        <v>Atlantia Public Health Initiative</v>
      </c>
      <c r="C91" s="35" t="s">
        <v>6</v>
      </c>
    </row>
    <row r="92" spans="2:3">
      <c r="B92" t="str">
        <v>Oceanview Art Gallery</v>
      </c>
      <c r="C92" s="35" t="s">
        <v>7</v>
      </c>
    </row>
    <row r="93" spans="2:3">
      <c r="B93" t="str">
        <v>Island Heritage Preservation</v>
      </c>
      <c r="C93" s="35" t="s">
        <v>3</v>
      </c>
    </row>
    <row r="94" spans="2:3">
      <c r="B94" t="str">
        <v>Atlantia Community Arts</v>
      </c>
      <c r="C94" s="35" t="s">
        <v>5</v>
      </c>
    </row>
    <row r="95" spans="2:3">
      <c r="B95" t="str">
        <v>Atlantia Language and Culture Center</v>
      </c>
      <c r="C95" s="35" t="s">
        <v>5</v>
      </c>
    </row>
    <row r="96" spans="2:3">
      <c r="B96" t="str">
        <v>Coastal Environmental Solutions</v>
      </c>
      <c r="C96" s="35" t="s">
        <v>4</v>
      </c>
    </row>
    <row r="97" spans="2:3">
      <c r="B97" t="str">
        <v>Atlantia Creative Agency</v>
      </c>
      <c r="C97" s="35" t="s">
        <v>7</v>
      </c>
    </row>
    <row r="98" spans="2:3">
      <c r="B98" t="str">
        <v>Island Adventure Club</v>
      </c>
      <c r="C98" s="35" t="s">
        <v>2</v>
      </c>
    </row>
    <row r="99" spans="2:3">
      <c r="B99" t="str">
        <v>Oceanic Agriculture Technologies</v>
      </c>
      <c r="C99" s="35" t="s">
        <v>4</v>
      </c>
    </row>
    <row r="100" spans="2:3">
      <c r="B100" t="str">
        <v>Atlantia Public Relations</v>
      </c>
      <c r="C100" s="35" t="s">
        <v>7</v>
      </c>
    </row>
    <row r="101" spans="2:3">
      <c r="B101" t="str">
        <v>Atlantia Urban Planning</v>
      </c>
      <c r="C101" s="35" t="s">
        <v>3</v>
      </c>
    </row>
    <row r="102" spans="2:3">
      <c r="B102" t="str">
        <v>Oceanview Fitness Center</v>
      </c>
      <c r="C102" s="35" t="s">
        <v>6</v>
      </c>
    </row>
    <row r="103" spans="2:3">
      <c r="B103" t="str">
        <v>Atlantia Marine Biology Institute</v>
      </c>
      <c r="C103" s="35" t="s">
        <v>5</v>
      </c>
    </row>
    <row r="104" spans="2:3">
      <c r="B104" t="str">
        <v>Island Eco-Tourism</v>
      </c>
      <c r="C104" s="35" t="s">
        <v>4</v>
      </c>
    </row>
    <row r="105" spans="2:3">
      <c r="B105" t="str">
        <v>Coastal Heritage Center</v>
      </c>
      <c r="C105" s="35" t="s">
        <v>7</v>
      </c>
    </row>
    <row r="106" spans="2:3">
      <c r="B106" t="str">
        <v>Atlantia Digital Solutions</v>
      </c>
      <c r="C106" s="35" t="s">
        <v>7</v>
      </c>
    </row>
    <row r="107" spans="2:3">
      <c r="B107" t="str">
        <v>JDT Education Services</v>
      </c>
      <c r="C107" s="35" t="s">
        <v>5</v>
      </c>
    </row>
    <row r="108" spans="2:3">
      <c r="B108" t="str">
        <v>Oceanic Water Quality Services</v>
      </c>
      <c r="C108" s="35" t="s">
        <v>6</v>
      </c>
    </row>
    <row r="109" spans="2:3">
      <c r="B109" t="str">
        <v>Atlantia Adventure Sports</v>
      </c>
      <c r="C109" s="35" t="s">
        <v>2</v>
      </c>
    </row>
    <row r="110" spans="2:3">
      <c r="B110" t="str">
        <v>Islander Wildlife Conservation</v>
      </c>
      <c r="C110" s="35" t="s">
        <v>4</v>
      </c>
    </row>
    <row r="111" spans="2:3">
      <c r="B111" t="str">
        <v>Coastal Technology Solutions</v>
      </c>
      <c r="C111" s="35" t="s">
        <v>7</v>
      </c>
    </row>
    <row r="112" spans="2:3">
      <c r="B112" t="str">
        <v>Atlantia Youth Leadership Academy</v>
      </c>
      <c r="C112" s="35" t="s">
        <v>5</v>
      </c>
    </row>
    <row r="113" spans="2:3">
      <c r="B113" t="str">
        <v>Islander Community Events</v>
      </c>
      <c r="C113" s="35" t="s">
        <v>6</v>
      </c>
    </row>
    <row r="114" spans="2:3">
      <c r="B114" t="str">
        <v>Oceanview Adventure Tours</v>
      </c>
      <c r="C114" s="35" t="s">
        <v>2</v>
      </c>
    </row>
    <row r="115" spans="2:3">
      <c r="B115" t="str">
        <v>Coral Reef Cultivators</v>
      </c>
      <c r="C115" s="35" t="s">
        <v>4</v>
      </c>
    </row>
    <row r="116" spans="2:3">
      <c r="B116" t="str">
        <v>Island Wellness Center</v>
      </c>
      <c r="C116" s="35" t="s">
        <v>6</v>
      </c>
    </row>
    <row r="117" spans="2:3">
      <c r="B117" t="str">
        <v>Ocean Harvesters</v>
      </c>
      <c r="C117" s="35" t="s">
        <v>4</v>
      </c>
    </row>
    <row r="118" spans="2:3">
      <c r="B118" t="str">
        <v>Sunset Shores Resort</v>
      </c>
      <c r="C118" s="35" t="s">
        <v>2</v>
      </c>
    </row>
    <row r="119" spans="2:3">
      <c r="B119" t="str">
        <v>Coastal Realty Solutions</v>
      </c>
      <c r="C119" s="35" t="s">
        <v>7</v>
      </c>
    </row>
    <row r="120" spans="2:3">
      <c r="B120" t="str">
        <v>Blue Wave Fisheries</v>
      </c>
      <c r="C120" s="35" t="s">
        <v>4</v>
      </c>
    </row>
    <row r="121" spans="2:3">
      <c r="B121" t="str">
        <v>Islander Community Health Services</v>
      </c>
      <c r="C121" s="35" t="s">
        <v>6</v>
      </c>
    </row>
    <row r="122" spans="2:3">
      <c r="B122" t="str">
        <v>AquaLife Farms</v>
      </c>
      <c r="C122" s="35" t="s">
        <v>4</v>
      </c>
    </row>
    <row r="123" spans="2:3">
      <c r="B123" t="str">
        <v>Coral Cove Inn</v>
      </c>
      <c r="C123" s="35" t="s">
        <v>2</v>
      </c>
    </row>
    <row r="124" spans="2:3">
      <c r="B124" t="str">
        <v>Oceanview Business Consultants</v>
      </c>
      <c r="C124" s="35" t="s">
        <v>7</v>
      </c>
    </row>
    <row r="125" spans="2:3">
      <c r="B125" t="str">
        <v>Tidepool Treasures</v>
      </c>
      <c r="C125" s="35" t="s">
        <v>4</v>
      </c>
    </row>
    <row r="126" spans="2:3">
      <c r="B126" t="str">
        <v>Island Escape Resort</v>
      </c>
      <c r="C126" s="35" t="s">
        <v>2</v>
      </c>
    </row>
    <row r="127" spans="2:3">
      <c r="B127" t="str">
        <v>Tranquil Waters Hotel</v>
      </c>
      <c r="C127" s="35" t="s">
        <v>2</v>
      </c>
    </row>
    <row r="128" spans="2:3">
      <c r="B128" t="str">
        <v>Coral Coast Realty</v>
      </c>
      <c r="C128" s="35" t="s">
        <v>7</v>
      </c>
    </row>
    <row r="129" spans="2:3">
      <c r="B129" t="str">
        <v>Ocean's Essence Seafood</v>
      </c>
      <c r="C129" s="35" t="s">
        <v>4</v>
      </c>
    </row>
    <row r="130" spans="2:3">
      <c r="B130" t="str">
        <v>Islander Family Health</v>
      </c>
      <c r="C130" s="35" t="s">
        <v>6</v>
      </c>
    </row>
    <row r="131" spans="2:3">
      <c r="B131" t="str">
        <v>Harvest Haven Farms</v>
      </c>
      <c r="C131" s="35" t="s">
        <v>4</v>
      </c>
    </row>
    <row r="132" spans="2:3">
      <c r="B132" t="str">
        <v>Nautical Dreams Lodge</v>
      </c>
      <c r="C132" s="35" t="s">
        <v>2</v>
      </c>
    </row>
    <row r="133" spans="2:3">
      <c r="B133" t="str">
        <v>Marine Meadow Farms</v>
      </c>
      <c r="C133" s="35" t="s">
        <v>4</v>
      </c>
    </row>
    <row r="134" spans="2:3">
      <c r="B134" t="str">
        <v>Coastal Development Group</v>
      </c>
      <c r="C134" s="35" t="s">
        <v>7</v>
      </c>
    </row>
    <row r="135" spans="2:3">
      <c r="B135" t="str">
        <v>Oceanfront Orchards</v>
      </c>
      <c r="C135" s="35" t="s">
        <v>4</v>
      </c>
    </row>
    <row r="136" spans="2:3">
      <c r="B136" t="str">
        <v>Ocean Breeze Lodge</v>
      </c>
      <c r="C136" s="35" t="s">
        <v>2</v>
      </c>
    </row>
    <row r="137" spans="2:3">
      <c r="B137" t="str">
        <v>Coral Reef Suites</v>
      </c>
      <c r="C137" s="35" t="s">
        <v>2</v>
      </c>
    </row>
    <row r="138" spans="2:3">
      <c r="B138" t="str">
        <v>Island Fishery Co.</v>
      </c>
      <c r="C138" s="35" t="s">
        <v>4</v>
      </c>
    </row>
    <row r="139" spans="2:3">
      <c r="B139" t="str">
        <v>Coastal Comfort Inn</v>
      </c>
      <c r="C139" s="35" t="s">
        <v>2</v>
      </c>
    </row>
    <row r="140" spans="2:3">
      <c r="B140" t="str">
        <v>Deep Blue Aquaculture</v>
      </c>
      <c r="C140" s="35" t="s">
        <v>4</v>
      </c>
    </row>
    <row r="141" spans="2:3">
      <c r="B141" t="str">
        <v>Islander Commercial Services</v>
      </c>
      <c r="C141" s="35" t="s">
        <v>7</v>
      </c>
    </row>
    <row r="142" spans="2:3">
      <c r="B142" t="str">
        <v>Ocean's Bounty Farms</v>
      </c>
      <c r="C142" s="35" t="s">
        <v>4</v>
      </c>
    </row>
    <row r="143" spans="2:3">
      <c r="B143" t="str">
        <v>Oceanic Health Initiatives</v>
      </c>
      <c r="C143" s="35" t="s">
        <v>6</v>
      </c>
    </row>
    <row r="144" spans="2:3">
      <c r="B144" t="str">
        <v>Sunset Vista Lodge</v>
      </c>
      <c r="C144" s="35" t="s">
        <v>2</v>
      </c>
    </row>
    <row r="145" spans="2:3">
      <c r="B145" t="str">
        <v>Island Greenhouse</v>
      </c>
      <c r="C145" s="35" t="s">
        <v>4</v>
      </c>
    </row>
    <row r="146" spans="2:3">
      <c r="B146" t="str">
        <v>Blue Horizon Hotel</v>
      </c>
      <c r="C146" s="35" t="s">
        <v>2</v>
      </c>
    </row>
    <row r="147" spans="2:3">
      <c r="B147" t="str">
        <v>Neptune's Harvest</v>
      </c>
      <c r="C147" s="35" t="s">
        <v>4</v>
      </c>
    </row>
    <row r="148" spans="2:3">
      <c r="B148" t="str">
        <v>Islander Realty Advisors</v>
      </c>
      <c r="C148" s="35" t="s">
        <v>7</v>
      </c>
    </row>
    <row r="149" spans="2:3">
      <c r="B149" t="str">
        <v>Coastal Catch Seafood</v>
      </c>
      <c r="C149" s="35" t="s">
        <v>4</v>
      </c>
    </row>
    <row r="150" spans="2:3">
      <c r="B150" t="str">
        <v>Coral Bay Cultivation</v>
      </c>
      <c r="C150" s="35" t="s">
        <v>4</v>
      </c>
    </row>
    <row r="151" spans="2:3">
      <c r="B151" t="str">
        <v>Oceanview Retreat</v>
      </c>
      <c r="C151" s="35" t="s">
        <v>2</v>
      </c>
    </row>
    <row r="152" spans="2:3">
      <c r="B152" t="str">
        <v>Islander Seafood Solutions</v>
      </c>
      <c r="C152" s="35" t="s">
        <v>4</v>
      </c>
    </row>
    <row r="153" spans="2:3">
      <c r="B153" t="str">
        <v>Coastal Harvest Enterprises</v>
      </c>
      <c r="C153" s="35" t="s">
        <v>4</v>
      </c>
    </row>
    <row r="154" spans="2:3">
      <c r="B154" t="str">
        <v>Island Paradise Retreat</v>
      </c>
      <c r="C154" s="35" t="s">
        <v>2</v>
      </c>
    </row>
    <row r="155" spans="2:3">
      <c r="B155" t="str">
        <v>AquaVista Harvest</v>
      </c>
      <c r="C155" s="35" t="s">
        <v>4</v>
      </c>
    </row>
    <row r="156" spans="2:3">
      <c r="B156" t="str">
        <v>Harbor View Resort</v>
      </c>
      <c r="C156" s="35" t="s">
        <v>2</v>
      </c>
    </row>
    <row r="157" spans="2:3">
      <c r="B157" t="str">
        <v>Ocean Harvesting Co.</v>
      </c>
      <c r="C157" s="35" t="s">
        <v>4</v>
      </c>
    </row>
    <row r="158" spans="2:3">
      <c r="B158" t="str">
        <v>Coral Springs Community Services</v>
      </c>
      <c r="C158" s="35" t="s">
        <v>6</v>
      </c>
    </row>
    <row r="159" spans="2:3">
      <c r="B159" t="str">
        <v>Islander Health Innovations</v>
      </c>
      <c r="C159" s="35" t="s">
        <v>6</v>
      </c>
    </row>
    <row r="160" spans="2:3">
      <c r="B160" t="str">
        <v>Coastal Fishing Ventures</v>
      </c>
      <c r="C160" s="35" t="s">
        <v>4</v>
      </c>
    </row>
    <row r="161" spans="2:3">
      <c r="B161" t="str">
        <v>Island Haven Hotel</v>
      </c>
      <c r="C161" s="35" t="s">
        <v>2</v>
      </c>
    </row>
    <row r="162" spans="2:3">
      <c r="B162" t="str">
        <v>Coral Springs Health Services</v>
      </c>
      <c r="C162" s="35" t="s">
        <v>6</v>
      </c>
    </row>
    <row r="163" spans="2:3">
      <c r="B163" t="str">
        <v>Horizon Property Advisors</v>
      </c>
      <c r="C163" s="35" t="s">
        <v>7</v>
      </c>
    </row>
    <row r="164" spans="2:3">
      <c r="B164" t="str">
        <v>Oceanic Wellness Collective</v>
      </c>
      <c r="C164" s="35" t="s">
        <v>6</v>
      </c>
    </row>
    <row r="165" spans="2:3">
      <c r="B165" t="str">
        <v>Islander Eco-Tours</v>
      </c>
      <c r="C165" s="35" t="s">
        <v>2</v>
      </c>
    </row>
    <row r="166" spans="2:3">
      <c r="B166" t="str">
        <v>Marine Flora Farms</v>
      </c>
      <c r="C166" s="35" t="s">
        <v>4</v>
      </c>
    </row>
    <row r="167" spans="2:3">
      <c r="B167" t="str">
        <v>Oceanic Property Solutions</v>
      </c>
      <c r="C167" s="35" t="s">
        <v>7</v>
      </c>
    </row>
    <row r="168" spans="2:3">
      <c r="B168" t="str">
        <v>Island Escape Cabins</v>
      </c>
      <c r="C168" s="35" t="s">
        <v>2</v>
      </c>
    </row>
    <row r="169" spans="2:3">
      <c r="B169" t="str">
        <v>Coastal Assets Management</v>
      </c>
      <c r="C169" s="35" t="s">
        <v>7</v>
      </c>
    </row>
    <row r="170" spans="2:3">
      <c r="B170" t="str">
        <v>Ocean Breeze Cabins</v>
      </c>
      <c r="C170" s="35" t="s">
        <v>2</v>
      </c>
    </row>
    <row r="171" spans="2:3">
      <c r="B171" t="str">
        <v>Coral Coast Management</v>
      </c>
      <c r="C171" s="35" t="s">
        <v>7</v>
      </c>
    </row>
    <row r="172" spans="2:3">
      <c r="B172" t="str">
        <v>Island Innovations</v>
      </c>
      <c r="C172" s="35" t="s">
        <v>7</v>
      </c>
    </row>
    <row r="173" spans="2:3">
      <c r="B173" t="str">
        <v>Ocean's Edge Seafood</v>
      </c>
      <c r="C173" s="35" t="s">
        <v>4</v>
      </c>
    </row>
    <row r="174" spans="2:3">
      <c r="B174" t="str">
        <v>Coral Reef Aquaculture</v>
      </c>
      <c r="C174" s="35" t="s">
        <v>4</v>
      </c>
    </row>
    <row r="175" spans="2:3">
      <c r="B175" t="str">
        <v>Island Health and Wellness</v>
      </c>
      <c r="C175" s="35" t="s">
        <v>6</v>
      </c>
    </row>
    <row r="176" spans="2:3">
      <c r="B176" t="str">
        <v>Coastal Dreams Fisheries</v>
      </c>
      <c r="C176" s="35" t="s">
        <v>4</v>
      </c>
    </row>
    <row r="177" spans="2:3">
      <c r="B177" t="str">
        <v>Islander Retreat Center</v>
      </c>
      <c r="C177" s="35" t="s">
        <v>2</v>
      </c>
    </row>
    <row r="178" spans="2:3">
      <c r="B178" t="str">
        <v>Ocean Harvest Lodge</v>
      </c>
      <c r="C178" s="35" t="s">
        <v>4</v>
      </c>
    </row>
    <row r="179" spans="2:3">
      <c r="B179" t="str">
        <v>Coastal Health Alliance</v>
      </c>
      <c r="C179" s="35" t="s">
        <v>6</v>
      </c>
    </row>
    <row r="180" spans="2:3">
      <c r="B180" t="str">
        <v>Islander Historical Society</v>
      </c>
      <c r="C180" s="35" t="s">
        <v>5</v>
      </c>
    </row>
    <row r="181" spans="2:3">
      <c r="B181" t="str">
        <v>Palm Springs Health Services</v>
      </c>
      <c r="C181" s="35" t="s">
        <v>6</v>
      </c>
    </row>
    <row r="182" spans="2:3">
      <c r="B182" t="str">
        <v>Oceanic Family Care</v>
      </c>
      <c r="C182" s="35" t="s">
        <v>6</v>
      </c>
    </row>
    <row r="183" spans="2:3">
      <c r="B183" t="str">
        <v>Coastal Community Health Network</v>
      </c>
      <c r="C183" s="35" t="s">
        <v>6</v>
      </c>
    </row>
    <row r="184" spans="2:3">
      <c r="B184" t="str">
        <v>Islander Cultural Festivals</v>
      </c>
      <c r="C184" s="35" t="s">
        <v>5</v>
      </c>
    </row>
    <row r="185" spans="2:3">
      <c r="B185" t="str">
        <v>Ocean's Embrace Retreat</v>
      </c>
      <c r="C185" s="35" t="s">
        <v>2</v>
      </c>
    </row>
    <row r="186" spans="2:3">
      <c r="B186" t="str">
        <v>Coastal Wellness Retreats</v>
      </c>
      <c r="C186" s="35" t="s">
        <v>2</v>
      </c>
    </row>
    <row r="187" spans="2:3">
      <c r="B187" t="str">
        <v>Island Retreat Hotel</v>
      </c>
      <c r="C187" s="35" t="s">
        <v>2</v>
      </c>
    </row>
    <row r="188" spans="2:3">
      <c r="B188" t="str">
        <v>Coral Vista Inn</v>
      </c>
      <c r="C188" s="35" t="s">
        <v>2</v>
      </c>
    </row>
    <row r="189" spans="2:3">
      <c r="B189" t="str">
        <v>Ocean Harvest Retreat</v>
      </c>
      <c r="C189" s="35" t="s">
        <v>4</v>
      </c>
    </row>
    <row r="190" spans="2:3">
      <c r="B190" t="str">
        <v>Seaside Serenity Suites</v>
      </c>
      <c r="C190" s="35" t="s">
        <v>2</v>
      </c>
    </row>
    <row r="191" spans="2:3">
      <c r="B191" t="str">
        <v>Coral Reef Wellness Center</v>
      </c>
      <c r="C191" s="35" t="s">
        <v>6</v>
      </c>
    </row>
    <row r="192" spans="2:3">
      <c r="B192" t="str">
        <v>Islander Fishing Supplies</v>
      </c>
      <c r="C192" s="35" t="s">
        <v>4</v>
      </c>
    </row>
    <row r="193" spans="2:3">
      <c r="B193" t="str">
        <v>Oceanic Research Institute</v>
      </c>
      <c r="C193" s="35" t="s">
        <v>7</v>
      </c>
    </row>
    <row r="194" spans="2:3">
      <c r="B194" t="str">
        <v>Islander Fishing Charters</v>
      </c>
      <c r="C194" s="35" t="s">
        <v>4</v>
      </c>
    </row>
    <row r="195" spans="2:3">
      <c r="B195" t="str">
        <v>Coastal Community Gardens</v>
      </c>
      <c r="C195" s="35" t="s">
        <v>6</v>
      </c>
    </row>
    <row r="196" spans="2:3">
      <c r="B196" t="str">
        <v>Oceanview Learning Center</v>
      </c>
      <c r="C196" s="35" t="s">
        <v>5</v>
      </c>
    </row>
    <row r="197" spans="2:3">
      <c r="B197" t="str">
        <v>Islander Wellness Center</v>
      </c>
      <c r="C197" s="35" t="s">
        <v>6</v>
      </c>
    </row>
    <row r="198" spans="2:3">
      <c r="B198" t="str">
        <v>Coral Springs Health Solutions</v>
      </c>
      <c r="C198" s="35" t="s">
        <v>6</v>
      </c>
    </row>
    <row r="199" spans="2:3">
      <c r="B199" t="str">
        <v>Ocean Breeze Retreat</v>
      </c>
      <c r="C199" s="35" t="s">
        <v>2</v>
      </c>
    </row>
    <row r="200" spans="2:3">
      <c r="B200" t="str">
        <v>Islander Culinary Experiences</v>
      </c>
      <c r="C200" s="35" t="s">
        <v>2</v>
      </c>
    </row>
    <row r="201" spans="2:3">
      <c r="B201" t="str">
        <v>Coastal Aquaponics</v>
      </c>
      <c r="C201" s="35" t="s">
        <v>4</v>
      </c>
    </row>
    <row r="202" spans="2:3">
      <c r="B202" t="str">
        <v>Island Green Energy</v>
      </c>
      <c r="C202" s="35" t="s">
        <v>7</v>
      </c>
    </row>
    <row r="203" spans="2:3">
      <c r="B203" t="str">
        <v>Oceanic Wellness Institute</v>
      </c>
      <c r="C203" s="35" t="s">
        <v>6</v>
      </c>
    </row>
    <row r="204" spans="2:3">
      <c r="B204" t="str">
        <v>Islander Lifestyle Services</v>
      </c>
      <c r="C204" s="3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2DA4-5113-4161-9E9C-B60EF2E84CFD}">
  <dimension ref="B2:M16"/>
  <sheetViews>
    <sheetView workbookViewId="0"/>
  </sheetViews>
  <sheetFormatPr defaultColWidth="8.85546875" defaultRowHeight="14.45"/>
  <cols>
    <col min="3" max="3" width="35.28515625" customWidth="1"/>
    <col min="13" max="13" width="36.42578125" bestFit="1" customWidth="1"/>
  </cols>
  <sheetData>
    <row r="2" spans="2:13" ht="15" thickBot="1">
      <c r="B2" s="11" t="s">
        <v>8</v>
      </c>
      <c r="C2" s="12"/>
      <c r="D2" s="12"/>
      <c r="E2" s="12"/>
      <c r="F2" s="12"/>
      <c r="G2" s="12"/>
    </row>
    <row r="4" spans="2:13" ht="72" customHeight="1">
      <c r="B4">
        <v>1</v>
      </c>
      <c r="C4" s="29" t="s">
        <v>9</v>
      </c>
    </row>
    <row r="5" spans="2:13" ht="72" customHeight="1">
      <c r="B5">
        <v>2</v>
      </c>
      <c r="C5" s="29" t="s">
        <v>10</v>
      </c>
    </row>
    <row r="6" spans="2:13" ht="53.1" customHeight="1">
      <c r="B6">
        <v>3</v>
      </c>
      <c r="C6" s="28" t="s">
        <v>11</v>
      </c>
      <c r="L6" s="10"/>
      <c r="M6" s="34"/>
    </row>
    <row r="7" spans="2:13" ht="69" customHeight="1">
      <c r="B7">
        <v>4</v>
      </c>
      <c r="C7" s="28" t="s">
        <v>12</v>
      </c>
      <c r="M7" s="34"/>
    </row>
    <row r="8" spans="2:13">
      <c r="B8">
        <v>5</v>
      </c>
      <c r="C8" t="s">
        <v>13</v>
      </c>
      <c r="M8" s="34"/>
    </row>
    <row r="9" spans="2:13" ht="72.599999999999994">
      <c r="B9">
        <v>6</v>
      </c>
      <c r="C9" s="28" t="s">
        <v>14</v>
      </c>
      <c r="M9" s="34"/>
    </row>
    <row r="10" spans="2:13" ht="43.5">
      <c r="B10">
        <v>7</v>
      </c>
      <c r="C10" s="28" t="s">
        <v>15</v>
      </c>
      <c r="M10" s="28"/>
    </row>
    <row r="11" spans="2:13" ht="74.25" customHeight="1">
      <c r="B11">
        <v>8</v>
      </c>
      <c r="C11" s="28" t="s">
        <v>16</v>
      </c>
      <c r="M11" s="34"/>
    </row>
    <row r="12" spans="2:13" ht="29.1">
      <c r="B12">
        <v>9</v>
      </c>
      <c r="C12" s="28" t="s">
        <v>17</v>
      </c>
      <c r="M12" s="28"/>
    </row>
    <row r="13" spans="2:13">
      <c r="M13" s="28"/>
    </row>
    <row r="14" spans="2:13">
      <c r="M14" s="34"/>
    </row>
    <row r="15" spans="2:13">
      <c r="M15" s="28"/>
    </row>
    <row r="16" spans="2:13">
      <c r="M16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C956-8854-4154-A8A3-CA43B8DA87B6}">
  <sheetPr>
    <tabColor rgb="FF92D050"/>
  </sheetPr>
  <dimension ref="A1:O203"/>
  <sheetViews>
    <sheetView workbookViewId="0"/>
  </sheetViews>
  <sheetFormatPr defaultColWidth="8.85546875" defaultRowHeight="14.45"/>
  <cols>
    <col min="1" max="1" width="12" bestFit="1" customWidth="1"/>
    <col min="2" max="2" width="31.28515625" bestFit="1" customWidth="1"/>
    <col min="3" max="3" width="25.28515625" bestFit="1" customWidth="1"/>
    <col min="4" max="6" width="26" bestFit="1" customWidth="1"/>
    <col min="7" max="8" width="15.28515625" bestFit="1" customWidth="1"/>
    <col min="9" max="9" width="16.85546875" bestFit="1" customWidth="1"/>
    <col min="10" max="15" width="18.140625" bestFit="1" customWidth="1"/>
  </cols>
  <sheetData>
    <row r="1" spans="1:15">
      <c r="A1" s="1" t="s">
        <v>18</v>
      </c>
      <c r="B1" s="2" t="s">
        <v>19</v>
      </c>
      <c r="C1" s="2" t="s">
        <v>20</v>
      </c>
      <c r="D1" s="3" t="s">
        <v>21</v>
      </c>
      <c r="E1" s="3" t="s">
        <v>22</v>
      </c>
      <c r="F1" s="3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>
      <c r="A2" s="4">
        <v>1</v>
      </c>
      <c r="B2" s="5" t="s">
        <v>33</v>
      </c>
      <c r="C2" s="5" t="s">
        <v>2</v>
      </c>
      <c r="D2" s="8">
        <v>607</v>
      </c>
      <c r="E2" s="8">
        <v>1222</v>
      </c>
      <c r="F2" s="8">
        <v>3442</v>
      </c>
      <c r="G2" s="8">
        <v>51681173.14657826</v>
      </c>
      <c r="H2" s="8">
        <v>96400212.497679323</v>
      </c>
      <c r="I2" s="8">
        <v>260009371.02345419</v>
      </c>
      <c r="J2" s="8">
        <v>4</v>
      </c>
      <c r="K2" s="8">
        <v>8</v>
      </c>
      <c r="L2" s="8">
        <v>33</v>
      </c>
      <c r="M2" s="8">
        <v>27884.948786364461</v>
      </c>
      <c r="N2" s="8">
        <v>47416.690274921362</v>
      </c>
      <c r="O2" s="8">
        <v>154488.15350452752</v>
      </c>
    </row>
    <row r="3" spans="1:15">
      <c r="A3" s="4">
        <v>2</v>
      </c>
      <c r="B3" s="5" t="s">
        <v>34</v>
      </c>
      <c r="C3" s="5" t="s">
        <v>3</v>
      </c>
      <c r="D3" s="8">
        <v>861</v>
      </c>
      <c r="E3" s="8">
        <v>1413</v>
      </c>
      <c r="F3" s="8">
        <v>3074</v>
      </c>
      <c r="G3" s="8">
        <v>87474722.367930979</v>
      </c>
      <c r="H3" s="8">
        <v>170496309.64689076</v>
      </c>
      <c r="I3" s="8">
        <v>343656300.82820451</v>
      </c>
      <c r="J3" s="8">
        <v>3</v>
      </c>
      <c r="K3" s="8">
        <v>6</v>
      </c>
      <c r="L3" s="8">
        <v>15</v>
      </c>
      <c r="M3" s="8">
        <v>52655.955468326247</v>
      </c>
      <c r="N3" s="8">
        <v>87896.813597049331</v>
      </c>
      <c r="O3" s="8">
        <v>185722.74125318602</v>
      </c>
    </row>
    <row r="4" spans="1:15">
      <c r="A4" s="4">
        <v>3</v>
      </c>
      <c r="B4" s="5" t="s">
        <v>35</v>
      </c>
      <c r="C4" s="5" t="s">
        <v>4</v>
      </c>
      <c r="D4" s="8">
        <v>532</v>
      </c>
      <c r="E4" s="8">
        <v>1478</v>
      </c>
      <c r="F4" s="8">
        <v>2125</v>
      </c>
      <c r="G4" s="8">
        <v>51009504.350455388</v>
      </c>
      <c r="H4" s="8">
        <v>147938535.32680687</v>
      </c>
      <c r="I4" s="8">
        <v>237962664.15749878</v>
      </c>
      <c r="J4" s="8">
        <v>11</v>
      </c>
      <c r="K4" s="8">
        <v>23</v>
      </c>
      <c r="L4" s="8">
        <v>40</v>
      </c>
      <c r="M4" s="8">
        <v>280635.26737052103</v>
      </c>
      <c r="N4" s="8">
        <v>615168.46619227633</v>
      </c>
      <c r="O4" s="8">
        <v>1089305.4977021227</v>
      </c>
    </row>
    <row r="5" spans="1:15">
      <c r="A5" s="4">
        <v>4</v>
      </c>
      <c r="B5" s="5" t="s">
        <v>36</v>
      </c>
      <c r="C5" s="5" t="s">
        <v>5</v>
      </c>
      <c r="D5" s="8">
        <v>247</v>
      </c>
      <c r="E5" s="8">
        <v>648</v>
      </c>
      <c r="F5" s="8">
        <v>1638</v>
      </c>
      <c r="G5" s="8">
        <v>25502092.383379444</v>
      </c>
      <c r="H5" s="8">
        <v>96503302.814996153</v>
      </c>
      <c r="I5" s="8">
        <v>213916587.55366853</v>
      </c>
      <c r="J5" s="8">
        <v>2</v>
      </c>
      <c r="K5" s="8">
        <v>4</v>
      </c>
      <c r="L5" s="8">
        <v>10</v>
      </c>
      <c r="M5" s="8">
        <v>13326.13910174344</v>
      </c>
      <c r="N5" s="8">
        <v>35745.659829170043</v>
      </c>
      <c r="O5" s="8">
        <v>88578.61138881107</v>
      </c>
    </row>
    <row r="6" spans="1:15">
      <c r="A6" s="4">
        <v>5</v>
      </c>
      <c r="B6" s="5" t="s">
        <v>37</v>
      </c>
      <c r="C6" s="5" t="s">
        <v>4</v>
      </c>
      <c r="D6" s="8">
        <v>231</v>
      </c>
      <c r="E6" s="8">
        <v>403</v>
      </c>
      <c r="F6" s="8">
        <v>719</v>
      </c>
      <c r="G6" s="8">
        <v>18951940.396370854</v>
      </c>
      <c r="H6" s="8">
        <v>33588905.854972906</v>
      </c>
      <c r="I6" s="8">
        <v>65421198.04365021</v>
      </c>
      <c r="J6" s="8">
        <v>4</v>
      </c>
      <c r="K6" s="8">
        <v>5</v>
      </c>
      <c r="L6" s="8">
        <v>9</v>
      </c>
      <c r="M6" s="8">
        <v>121827.23888945996</v>
      </c>
      <c r="N6" s="8">
        <v>202364.80580054165</v>
      </c>
      <c r="O6" s="8">
        <v>319093.87548480293</v>
      </c>
    </row>
    <row r="7" spans="1:15">
      <c r="A7" s="4">
        <v>6</v>
      </c>
      <c r="B7" s="5" t="s">
        <v>38</v>
      </c>
      <c r="C7" s="5" t="s">
        <v>6</v>
      </c>
      <c r="D7" s="8">
        <v>721</v>
      </c>
      <c r="E7" s="8">
        <v>1049</v>
      </c>
      <c r="F7" s="8">
        <v>2997</v>
      </c>
      <c r="G7" s="8">
        <v>82734808.228962973</v>
      </c>
      <c r="H7" s="8">
        <v>121274531.8966767</v>
      </c>
      <c r="I7" s="8">
        <v>347972669.74536324</v>
      </c>
      <c r="J7" s="8">
        <v>9</v>
      </c>
      <c r="K7" s="8">
        <v>10</v>
      </c>
      <c r="L7" s="8">
        <v>43</v>
      </c>
      <c r="M7" s="8">
        <v>62573.793172005324</v>
      </c>
      <c r="N7" s="8">
        <v>91585.427088994635</v>
      </c>
      <c r="O7" s="8">
        <v>264312.78202289692</v>
      </c>
    </row>
    <row r="8" spans="1:15">
      <c r="A8" s="4">
        <v>7</v>
      </c>
      <c r="B8" s="5" t="s">
        <v>39</v>
      </c>
      <c r="C8" s="5" t="s">
        <v>2</v>
      </c>
      <c r="D8" s="8">
        <v>965</v>
      </c>
      <c r="E8" s="8">
        <v>2606</v>
      </c>
      <c r="F8" s="8">
        <v>4007</v>
      </c>
      <c r="G8" s="8">
        <v>72848150.566189736</v>
      </c>
      <c r="H8" s="8">
        <v>240006960.70711526</v>
      </c>
      <c r="I8" s="8">
        <v>374297835.69000262</v>
      </c>
      <c r="J8" s="8">
        <v>8</v>
      </c>
      <c r="K8" s="8">
        <v>14</v>
      </c>
      <c r="L8" s="8">
        <v>34</v>
      </c>
      <c r="M8" s="8">
        <v>45457.570416790099</v>
      </c>
      <c r="N8" s="8">
        <v>109391.6389904066</v>
      </c>
      <c r="O8" s="8">
        <v>176827.95372328436</v>
      </c>
    </row>
    <row r="9" spans="1:15">
      <c r="A9" s="4">
        <v>8</v>
      </c>
      <c r="B9" s="5" t="s">
        <v>40</v>
      </c>
      <c r="C9" s="5" t="s">
        <v>4</v>
      </c>
      <c r="D9" s="8">
        <v>440</v>
      </c>
      <c r="E9" s="8">
        <v>1299</v>
      </c>
      <c r="F9" s="8">
        <v>3010</v>
      </c>
      <c r="G9" s="8">
        <v>41327800.099226698</v>
      </c>
      <c r="H9" s="8">
        <v>130844093.57755467</v>
      </c>
      <c r="I9" s="8">
        <v>330742956.9537546</v>
      </c>
      <c r="J9" s="8">
        <v>8</v>
      </c>
      <c r="K9" s="8">
        <v>22</v>
      </c>
      <c r="L9" s="8">
        <v>39</v>
      </c>
      <c r="M9" s="8">
        <v>210336.61904700697</v>
      </c>
      <c r="N9" s="8">
        <v>9434758.7718231343</v>
      </c>
      <c r="O9" s="8">
        <v>1361234.4308977502</v>
      </c>
    </row>
    <row r="10" spans="1:15">
      <c r="A10" s="4">
        <v>9</v>
      </c>
      <c r="B10" s="5" t="s">
        <v>41</v>
      </c>
      <c r="C10" s="5" t="s">
        <v>2</v>
      </c>
      <c r="D10" s="8">
        <v>175</v>
      </c>
      <c r="E10" s="8">
        <v>226</v>
      </c>
      <c r="F10" s="8">
        <v>576</v>
      </c>
      <c r="G10" s="8">
        <v>14410303.072979411</v>
      </c>
      <c r="H10" s="8">
        <v>21819288.506077103</v>
      </c>
      <c r="I10" s="8">
        <v>42337837.205876596</v>
      </c>
      <c r="J10" s="8">
        <v>1</v>
      </c>
      <c r="K10" s="8">
        <v>2</v>
      </c>
      <c r="L10" s="8">
        <v>4</v>
      </c>
      <c r="M10" s="8">
        <v>114956.32750036658</v>
      </c>
      <c r="N10" s="8">
        <v>10548.182189996936</v>
      </c>
      <c r="O10" s="8">
        <v>25916.702325329406</v>
      </c>
    </row>
    <row r="11" spans="1:15">
      <c r="A11" s="4">
        <v>10</v>
      </c>
      <c r="B11" s="5" t="s">
        <v>42</v>
      </c>
      <c r="C11" s="5" t="s">
        <v>6</v>
      </c>
      <c r="D11" s="8">
        <v>217</v>
      </c>
      <c r="E11" s="8">
        <v>634</v>
      </c>
      <c r="F11" s="8">
        <v>767</v>
      </c>
      <c r="G11" s="8">
        <v>22385633.055465985</v>
      </c>
      <c r="H11" s="8">
        <v>74388313.764120832</v>
      </c>
      <c r="I11" s="8">
        <v>104352055.43592384</v>
      </c>
      <c r="J11" s="8">
        <v>3</v>
      </c>
      <c r="K11" s="8">
        <v>6</v>
      </c>
      <c r="L11" s="8">
        <v>10</v>
      </c>
      <c r="M11" s="8">
        <v>20264.146315954495</v>
      </c>
      <c r="N11" s="8">
        <v>64453.318468483179</v>
      </c>
      <c r="O11" s="8">
        <v>68192.677632617284</v>
      </c>
    </row>
    <row r="12" spans="1:15">
      <c r="A12" s="4">
        <v>11</v>
      </c>
      <c r="B12" s="5" t="s">
        <v>43</v>
      </c>
      <c r="C12" s="5" t="s">
        <v>5</v>
      </c>
      <c r="D12" s="8">
        <v>42</v>
      </c>
      <c r="E12" s="8">
        <v>108</v>
      </c>
      <c r="F12" s="8">
        <v>308</v>
      </c>
      <c r="G12" s="8">
        <v>5579235.4520961996</v>
      </c>
      <c r="H12" s="8">
        <v>13395027.282477394</v>
      </c>
      <c r="I12" s="8">
        <v>34546453.440506175</v>
      </c>
      <c r="J12" s="8">
        <v>1</v>
      </c>
      <c r="K12" s="8">
        <v>1</v>
      </c>
      <c r="L12" s="8">
        <v>2</v>
      </c>
      <c r="M12" s="8">
        <v>2232.7275193107803</v>
      </c>
      <c r="N12" s="8">
        <v>5938.3810655716616</v>
      </c>
      <c r="O12" s="8">
        <v>16662.256718983328</v>
      </c>
    </row>
    <row r="13" spans="1:15">
      <c r="A13" s="4">
        <v>12</v>
      </c>
      <c r="B13" s="5" t="s">
        <v>44</v>
      </c>
      <c r="C13" s="5" t="s">
        <v>7</v>
      </c>
      <c r="D13" s="8">
        <v>241</v>
      </c>
      <c r="E13" s="8">
        <v>468</v>
      </c>
      <c r="F13" s="8">
        <v>970</v>
      </c>
      <c r="G13" s="8">
        <v>28193815.769050553</v>
      </c>
      <c r="H13" s="8">
        <v>59912251.056143291</v>
      </c>
      <c r="I13" s="8">
        <v>164938810.74865639</v>
      </c>
      <c r="J13" s="8">
        <v>1</v>
      </c>
      <c r="K13" s="8">
        <v>1</v>
      </c>
      <c r="L13" s="8">
        <v>2</v>
      </c>
      <c r="M13" s="8">
        <v>7074.9433095599388</v>
      </c>
      <c r="N13" s="8">
        <v>10832.993139897639</v>
      </c>
      <c r="O13" s="8">
        <v>23314.996451659241</v>
      </c>
    </row>
    <row r="14" spans="1:15">
      <c r="A14" s="4">
        <v>13</v>
      </c>
      <c r="B14" s="5" t="s">
        <v>45</v>
      </c>
      <c r="C14" s="5" t="s">
        <v>6</v>
      </c>
      <c r="D14" s="8">
        <v>575</v>
      </c>
      <c r="E14" s="8">
        <v>1025</v>
      </c>
      <c r="F14" s="8">
        <v>1259</v>
      </c>
      <c r="G14" s="8">
        <v>65687095.18201407</v>
      </c>
      <c r="H14" s="8">
        <v>122514477.88338575</v>
      </c>
      <c r="I14" s="8">
        <v>141936475.3121939</v>
      </c>
      <c r="J14" s="8">
        <v>6</v>
      </c>
      <c r="K14" s="8">
        <v>10</v>
      </c>
      <c r="L14" s="8">
        <v>12</v>
      </c>
      <c r="M14" s="8">
        <v>50978.814475393054</v>
      </c>
      <c r="N14" s="8">
        <v>90418.421695293509</v>
      </c>
      <c r="O14" s="8">
        <v>112996.52413430905</v>
      </c>
    </row>
    <row r="15" spans="1:15">
      <c r="A15" s="4">
        <v>14</v>
      </c>
      <c r="B15" s="5" t="s">
        <v>46</v>
      </c>
      <c r="C15" s="5" t="s">
        <v>2</v>
      </c>
      <c r="D15" s="8">
        <v>323</v>
      </c>
      <c r="E15" s="8">
        <v>816</v>
      </c>
      <c r="F15" s="8">
        <v>2369</v>
      </c>
      <c r="G15" s="8">
        <v>23523857.169755135</v>
      </c>
      <c r="H15" s="8">
        <v>72824192.866381049</v>
      </c>
      <c r="I15" s="8">
        <v>194943269.87366232</v>
      </c>
      <c r="J15" s="8">
        <v>3</v>
      </c>
      <c r="K15" s="8">
        <v>6</v>
      </c>
      <c r="L15" s="8">
        <v>13</v>
      </c>
      <c r="M15" s="8">
        <v>14408.432952952955</v>
      </c>
      <c r="N15" s="8">
        <v>31117.081046953273</v>
      </c>
      <c r="O15" s="8">
        <v>104424.56169483181</v>
      </c>
    </row>
    <row r="16" spans="1:15">
      <c r="A16" s="4">
        <v>15</v>
      </c>
      <c r="B16" s="5" t="s">
        <v>47</v>
      </c>
      <c r="C16" s="5" t="s">
        <v>6</v>
      </c>
      <c r="D16" s="8">
        <v>468</v>
      </c>
      <c r="E16" s="8">
        <v>998</v>
      </c>
      <c r="F16" s="8">
        <v>1452</v>
      </c>
      <c r="G16" s="8">
        <v>47000482.198520496</v>
      </c>
      <c r="H16" s="8">
        <v>124387430.07582462</v>
      </c>
      <c r="I16" s="8">
        <v>204113036.72367039</v>
      </c>
      <c r="J16" s="8">
        <v>7</v>
      </c>
      <c r="K16" s="8">
        <v>13</v>
      </c>
      <c r="L16" s="8">
        <v>11</v>
      </c>
      <c r="M16" s="8">
        <v>39644.154477727534</v>
      </c>
      <c r="N16" s="8">
        <v>87394.746036716839</v>
      </c>
      <c r="O16" s="8">
        <v>125045.32042966042</v>
      </c>
    </row>
    <row r="17" spans="1:15">
      <c r="A17" s="4">
        <v>16</v>
      </c>
      <c r="B17" s="5" t="s">
        <v>48</v>
      </c>
      <c r="C17" s="5" t="s">
        <v>4</v>
      </c>
      <c r="D17" s="8">
        <v>138</v>
      </c>
      <c r="E17" s="8">
        <v>191</v>
      </c>
      <c r="F17" s="8">
        <v>382</v>
      </c>
      <c r="G17" s="8">
        <v>10645461.746426955</v>
      </c>
      <c r="H17" s="8">
        <v>20706735.419888962</v>
      </c>
      <c r="I17" s="8">
        <v>34329051.206663825</v>
      </c>
      <c r="J17" s="8">
        <v>2</v>
      </c>
      <c r="K17" s="8">
        <v>3</v>
      </c>
      <c r="L17" s="8">
        <v>7</v>
      </c>
      <c r="M17" s="8">
        <v>56142.89474837618</v>
      </c>
      <c r="N17" s="8">
        <v>89296.884212094272</v>
      </c>
      <c r="O17" s="8">
        <v>157137.45779726483</v>
      </c>
    </row>
    <row r="18" spans="1:15">
      <c r="A18" s="4">
        <v>17</v>
      </c>
      <c r="B18" s="5" t="s">
        <v>49</v>
      </c>
      <c r="C18" s="5" t="s">
        <v>7</v>
      </c>
      <c r="D18" s="8">
        <v>845</v>
      </c>
      <c r="E18" s="8">
        <v>2465</v>
      </c>
      <c r="F18" s="8">
        <v>5658</v>
      </c>
      <c r="G18" s="8">
        <v>111506186.77225976</v>
      </c>
      <c r="H18" s="8">
        <v>311975965.19840753</v>
      </c>
      <c r="I18" s="8">
        <v>689441833.10616267</v>
      </c>
      <c r="J18" s="8">
        <v>2</v>
      </c>
      <c r="K18" s="8">
        <v>5</v>
      </c>
      <c r="L18" s="8">
        <v>10</v>
      </c>
      <c r="M18" s="8">
        <v>17955.292747323114</v>
      </c>
      <c r="N18" s="8">
        <v>67278.69204591008</v>
      </c>
      <c r="O18" s="8">
        <v>118479.81696915856</v>
      </c>
    </row>
    <row r="19" spans="1:15">
      <c r="A19" s="4">
        <v>18</v>
      </c>
      <c r="B19" s="5" t="s">
        <v>50</v>
      </c>
      <c r="C19" s="5" t="s">
        <v>3</v>
      </c>
      <c r="D19" s="8">
        <v>895</v>
      </c>
      <c r="E19" s="8">
        <v>1934</v>
      </c>
      <c r="F19" s="8">
        <v>4257</v>
      </c>
      <c r="G19" s="8">
        <v>103257312.13329031</v>
      </c>
      <c r="H19" s="8">
        <v>265087911.79306492</v>
      </c>
      <c r="I19" s="8">
        <v>548535315.85761285</v>
      </c>
      <c r="J19" s="8">
        <v>5</v>
      </c>
      <c r="K19" s="8">
        <v>8</v>
      </c>
      <c r="L19" s="8">
        <v>21</v>
      </c>
      <c r="M19" s="8">
        <v>61051.711918636189</v>
      </c>
      <c r="N19" s="8">
        <v>131334.115351374</v>
      </c>
      <c r="O19" s="8">
        <v>296136.68088789989</v>
      </c>
    </row>
    <row r="20" spans="1:15">
      <c r="A20" s="4">
        <v>19</v>
      </c>
      <c r="B20" s="5" t="s">
        <v>51</v>
      </c>
      <c r="C20" s="5" t="s">
        <v>5</v>
      </c>
      <c r="D20" s="8">
        <v>778</v>
      </c>
      <c r="E20" s="8">
        <v>1388</v>
      </c>
      <c r="F20" s="8">
        <v>1876</v>
      </c>
      <c r="G20" s="8">
        <v>81547199.745506793</v>
      </c>
      <c r="H20" s="8">
        <v>186406852.78176799</v>
      </c>
      <c r="I20" s="8">
        <v>249698444.52079719</v>
      </c>
      <c r="J20" s="8">
        <v>5</v>
      </c>
      <c r="K20" s="8">
        <v>9</v>
      </c>
      <c r="L20" s="8">
        <v>13</v>
      </c>
      <c r="M20" s="8">
        <v>41836.260070518387</v>
      </c>
      <c r="N20" s="8">
        <v>75511.223611006397</v>
      </c>
      <c r="O20" s="8">
        <v>101943.01375575646</v>
      </c>
    </row>
    <row r="21" spans="1:15">
      <c r="A21" s="4">
        <v>20</v>
      </c>
      <c r="B21" s="5" t="s">
        <v>52</v>
      </c>
      <c r="C21" s="5" t="s">
        <v>4</v>
      </c>
      <c r="D21" s="8">
        <v>769</v>
      </c>
      <c r="E21" s="8">
        <v>974</v>
      </c>
      <c r="F21" s="8">
        <v>2640</v>
      </c>
      <c r="G21" s="8">
        <v>72058595.709506139</v>
      </c>
      <c r="H21" s="8">
        <v>83239881.226276681</v>
      </c>
      <c r="I21" s="8">
        <v>270780440.44320005</v>
      </c>
      <c r="J21" s="8">
        <v>15</v>
      </c>
      <c r="K21" s="8">
        <v>12</v>
      </c>
      <c r="L21" s="8">
        <v>46</v>
      </c>
      <c r="M21" s="8">
        <v>346982.48091023945</v>
      </c>
      <c r="N21" s="8">
        <v>451788.34388812125</v>
      </c>
      <c r="O21" s="8">
        <v>1168957.3688524331</v>
      </c>
    </row>
    <row r="22" spans="1:15">
      <c r="A22" s="4">
        <v>21</v>
      </c>
      <c r="B22" s="5" t="s">
        <v>53</v>
      </c>
      <c r="C22" s="5" t="s">
        <v>6</v>
      </c>
      <c r="D22" s="8">
        <v>508</v>
      </c>
      <c r="E22" s="8">
        <v>784</v>
      </c>
      <c r="F22" s="8">
        <v>2183</v>
      </c>
      <c r="G22" s="8">
        <v>45699826.98980289</v>
      </c>
      <c r="H22" s="8">
        <v>105409127.11276792</v>
      </c>
      <c r="I22" s="8">
        <v>293558262.81164002</v>
      </c>
      <c r="J22" s="8">
        <v>4</v>
      </c>
      <c r="K22" s="8">
        <v>8</v>
      </c>
      <c r="L22" s="8">
        <v>18</v>
      </c>
      <c r="M22" s="8">
        <v>44715.647549010602</v>
      </c>
      <c r="N22" s="8">
        <v>1030643.6743932107</v>
      </c>
      <c r="O22" s="8">
        <v>170148.45332087312</v>
      </c>
    </row>
    <row r="23" spans="1:15">
      <c r="A23" s="4">
        <v>22</v>
      </c>
      <c r="B23" s="5" t="s">
        <v>54</v>
      </c>
      <c r="C23" s="5" t="s">
        <v>5</v>
      </c>
      <c r="D23" s="8">
        <v>856</v>
      </c>
      <c r="E23" s="8">
        <v>2044</v>
      </c>
      <c r="F23" s="8">
        <v>3502</v>
      </c>
      <c r="G23" s="8">
        <v>107285971.57577802</v>
      </c>
      <c r="H23" s="8">
        <v>304369796.98162282</v>
      </c>
      <c r="I23" s="8">
        <v>403815224.58874995</v>
      </c>
      <c r="J23" s="8">
        <v>5</v>
      </c>
      <c r="K23" s="8">
        <v>12</v>
      </c>
      <c r="L23" s="8">
        <v>16</v>
      </c>
      <c r="M23" s="8">
        <v>47313.509144978678</v>
      </c>
      <c r="N23" s="8">
        <v>111472.50303277116</v>
      </c>
      <c r="O23" s="8">
        <v>193228.58174089732</v>
      </c>
    </row>
    <row r="24" spans="1:15">
      <c r="A24" s="4">
        <v>23</v>
      </c>
      <c r="B24" s="5" t="s">
        <v>55</v>
      </c>
      <c r="C24" s="5" t="s">
        <v>7</v>
      </c>
      <c r="D24" s="8">
        <v>25</v>
      </c>
      <c r="E24" s="8">
        <v>43</v>
      </c>
      <c r="F24" s="8">
        <v>85</v>
      </c>
      <c r="G24" s="8">
        <v>2949776.8869085773</v>
      </c>
      <c r="H24" s="8">
        <v>6859067.325120368</v>
      </c>
      <c r="I24" s="8">
        <v>12154041.696185442</v>
      </c>
      <c r="J24" s="8">
        <v>1</v>
      </c>
      <c r="K24" s="8">
        <v>1</v>
      </c>
      <c r="L24" s="8">
        <v>1</v>
      </c>
      <c r="M24" s="8">
        <v>519.6317669590394</v>
      </c>
      <c r="N24" s="8">
        <v>1140.050771415365</v>
      </c>
      <c r="O24" s="8">
        <v>1773.9551575453872</v>
      </c>
    </row>
    <row r="25" spans="1:15">
      <c r="A25" s="4">
        <v>24</v>
      </c>
      <c r="B25" s="5" t="s">
        <v>56</v>
      </c>
      <c r="C25" s="5" t="s">
        <v>4</v>
      </c>
      <c r="D25" s="8">
        <v>667</v>
      </c>
      <c r="E25" s="8">
        <v>1226</v>
      </c>
      <c r="F25" s="8">
        <v>2430</v>
      </c>
      <c r="G25" s="8">
        <v>64421036.40804062</v>
      </c>
      <c r="H25" s="8">
        <v>95224855.64938274</v>
      </c>
      <c r="I25" s="8">
        <v>261633960.67251399</v>
      </c>
      <c r="J25" s="8">
        <v>8</v>
      </c>
      <c r="K25" s="8">
        <v>18</v>
      </c>
      <c r="L25" s="8">
        <v>32</v>
      </c>
      <c r="M25" s="8">
        <v>4875614.4618148208</v>
      </c>
      <c r="N25" s="8">
        <v>596922.79476355668</v>
      </c>
      <c r="O25" s="8">
        <v>1196937.104639176</v>
      </c>
    </row>
    <row r="26" spans="1:15">
      <c r="A26" s="4">
        <v>25</v>
      </c>
      <c r="B26" s="5" t="s">
        <v>57</v>
      </c>
      <c r="C26" s="5" t="s">
        <v>7</v>
      </c>
      <c r="D26" s="8">
        <v>8</v>
      </c>
      <c r="E26" s="8">
        <v>12</v>
      </c>
      <c r="F26" s="8">
        <v>20</v>
      </c>
      <c r="G26" s="8">
        <v>951760.0755087065</v>
      </c>
      <c r="H26" s="8">
        <v>1975462.1908661094</v>
      </c>
      <c r="I26" s="8">
        <v>3377270.6953874337</v>
      </c>
      <c r="J26" s="8">
        <v>1</v>
      </c>
      <c r="K26" s="8">
        <v>1</v>
      </c>
      <c r="L26" s="8">
        <v>1</v>
      </c>
      <c r="M26" s="8">
        <v>184.47455732218515</v>
      </c>
      <c r="N26" s="8">
        <v>267.64106015456957</v>
      </c>
      <c r="O26" s="8">
        <v>401.61073025517072</v>
      </c>
    </row>
    <row r="27" spans="1:15">
      <c r="A27" s="4">
        <v>26</v>
      </c>
      <c r="B27" s="5" t="s">
        <v>58</v>
      </c>
      <c r="C27" s="5" t="s">
        <v>2</v>
      </c>
      <c r="D27" s="8">
        <v>670</v>
      </c>
      <c r="E27" s="8">
        <v>1755</v>
      </c>
      <c r="F27" s="8">
        <v>2847</v>
      </c>
      <c r="G27" s="8">
        <v>44797940.369167507</v>
      </c>
      <c r="H27" s="8">
        <v>161876958.93669516</v>
      </c>
      <c r="I27" s="8">
        <v>235785183.66581377</v>
      </c>
      <c r="J27" s="8">
        <v>7</v>
      </c>
      <c r="K27" s="8">
        <v>11</v>
      </c>
      <c r="L27" s="8">
        <v>17</v>
      </c>
      <c r="M27" s="8">
        <v>28295.568947890493</v>
      </c>
      <c r="N27" s="8">
        <v>81310.936807794511</v>
      </c>
      <c r="O27" s="8">
        <v>118477.47654599955</v>
      </c>
    </row>
    <row r="28" spans="1:15">
      <c r="A28" s="4">
        <v>27</v>
      </c>
      <c r="B28" s="5" t="s">
        <v>59</v>
      </c>
      <c r="C28" s="5" t="s">
        <v>7</v>
      </c>
      <c r="D28" s="8">
        <v>369</v>
      </c>
      <c r="E28" s="8">
        <v>1100</v>
      </c>
      <c r="F28" s="8">
        <v>2727</v>
      </c>
      <c r="G28" s="8">
        <v>44667729.196788251</v>
      </c>
      <c r="H28" s="8">
        <v>182651515.6222761</v>
      </c>
      <c r="I28" s="8">
        <v>346005652.87989736</v>
      </c>
      <c r="J28" s="8">
        <v>1</v>
      </c>
      <c r="K28" s="8">
        <v>2</v>
      </c>
      <c r="L28" s="8">
        <v>7</v>
      </c>
      <c r="M28" s="8">
        <v>6925.2665315426057</v>
      </c>
      <c r="N28" s="8">
        <v>23151.502062841846</v>
      </c>
      <c r="O28" s="8">
        <v>68336.495196176824</v>
      </c>
    </row>
    <row r="29" spans="1:15">
      <c r="A29" s="4">
        <v>28</v>
      </c>
      <c r="B29" s="5" t="s">
        <v>60</v>
      </c>
      <c r="C29" s="5" t="s">
        <v>4</v>
      </c>
      <c r="D29" s="8">
        <v>507</v>
      </c>
      <c r="E29" s="8">
        <v>1376</v>
      </c>
      <c r="F29" s="8">
        <v>2916</v>
      </c>
      <c r="G29" s="8">
        <v>39442953.950973533</v>
      </c>
      <c r="H29" s="8">
        <v>141850334.66106576</v>
      </c>
      <c r="I29" s="8">
        <v>304086153.50274307</v>
      </c>
      <c r="J29" s="8">
        <v>10</v>
      </c>
      <c r="K29" s="8">
        <v>15</v>
      </c>
      <c r="L29" s="8">
        <v>47</v>
      </c>
      <c r="M29" s="8">
        <v>273895.35324601823</v>
      </c>
      <c r="N29" s="8">
        <v>725984.80146325496</v>
      </c>
      <c r="O29" s="8">
        <v>1385617.2684935513</v>
      </c>
    </row>
    <row r="30" spans="1:15">
      <c r="A30" s="4">
        <v>29</v>
      </c>
      <c r="B30" s="5" t="s">
        <v>61</v>
      </c>
      <c r="C30" s="5" t="s">
        <v>6</v>
      </c>
      <c r="D30" s="8">
        <v>909</v>
      </c>
      <c r="E30" s="8">
        <v>2050</v>
      </c>
      <c r="F30" s="8">
        <v>4871</v>
      </c>
      <c r="G30" s="8">
        <v>86570285.906933486</v>
      </c>
      <c r="H30" s="8">
        <v>239355126.936782</v>
      </c>
      <c r="I30" s="8">
        <v>538187684.17179418</v>
      </c>
      <c r="J30" s="8">
        <v>12</v>
      </c>
      <c r="K30" s="8">
        <v>26</v>
      </c>
      <c r="L30" s="8">
        <v>58</v>
      </c>
      <c r="M30" s="8">
        <v>81969.844228091955</v>
      </c>
      <c r="N30" s="8">
        <v>177702.06010341196</v>
      </c>
      <c r="O30" s="8">
        <v>437373.41668077698</v>
      </c>
    </row>
    <row r="31" spans="1:15">
      <c r="A31" s="4">
        <v>30</v>
      </c>
      <c r="B31" s="5" t="s">
        <v>62</v>
      </c>
      <c r="C31" s="5" t="s">
        <v>2</v>
      </c>
      <c r="D31" s="8">
        <v>628</v>
      </c>
      <c r="E31" s="8">
        <v>784</v>
      </c>
      <c r="F31" s="8">
        <v>1473</v>
      </c>
      <c r="G31" s="8">
        <v>45487810.637432002</v>
      </c>
      <c r="H31" s="8">
        <v>64154457.032830708</v>
      </c>
      <c r="I31" s="8">
        <v>109150614.02249922</v>
      </c>
      <c r="J31" s="8">
        <v>4</v>
      </c>
      <c r="K31" s="8">
        <v>5</v>
      </c>
      <c r="L31" s="8">
        <v>9</v>
      </c>
      <c r="M31" s="8">
        <v>27448.466277156233</v>
      </c>
      <c r="N31" s="8">
        <v>32623.433501828622</v>
      </c>
      <c r="O31" s="8">
        <v>62854.67390584675</v>
      </c>
    </row>
    <row r="32" spans="1:15">
      <c r="A32" s="4">
        <v>31</v>
      </c>
      <c r="B32" s="5" t="s">
        <v>63</v>
      </c>
      <c r="C32" s="5" t="s">
        <v>7</v>
      </c>
      <c r="D32" s="8">
        <v>873</v>
      </c>
      <c r="E32" s="8">
        <v>2173</v>
      </c>
      <c r="F32" s="8">
        <v>6154</v>
      </c>
      <c r="G32" s="8">
        <v>101700327.1853406</v>
      </c>
      <c r="H32" s="8">
        <v>286099526.89844823</v>
      </c>
      <c r="I32" s="8">
        <v>793774206.07560563</v>
      </c>
      <c r="J32" s="8">
        <v>2</v>
      </c>
      <c r="K32" s="8">
        <v>4</v>
      </c>
      <c r="L32" s="8">
        <v>8</v>
      </c>
      <c r="M32" s="8">
        <v>17615.129660850616</v>
      </c>
      <c r="N32" s="8">
        <v>54829.511563025473</v>
      </c>
      <c r="O32" s="8">
        <v>2177425.1351091857</v>
      </c>
    </row>
    <row r="33" spans="1:15">
      <c r="A33" s="4">
        <v>32</v>
      </c>
      <c r="B33" s="5" t="s">
        <v>64</v>
      </c>
      <c r="C33" s="5" t="s">
        <v>7</v>
      </c>
      <c r="D33" s="8">
        <v>177</v>
      </c>
      <c r="E33" s="8">
        <v>345</v>
      </c>
      <c r="F33" s="8">
        <v>524</v>
      </c>
      <c r="G33" s="8">
        <v>19899381.906017914</v>
      </c>
      <c r="H33" s="8">
        <v>43251949.201962121</v>
      </c>
      <c r="I33" s="8">
        <v>82114068.295332029</v>
      </c>
      <c r="J33" s="8">
        <v>1</v>
      </c>
      <c r="K33" s="8">
        <v>1</v>
      </c>
      <c r="L33" s="8">
        <v>1</v>
      </c>
      <c r="M33" s="8">
        <v>3733.8074144918023</v>
      </c>
      <c r="N33" s="8">
        <v>7851.6892291683334</v>
      </c>
      <c r="O33" s="8">
        <v>14539.334389712954</v>
      </c>
    </row>
    <row r="34" spans="1:15">
      <c r="A34" s="4">
        <v>33</v>
      </c>
      <c r="B34" s="5" t="s">
        <v>65</v>
      </c>
      <c r="C34" s="5" t="s">
        <v>2</v>
      </c>
      <c r="D34" s="8">
        <v>416</v>
      </c>
      <c r="E34" s="8">
        <v>1051</v>
      </c>
      <c r="F34" s="8">
        <v>2723</v>
      </c>
      <c r="G34" s="8">
        <v>28305656.707823131</v>
      </c>
      <c r="H34" s="8">
        <v>89812445.501277268</v>
      </c>
      <c r="I34" s="8">
        <v>234549781.76925081</v>
      </c>
      <c r="J34" s="8">
        <v>4</v>
      </c>
      <c r="K34" s="8">
        <v>6</v>
      </c>
      <c r="L34" s="8">
        <v>14</v>
      </c>
      <c r="M34" s="8">
        <v>17104.051909411945</v>
      </c>
      <c r="N34" s="8">
        <v>42570.494999396236</v>
      </c>
      <c r="O34" s="8">
        <v>120245.26730977735</v>
      </c>
    </row>
    <row r="35" spans="1:15">
      <c r="A35" s="4">
        <v>34</v>
      </c>
      <c r="B35" s="5" t="s">
        <v>66</v>
      </c>
      <c r="C35" s="5" t="s">
        <v>3</v>
      </c>
      <c r="D35" s="8">
        <v>175</v>
      </c>
      <c r="E35" s="8">
        <v>293</v>
      </c>
      <c r="F35" s="8">
        <v>569</v>
      </c>
      <c r="G35" s="8">
        <v>22709704.556459825</v>
      </c>
      <c r="H35" s="8">
        <v>37102404.015359081</v>
      </c>
      <c r="I35" s="8">
        <v>86590677.046200603</v>
      </c>
      <c r="J35" s="8">
        <v>1</v>
      </c>
      <c r="K35" s="8">
        <v>1</v>
      </c>
      <c r="L35" s="8">
        <v>3</v>
      </c>
      <c r="M35" s="8">
        <v>10648.521360355157</v>
      </c>
      <c r="N35" s="8">
        <v>19796.928041687144</v>
      </c>
      <c r="O35" s="8">
        <v>34769.586806866733</v>
      </c>
    </row>
    <row r="36" spans="1:15">
      <c r="A36" s="4">
        <v>35</v>
      </c>
      <c r="B36" s="5" t="s">
        <v>67</v>
      </c>
      <c r="C36" s="5" t="s">
        <v>5</v>
      </c>
      <c r="D36" s="8">
        <v>874</v>
      </c>
      <c r="E36" s="8">
        <v>2012</v>
      </c>
      <c r="F36" s="8">
        <v>3039</v>
      </c>
      <c r="G36" s="8">
        <v>113701657.01309778</v>
      </c>
      <c r="H36" s="8">
        <v>206116599.26186758</v>
      </c>
      <c r="I36" s="8">
        <v>330949098.5110541</v>
      </c>
      <c r="J36" s="8">
        <v>6</v>
      </c>
      <c r="K36" s="8">
        <v>13</v>
      </c>
      <c r="L36" s="8">
        <v>19</v>
      </c>
      <c r="M36" s="8">
        <v>47675.799718020906</v>
      </c>
      <c r="N36" s="8">
        <v>111218.25601765123</v>
      </c>
      <c r="O36" s="8">
        <v>168799.15339214035</v>
      </c>
    </row>
    <row r="37" spans="1:15">
      <c r="A37" s="4">
        <v>36</v>
      </c>
      <c r="B37" s="5" t="s">
        <v>68</v>
      </c>
      <c r="C37" s="5" t="s">
        <v>6</v>
      </c>
      <c r="D37" s="8">
        <v>494</v>
      </c>
      <c r="E37" s="8">
        <v>1230</v>
      </c>
      <c r="F37" s="8">
        <v>2353</v>
      </c>
      <c r="G37" s="8">
        <v>44777794.086310416</v>
      </c>
      <c r="H37" s="8">
        <v>117023548.70682952</v>
      </c>
      <c r="I37" s="8">
        <v>285427158.00169748</v>
      </c>
      <c r="J37" s="8">
        <v>5</v>
      </c>
      <c r="K37" s="8">
        <v>14</v>
      </c>
      <c r="L37" s="8">
        <v>30</v>
      </c>
      <c r="M37" s="8">
        <v>651676.66735486744</v>
      </c>
      <c r="N37" s="8">
        <v>99143.855003109245</v>
      </c>
      <c r="O37" s="8">
        <v>202411.96094873408</v>
      </c>
    </row>
    <row r="38" spans="1:15">
      <c r="A38" s="4">
        <v>37</v>
      </c>
      <c r="B38" s="5" t="s">
        <v>69</v>
      </c>
      <c r="C38" s="5" t="s">
        <v>3</v>
      </c>
      <c r="D38" s="8">
        <v>513</v>
      </c>
      <c r="E38" s="8">
        <v>1135</v>
      </c>
      <c r="F38" s="8">
        <v>1983</v>
      </c>
      <c r="G38" s="8">
        <v>65582485.866834022</v>
      </c>
      <c r="H38" s="8">
        <v>165190311.0778254</v>
      </c>
      <c r="I38" s="8">
        <v>283058211.55005342</v>
      </c>
      <c r="J38" s="8">
        <v>2</v>
      </c>
      <c r="K38" s="8">
        <v>5</v>
      </c>
      <c r="L38" s="8">
        <v>9</v>
      </c>
      <c r="M38" s="8">
        <v>31832.719732106998</v>
      </c>
      <c r="N38" s="8">
        <v>70188.091761834265</v>
      </c>
      <c r="O38" s="8">
        <v>125573.21399424665</v>
      </c>
    </row>
    <row r="39" spans="1:15">
      <c r="A39" s="4">
        <v>38</v>
      </c>
      <c r="B39" s="5" t="s">
        <v>70</v>
      </c>
      <c r="C39" s="5" t="s">
        <v>5</v>
      </c>
      <c r="D39" s="8">
        <v>274</v>
      </c>
      <c r="E39" s="8">
        <v>494</v>
      </c>
      <c r="F39" s="8">
        <v>646</v>
      </c>
      <c r="G39" s="8">
        <v>34706798.274282977</v>
      </c>
      <c r="H39" s="8">
        <v>59727149.786242835</v>
      </c>
      <c r="I39" s="8">
        <v>85224332.380045712</v>
      </c>
      <c r="J39" s="8">
        <v>2</v>
      </c>
      <c r="K39" s="8">
        <v>3</v>
      </c>
      <c r="L39" s="8">
        <v>4</v>
      </c>
      <c r="M39" s="8">
        <v>14879.289386385428</v>
      </c>
      <c r="N39" s="8">
        <v>27548.096448169501</v>
      </c>
      <c r="O39" s="8">
        <v>35658.998125741884</v>
      </c>
    </row>
    <row r="40" spans="1:15">
      <c r="A40" s="4">
        <v>39</v>
      </c>
      <c r="B40" s="5" t="s">
        <v>71</v>
      </c>
      <c r="C40" s="5" t="s">
        <v>3</v>
      </c>
      <c r="D40" s="8">
        <v>417</v>
      </c>
      <c r="E40" s="8">
        <v>1156</v>
      </c>
      <c r="F40" s="8">
        <v>2256</v>
      </c>
      <c r="G40" s="8">
        <v>42234539.043945707</v>
      </c>
      <c r="H40" s="8">
        <v>129707374.83541358</v>
      </c>
      <c r="I40" s="8">
        <v>348909441.3798936</v>
      </c>
      <c r="J40" s="8">
        <v>2</v>
      </c>
      <c r="K40" s="8">
        <v>6</v>
      </c>
      <c r="L40" s="8">
        <v>11</v>
      </c>
      <c r="M40" s="8">
        <v>399713.42892653221</v>
      </c>
      <c r="N40" s="8">
        <v>71606.587445169207</v>
      </c>
      <c r="O40" s="8">
        <v>140631.36872755527</v>
      </c>
    </row>
    <row r="41" spans="1:15">
      <c r="A41" s="4">
        <v>40</v>
      </c>
      <c r="B41" s="5" t="s">
        <v>72</v>
      </c>
      <c r="C41" s="5" t="s">
        <v>4</v>
      </c>
      <c r="D41" s="8">
        <v>2028</v>
      </c>
      <c r="E41" s="8">
        <v>5114</v>
      </c>
      <c r="F41" s="8">
        <v>7997</v>
      </c>
      <c r="G41" s="8">
        <v>185715434.9486154</v>
      </c>
      <c r="H41" s="8">
        <v>535162635.61465925</v>
      </c>
      <c r="I41" s="8">
        <v>669625298.59873962</v>
      </c>
      <c r="J41" s="8">
        <v>29</v>
      </c>
      <c r="K41" s="8">
        <v>58</v>
      </c>
      <c r="L41" s="8">
        <v>136</v>
      </c>
      <c r="M41" s="8">
        <v>920868.10122615763</v>
      </c>
      <c r="N41" s="8">
        <v>2259922.4582026806</v>
      </c>
      <c r="O41" s="8">
        <v>58193908.598995864</v>
      </c>
    </row>
    <row r="42" spans="1:15">
      <c r="A42" s="4">
        <v>41</v>
      </c>
      <c r="B42" s="5" t="s">
        <v>73</v>
      </c>
      <c r="C42" s="5" t="s">
        <v>4</v>
      </c>
      <c r="D42" s="8">
        <v>868</v>
      </c>
      <c r="E42" s="8">
        <v>1538</v>
      </c>
      <c r="F42" s="8">
        <v>2771</v>
      </c>
      <c r="G42" s="8">
        <v>79796657.699709907</v>
      </c>
      <c r="H42" s="8">
        <v>147898443.59480304</v>
      </c>
      <c r="I42" s="8">
        <v>227560487.39218935</v>
      </c>
      <c r="J42" s="8">
        <v>14</v>
      </c>
      <c r="K42" s="8">
        <v>22</v>
      </c>
      <c r="L42" s="8">
        <v>41</v>
      </c>
      <c r="M42" s="8">
        <v>452895.0612246556</v>
      </c>
      <c r="N42" s="8">
        <v>805775.11413585092</v>
      </c>
      <c r="O42" s="8">
        <v>1396257.0747205934</v>
      </c>
    </row>
    <row r="43" spans="1:15">
      <c r="A43" s="4">
        <v>42</v>
      </c>
      <c r="B43" s="5" t="s">
        <v>74</v>
      </c>
      <c r="C43" s="5" t="s">
        <v>3</v>
      </c>
      <c r="D43" s="8">
        <v>111</v>
      </c>
      <c r="E43" s="8">
        <v>207</v>
      </c>
      <c r="F43" s="8">
        <v>592</v>
      </c>
      <c r="G43" s="8">
        <v>12139614.013230337</v>
      </c>
      <c r="H43" s="8">
        <v>24349895.57443171</v>
      </c>
      <c r="I43" s="8">
        <v>75044276.610037684</v>
      </c>
      <c r="J43" s="8">
        <v>1</v>
      </c>
      <c r="K43" s="8">
        <v>1</v>
      </c>
      <c r="L43" s="8">
        <v>3</v>
      </c>
      <c r="M43" s="8">
        <v>6725.8065993515584</v>
      </c>
      <c r="N43" s="8">
        <v>13532.253804922731</v>
      </c>
      <c r="O43" s="8">
        <v>36226.553431890461</v>
      </c>
    </row>
    <row r="44" spans="1:15">
      <c r="A44" s="4">
        <v>43</v>
      </c>
      <c r="B44" s="5" t="s">
        <v>75</v>
      </c>
      <c r="C44" s="5" t="s">
        <v>4</v>
      </c>
      <c r="D44" s="8">
        <v>896</v>
      </c>
      <c r="E44" s="8">
        <v>1258</v>
      </c>
      <c r="F44" s="8">
        <v>1711</v>
      </c>
      <c r="G44" s="8">
        <v>74841177.245767504</v>
      </c>
      <c r="H44" s="8">
        <v>108180786.73219499</v>
      </c>
      <c r="I44" s="8">
        <v>185559538.68046537</v>
      </c>
      <c r="J44" s="8">
        <v>14</v>
      </c>
      <c r="K44" s="8">
        <v>17</v>
      </c>
      <c r="L44" s="8">
        <v>34</v>
      </c>
      <c r="M44" s="8">
        <v>369037.78717524622</v>
      </c>
      <c r="N44" s="8">
        <v>605863.02453559171</v>
      </c>
      <c r="O44" s="8">
        <v>12541198.847941147</v>
      </c>
    </row>
    <row r="45" spans="1:15">
      <c r="A45" s="4">
        <v>44</v>
      </c>
      <c r="B45" s="5" t="s">
        <v>76</v>
      </c>
      <c r="C45" s="5" t="s">
        <v>7</v>
      </c>
      <c r="D45" s="8">
        <v>647</v>
      </c>
      <c r="E45" s="8">
        <v>1504</v>
      </c>
      <c r="F45" s="8">
        <v>3092</v>
      </c>
      <c r="G45" s="8">
        <v>81108513.706453234</v>
      </c>
      <c r="H45" s="8">
        <v>242560355.83401653</v>
      </c>
      <c r="I45" s="8">
        <v>381770837.6664139</v>
      </c>
      <c r="J45" s="8">
        <v>2</v>
      </c>
      <c r="K45" s="8">
        <v>3</v>
      </c>
      <c r="L45" s="8">
        <v>7</v>
      </c>
      <c r="M45" s="8">
        <v>12234.745745522727</v>
      </c>
      <c r="N45" s="8">
        <v>534238.99306245323</v>
      </c>
      <c r="O45" s="8">
        <v>83509.227728461803</v>
      </c>
    </row>
    <row r="46" spans="1:15">
      <c r="A46" s="4">
        <v>45</v>
      </c>
      <c r="B46" s="5" t="s">
        <v>77</v>
      </c>
      <c r="C46" s="5" t="s">
        <v>6</v>
      </c>
      <c r="D46" s="8">
        <v>856</v>
      </c>
      <c r="E46" s="8">
        <v>2052</v>
      </c>
      <c r="F46" s="8">
        <v>4193</v>
      </c>
      <c r="G46" s="8">
        <v>99988507.139777258</v>
      </c>
      <c r="H46" s="8">
        <v>208347081.24754462</v>
      </c>
      <c r="I46" s="8">
        <v>427460010.42970043</v>
      </c>
      <c r="J46" s="8">
        <v>9</v>
      </c>
      <c r="K46" s="8">
        <v>18</v>
      </c>
      <c r="L46" s="8">
        <v>36</v>
      </c>
      <c r="M46" s="8">
        <v>71019.00228494381</v>
      </c>
      <c r="N46" s="8">
        <v>191285.05422571683</v>
      </c>
      <c r="O46" s="8">
        <v>379856.45831894054</v>
      </c>
    </row>
    <row r="47" spans="1:15">
      <c r="A47" s="4">
        <v>46</v>
      </c>
      <c r="B47" s="5" t="s">
        <v>78</v>
      </c>
      <c r="C47" s="5" t="s">
        <v>2</v>
      </c>
      <c r="D47" s="8">
        <v>778</v>
      </c>
      <c r="E47" s="8">
        <v>2005</v>
      </c>
      <c r="F47" s="8">
        <v>3022</v>
      </c>
      <c r="G47" s="8">
        <v>54689074.123948745</v>
      </c>
      <c r="H47" s="8">
        <v>148883012.74896982</v>
      </c>
      <c r="I47" s="8">
        <v>273220478.45688486</v>
      </c>
      <c r="J47" s="8">
        <v>7</v>
      </c>
      <c r="K47" s="8">
        <v>10</v>
      </c>
      <c r="L47" s="8">
        <v>29</v>
      </c>
      <c r="M47" s="8">
        <v>33346.261442675146</v>
      </c>
      <c r="N47" s="8">
        <v>84981.533432232522</v>
      </c>
      <c r="O47" s="8">
        <v>1983412.2379680844</v>
      </c>
    </row>
    <row r="48" spans="1:15">
      <c r="A48" s="4">
        <v>47</v>
      </c>
      <c r="B48" s="5" t="s">
        <v>79</v>
      </c>
      <c r="C48" s="5" t="s">
        <v>5</v>
      </c>
      <c r="D48" s="8">
        <v>116</v>
      </c>
      <c r="E48" s="8">
        <v>336</v>
      </c>
      <c r="F48" s="8">
        <v>967</v>
      </c>
      <c r="G48" s="8">
        <v>14860951.656953065</v>
      </c>
      <c r="H48" s="8">
        <v>41709290.464186139</v>
      </c>
      <c r="I48" s="8">
        <v>132881854.33468746</v>
      </c>
      <c r="J48" s="8">
        <v>1</v>
      </c>
      <c r="K48" s="8">
        <v>2</v>
      </c>
      <c r="L48" s="8">
        <v>7</v>
      </c>
      <c r="M48" s="8">
        <v>6225.9701280020299</v>
      </c>
      <c r="N48" s="8">
        <v>18167.487038432479</v>
      </c>
      <c r="O48" s="8">
        <v>51353.268132898163</v>
      </c>
    </row>
    <row r="49" spans="1:15">
      <c r="A49" s="4">
        <v>48</v>
      </c>
      <c r="B49" s="5" t="s">
        <v>80</v>
      </c>
      <c r="C49" s="5" t="s">
        <v>7</v>
      </c>
      <c r="D49" s="8">
        <v>962</v>
      </c>
      <c r="E49" s="8">
        <v>1209</v>
      </c>
      <c r="F49" s="8">
        <v>2702</v>
      </c>
      <c r="G49" s="8">
        <v>134316810.26392117</v>
      </c>
      <c r="H49" s="8">
        <v>152100999.69918117</v>
      </c>
      <c r="I49" s="8">
        <v>430688798.2095288</v>
      </c>
      <c r="J49" s="8">
        <v>2</v>
      </c>
      <c r="K49" s="8">
        <v>3</v>
      </c>
      <c r="L49" s="8">
        <v>4</v>
      </c>
      <c r="M49" s="8">
        <v>22717.211418468116</v>
      </c>
      <c r="N49" s="8">
        <v>27276.449379833524</v>
      </c>
      <c r="O49" s="8">
        <v>59326.141735934347</v>
      </c>
    </row>
    <row r="50" spans="1:15">
      <c r="A50" s="4">
        <v>49</v>
      </c>
      <c r="B50" s="5" t="s">
        <v>81</v>
      </c>
      <c r="C50" s="5" t="s">
        <v>4</v>
      </c>
      <c r="D50" s="8">
        <v>411</v>
      </c>
      <c r="E50" s="8">
        <v>903</v>
      </c>
      <c r="F50" s="8">
        <v>1522</v>
      </c>
      <c r="G50" s="8">
        <v>37339702.928242251</v>
      </c>
      <c r="H50" s="8">
        <v>72876231.537930265</v>
      </c>
      <c r="I50" s="8">
        <v>171590521.18421271</v>
      </c>
      <c r="J50" s="8">
        <v>7</v>
      </c>
      <c r="K50" s="8">
        <v>14</v>
      </c>
      <c r="L50" s="8">
        <v>30</v>
      </c>
      <c r="M50" s="8">
        <v>210996.27669839674</v>
      </c>
      <c r="N50" s="8">
        <v>468031.21542159963</v>
      </c>
      <c r="O50" s="8">
        <v>713583.09430159919</v>
      </c>
    </row>
    <row r="51" spans="1:15">
      <c r="A51" s="4">
        <v>50</v>
      </c>
      <c r="B51" s="5" t="s">
        <v>82</v>
      </c>
      <c r="C51" s="5" t="s">
        <v>5</v>
      </c>
      <c r="D51" s="8">
        <v>10</v>
      </c>
      <c r="E51" s="8">
        <v>13</v>
      </c>
      <c r="F51" s="8">
        <v>36</v>
      </c>
      <c r="G51" s="8">
        <v>1181329.7084160538</v>
      </c>
      <c r="H51" s="8">
        <v>1380356.7485368289</v>
      </c>
      <c r="I51" s="8">
        <v>3998423.0848978031</v>
      </c>
      <c r="J51" s="8">
        <v>1</v>
      </c>
      <c r="K51" s="8">
        <v>1</v>
      </c>
      <c r="L51" s="8">
        <v>1</v>
      </c>
      <c r="M51" s="8">
        <v>544.36400984771558</v>
      </c>
      <c r="N51" s="8">
        <v>703.24246763125495</v>
      </c>
      <c r="O51" s="8">
        <v>1968.1682262127192</v>
      </c>
    </row>
    <row r="52" spans="1:15">
      <c r="A52" s="4">
        <v>51</v>
      </c>
      <c r="B52" s="5" t="s">
        <v>83</v>
      </c>
      <c r="C52" s="5" t="s">
        <v>7</v>
      </c>
      <c r="D52" s="8">
        <v>391</v>
      </c>
      <c r="E52" s="8">
        <v>651</v>
      </c>
      <c r="F52" s="8">
        <v>802</v>
      </c>
      <c r="G52" s="8">
        <v>52504967.573858671</v>
      </c>
      <c r="H52" s="8">
        <v>102236114.32634106</v>
      </c>
      <c r="I52" s="8">
        <v>115355392.86975622</v>
      </c>
      <c r="J52" s="8">
        <v>1</v>
      </c>
      <c r="K52" s="8">
        <v>1</v>
      </c>
      <c r="L52" s="8">
        <v>2</v>
      </c>
      <c r="M52" s="8">
        <v>9469.0962310452651</v>
      </c>
      <c r="N52" s="8">
        <v>13645.936968591461</v>
      </c>
      <c r="O52" s="8">
        <v>16309.461517252419</v>
      </c>
    </row>
    <row r="53" spans="1:15">
      <c r="A53" s="4">
        <v>52</v>
      </c>
      <c r="B53" s="5" t="s">
        <v>84</v>
      </c>
      <c r="C53" s="5" t="s">
        <v>7</v>
      </c>
      <c r="D53" s="8">
        <v>940</v>
      </c>
      <c r="E53" s="8">
        <v>2251</v>
      </c>
      <c r="F53" s="8">
        <v>3087</v>
      </c>
      <c r="G53" s="8">
        <v>141316541.98839632</v>
      </c>
      <c r="H53" s="8">
        <v>264263521.37258613</v>
      </c>
      <c r="I53" s="8">
        <v>410916818.62945062</v>
      </c>
      <c r="J53" s="8">
        <v>3</v>
      </c>
      <c r="K53" s="8">
        <v>5</v>
      </c>
      <c r="L53" s="8">
        <v>7</v>
      </c>
      <c r="M53" s="8">
        <v>22709.254149736429</v>
      </c>
      <c r="N53" s="8">
        <v>67211.449858479522</v>
      </c>
      <c r="O53" s="8">
        <v>71316.731887621048</v>
      </c>
    </row>
    <row r="54" spans="1:15">
      <c r="A54" s="4">
        <v>53</v>
      </c>
      <c r="B54" s="5" t="s">
        <v>85</v>
      </c>
      <c r="C54" s="5" t="s">
        <v>4</v>
      </c>
      <c r="D54" s="8">
        <v>50</v>
      </c>
      <c r="E54" s="8">
        <v>102</v>
      </c>
      <c r="F54" s="8">
        <v>253</v>
      </c>
      <c r="G54" s="8">
        <v>4791579.8101493549</v>
      </c>
      <c r="H54" s="8">
        <v>10233539.231260799</v>
      </c>
      <c r="I54" s="8">
        <v>26829477.45285102</v>
      </c>
      <c r="J54" s="8">
        <v>1</v>
      </c>
      <c r="K54" s="8">
        <v>2</v>
      </c>
      <c r="L54" s="8">
        <v>4</v>
      </c>
      <c r="M54" s="8">
        <v>23803.066515505092</v>
      </c>
      <c r="N54" s="8">
        <v>743343.33758358285</v>
      </c>
      <c r="O54" s="8">
        <v>124413.64366564709</v>
      </c>
    </row>
    <row r="55" spans="1:15">
      <c r="A55" s="4">
        <v>54</v>
      </c>
      <c r="B55" s="5" t="s">
        <v>86</v>
      </c>
      <c r="C55" s="5" t="s">
        <v>2</v>
      </c>
      <c r="D55" s="8">
        <v>198</v>
      </c>
      <c r="E55" s="8">
        <v>590</v>
      </c>
      <c r="F55" s="8">
        <v>1218</v>
      </c>
      <c r="G55" s="8">
        <v>14020064.880238688</v>
      </c>
      <c r="H55" s="8">
        <v>53974550.234419622</v>
      </c>
      <c r="I55" s="8">
        <v>105666444.70112373</v>
      </c>
      <c r="J55" s="8">
        <v>2</v>
      </c>
      <c r="K55" s="8">
        <v>4</v>
      </c>
      <c r="L55" s="8">
        <v>7</v>
      </c>
      <c r="M55" s="8">
        <v>8523.1915404603715</v>
      </c>
      <c r="N55" s="8">
        <v>28019.797305762939</v>
      </c>
      <c r="O55" s="8">
        <v>57933.583955416674</v>
      </c>
    </row>
    <row r="56" spans="1:15">
      <c r="A56" s="4">
        <v>55</v>
      </c>
      <c r="B56" s="5" t="s">
        <v>87</v>
      </c>
      <c r="C56" s="5" t="s">
        <v>6</v>
      </c>
      <c r="D56" s="8">
        <v>796</v>
      </c>
      <c r="E56" s="8">
        <v>1733</v>
      </c>
      <c r="F56" s="8">
        <v>3633</v>
      </c>
      <c r="G56" s="8">
        <v>96311699.988571033</v>
      </c>
      <c r="H56" s="8">
        <v>165867494.54782036</v>
      </c>
      <c r="I56" s="8">
        <v>412155508.58889377</v>
      </c>
      <c r="J56" s="8">
        <v>11</v>
      </c>
      <c r="K56" s="8">
        <v>24</v>
      </c>
      <c r="L56" s="8">
        <v>52</v>
      </c>
      <c r="M56" s="8">
        <v>71387.232434020683</v>
      </c>
      <c r="N56" s="8">
        <v>151734.26091405534</v>
      </c>
      <c r="O56" s="8">
        <v>309208.39540938899</v>
      </c>
    </row>
    <row r="57" spans="1:15">
      <c r="A57" s="4">
        <v>56</v>
      </c>
      <c r="B57" s="5" t="s">
        <v>88</v>
      </c>
      <c r="C57" s="5" t="s">
        <v>5</v>
      </c>
      <c r="D57" s="8">
        <v>929</v>
      </c>
      <c r="E57" s="8">
        <v>2213</v>
      </c>
      <c r="F57" s="8">
        <v>3870</v>
      </c>
      <c r="G57" s="8">
        <v>104000975.78259064</v>
      </c>
      <c r="H57" s="8">
        <v>277862732.73793507</v>
      </c>
      <c r="I57" s="8">
        <v>582350807.00236368</v>
      </c>
      <c r="J57" s="8">
        <v>6</v>
      </c>
      <c r="K57" s="8">
        <v>13</v>
      </c>
      <c r="L57" s="8">
        <v>25</v>
      </c>
      <c r="M57" s="8">
        <v>52315.652658721199</v>
      </c>
      <c r="N57" s="8">
        <v>119822.74289181828</v>
      </c>
      <c r="O57" s="8">
        <v>212007.71142593247</v>
      </c>
    </row>
    <row r="58" spans="1:15">
      <c r="A58" s="4">
        <v>57</v>
      </c>
      <c r="B58" s="5" t="s">
        <v>89</v>
      </c>
      <c r="C58" s="5" t="s">
        <v>2</v>
      </c>
      <c r="D58" s="8">
        <v>781</v>
      </c>
      <c r="E58" s="8">
        <v>1027</v>
      </c>
      <c r="F58" s="8">
        <v>2053</v>
      </c>
      <c r="G58" s="8">
        <v>54217237.441642039</v>
      </c>
      <c r="H58" s="8">
        <v>86075784.294603288</v>
      </c>
      <c r="I58" s="8">
        <v>169685800.66094559</v>
      </c>
      <c r="J58" s="8">
        <v>6</v>
      </c>
      <c r="K58" s="8">
        <v>6</v>
      </c>
      <c r="L58" s="8">
        <v>16</v>
      </c>
      <c r="M58" s="8">
        <v>34357.668547394009</v>
      </c>
      <c r="N58" s="8">
        <v>44456.813255756824</v>
      </c>
      <c r="O58" s="8">
        <v>90023.063639303626</v>
      </c>
    </row>
    <row r="59" spans="1:15">
      <c r="A59" s="4">
        <v>58</v>
      </c>
      <c r="B59" s="5" t="s">
        <v>90</v>
      </c>
      <c r="C59" s="5" t="s">
        <v>3</v>
      </c>
      <c r="D59" s="8">
        <v>627</v>
      </c>
      <c r="E59" s="8">
        <v>1201</v>
      </c>
      <c r="F59" s="8">
        <v>3296</v>
      </c>
      <c r="G59" s="8">
        <v>69300941.826537579</v>
      </c>
      <c r="H59" s="8">
        <v>138783689.80607256</v>
      </c>
      <c r="I59" s="8">
        <v>440980817.02768183</v>
      </c>
      <c r="J59" s="8">
        <v>3</v>
      </c>
      <c r="K59" s="8">
        <v>5</v>
      </c>
      <c r="L59" s="8">
        <v>15</v>
      </c>
      <c r="M59" s="8">
        <v>41680.635057402025</v>
      </c>
      <c r="N59" s="8">
        <v>81409.192170838709</v>
      </c>
      <c r="O59" s="8">
        <v>243450.76231329978</v>
      </c>
    </row>
    <row r="60" spans="1:15">
      <c r="A60" s="4">
        <v>59</v>
      </c>
      <c r="B60" s="5" t="s">
        <v>91</v>
      </c>
      <c r="C60" s="5" t="s">
        <v>2</v>
      </c>
      <c r="D60" s="8">
        <v>718</v>
      </c>
      <c r="E60" s="8">
        <v>1384</v>
      </c>
      <c r="F60" s="8">
        <v>2932</v>
      </c>
      <c r="G60" s="8">
        <v>64163174.257787012</v>
      </c>
      <c r="H60" s="8">
        <v>97819441.148432866</v>
      </c>
      <c r="I60" s="8">
        <v>242472440.81842363</v>
      </c>
      <c r="J60" s="8">
        <v>4</v>
      </c>
      <c r="K60" s="8">
        <v>9</v>
      </c>
      <c r="L60" s="8">
        <v>28</v>
      </c>
      <c r="M60" s="8">
        <v>31336.961712706881</v>
      </c>
      <c r="N60" s="8">
        <v>64258.949773361688</v>
      </c>
      <c r="O60" s="8">
        <v>1931378.657346955</v>
      </c>
    </row>
    <row r="61" spans="1:15">
      <c r="A61" s="4">
        <v>60</v>
      </c>
      <c r="B61" s="5" t="s">
        <v>92</v>
      </c>
      <c r="C61" s="5" t="s">
        <v>4</v>
      </c>
      <c r="D61" s="8">
        <v>480</v>
      </c>
      <c r="E61" s="8">
        <v>669</v>
      </c>
      <c r="F61" s="8">
        <v>1789</v>
      </c>
      <c r="G61" s="8">
        <v>40762485.312280722</v>
      </c>
      <c r="H61" s="8">
        <v>73407104.413811669</v>
      </c>
      <c r="I61" s="8">
        <v>164267455.41800088</v>
      </c>
      <c r="J61" s="8">
        <v>10</v>
      </c>
      <c r="K61" s="8">
        <v>9</v>
      </c>
      <c r="L61" s="8">
        <v>26</v>
      </c>
      <c r="M61" s="8">
        <v>240334.19624870576</v>
      </c>
      <c r="N61" s="8">
        <v>297340.61875407875</v>
      </c>
      <c r="O61" s="8">
        <v>874161.76747018425</v>
      </c>
    </row>
    <row r="62" spans="1:15">
      <c r="A62" s="4">
        <v>61</v>
      </c>
      <c r="B62" s="5" t="s">
        <v>93</v>
      </c>
      <c r="C62" s="5" t="s">
        <v>7</v>
      </c>
      <c r="D62" s="8">
        <v>178</v>
      </c>
      <c r="E62" s="8">
        <v>408</v>
      </c>
      <c r="F62" s="8">
        <v>1127</v>
      </c>
      <c r="G62" s="8">
        <v>19404320.492369268</v>
      </c>
      <c r="H62" s="8">
        <v>67864047.945994824</v>
      </c>
      <c r="I62" s="8">
        <v>192199271.47627258</v>
      </c>
      <c r="J62" s="8">
        <v>1</v>
      </c>
      <c r="K62" s="8">
        <v>1</v>
      </c>
      <c r="L62" s="8">
        <v>2</v>
      </c>
      <c r="M62" s="8">
        <v>4039.775698703108</v>
      </c>
      <c r="N62" s="8">
        <v>9865.074271885951</v>
      </c>
      <c r="O62" s="8">
        <v>29441.844901296437</v>
      </c>
    </row>
    <row r="63" spans="1:15">
      <c r="A63" s="4">
        <v>62</v>
      </c>
      <c r="B63" s="5" t="s">
        <v>94</v>
      </c>
      <c r="C63" s="5" t="s">
        <v>6</v>
      </c>
      <c r="D63" s="8">
        <v>750</v>
      </c>
      <c r="E63" s="8">
        <v>1935</v>
      </c>
      <c r="F63" s="8">
        <v>3345</v>
      </c>
      <c r="G63" s="8">
        <v>70047671.135310307</v>
      </c>
      <c r="H63" s="8">
        <v>230763817.38137919</v>
      </c>
      <c r="I63" s="8">
        <v>443814700.16202319</v>
      </c>
      <c r="J63" s="8">
        <v>11</v>
      </c>
      <c r="K63" s="8">
        <v>15</v>
      </c>
      <c r="L63" s="8">
        <v>44</v>
      </c>
      <c r="M63" s="8">
        <v>62852.620376070794</v>
      </c>
      <c r="N63" s="8">
        <v>169156.17653387127</v>
      </c>
      <c r="O63" s="8">
        <v>309652.58120247268</v>
      </c>
    </row>
    <row r="64" spans="1:15">
      <c r="A64" s="4">
        <v>63</v>
      </c>
      <c r="B64" s="5" t="s">
        <v>95</v>
      </c>
      <c r="C64" s="5" t="s">
        <v>5</v>
      </c>
      <c r="D64" s="8">
        <v>692</v>
      </c>
      <c r="E64" s="8">
        <v>2011</v>
      </c>
      <c r="F64" s="8">
        <v>3610</v>
      </c>
      <c r="G64" s="8">
        <v>88806407.010404915</v>
      </c>
      <c r="H64" s="8">
        <v>241472077.47669896</v>
      </c>
      <c r="I64" s="8">
        <v>391848784.42059952</v>
      </c>
      <c r="J64" s="8">
        <v>4</v>
      </c>
      <c r="K64" s="8">
        <v>9</v>
      </c>
      <c r="L64" s="8">
        <v>24</v>
      </c>
      <c r="M64" s="8">
        <v>38014.571037790978</v>
      </c>
      <c r="N64" s="8">
        <v>111922.63769278039</v>
      </c>
      <c r="O64" s="8">
        <v>199361.94243622507</v>
      </c>
    </row>
    <row r="65" spans="1:15">
      <c r="A65" s="4">
        <v>64</v>
      </c>
      <c r="B65" s="5" t="s">
        <v>96</v>
      </c>
      <c r="C65" s="5" t="s">
        <v>4</v>
      </c>
      <c r="D65" s="8">
        <v>221</v>
      </c>
      <c r="E65" s="8">
        <v>616</v>
      </c>
      <c r="F65" s="8">
        <v>1695</v>
      </c>
      <c r="G65" s="8">
        <v>16634956.493039427</v>
      </c>
      <c r="H65" s="8">
        <v>48791288.869922951</v>
      </c>
      <c r="I65" s="8">
        <v>172359412.75611597</v>
      </c>
      <c r="J65" s="8">
        <v>4</v>
      </c>
      <c r="K65" s="8">
        <v>10</v>
      </c>
      <c r="L65" s="8">
        <v>29</v>
      </c>
      <c r="M65" s="8">
        <v>92734.714812384482</v>
      </c>
      <c r="N65" s="8">
        <v>308693.29266220581</v>
      </c>
      <c r="O65" s="8">
        <v>789034.54702354292</v>
      </c>
    </row>
    <row r="66" spans="1:15">
      <c r="A66" s="4">
        <v>65</v>
      </c>
      <c r="B66" s="5" t="s">
        <v>97</v>
      </c>
      <c r="C66" s="5" t="s">
        <v>2</v>
      </c>
      <c r="D66" s="8">
        <v>682</v>
      </c>
      <c r="E66" s="8">
        <v>1049</v>
      </c>
      <c r="F66" s="8">
        <v>1370</v>
      </c>
      <c r="G66" s="8">
        <v>44942983.190508805</v>
      </c>
      <c r="H66" s="8">
        <v>88750214.76353471</v>
      </c>
      <c r="I66" s="8">
        <v>128257430.2066236</v>
      </c>
      <c r="J66" s="8">
        <v>6</v>
      </c>
      <c r="K66" s="8">
        <v>10</v>
      </c>
      <c r="L66" s="8">
        <v>9</v>
      </c>
      <c r="M66" s="8">
        <v>29964.259434636217</v>
      </c>
      <c r="N66" s="8">
        <v>47387.972380297833</v>
      </c>
      <c r="O66" s="8">
        <v>58496.343357023645</v>
      </c>
    </row>
    <row r="67" spans="1:15">
      <c r="A67" s="4">
        <v>66</v>
      </c>
      <c r="B67" s="5" t="s">
        <v>98</v>
      </c>
      <c r="C67" s="5" t="s">
        <v>7</v>
      </c>
      <c r="D67" s="8">
        <v>467</v>
      </c>
      <c r="E67" s="8">
        <v>1261</v>
      </c>
      <c r="F67" s="8">
        <v>3486</v>
      </c>
      <c r="G67" s="8">
        <v>53506737.881258182</v>
      </c>
      <c r="H67" s="8">
        <v>143650764.30263332</v>
      </c>
      <c r="I67" s="8">
        <v>586381105.18828821</v>
      </c>
      <c r="J67" s="8">
        <v>1</v>
      </c>
      <c r="K67" s="8">
        <v>2</v>
      </c>
      <c r="L67" s="8">
        <v>6</v>
      </c>
      <c r="M67" s="8">
        <v>11937.512432030466</v>
      </c>
      <c r="N67" s="8">
        <v>30622.032911261282</v>
      </c>
      <c r="O67" s="8">
        <v>86433.290981589962</v>
      </c>
    </row>
    <row r="68" spans="1:15">
      <c r="A68" s="4">
        <v>67</v>
      </c>
      <c r="B68" s="5" t="s">
        <v>99</v>
      </c>
      <c r="C68" s="5" t="s">
        <v>6</v>
      </c>
      <c r="D68" s="8">
        <v>483</v>
      </c>
      <c r="E68" s="8">
        <v>704</v>
      </c>
      <c r="F68" s="8">
        <v>1828</v>
      </c>
      <c r="G68" s="8">
        <v>53483956.866534717</v>
      </c>
      <c r="H68" s="8">
        <v>81275407.290833503</v>
      </c>
      <c r="I68" s="8">
        <v>210508692.13323584</v>
      </c>
      <c r="J68" s="8">
        <v>7</v>
      </c>
      <c r="K68" s="8">
        <v>6</v>
      </c>
      <c r="L68" s="8">
        <v>17</v>
      </c>
      <c r="M68" s="8">
        <v>44908.129076037898</v>
      </c>
      <c r="N68" s="8">
        <v>63259.615806962691</v>
      </c>
      <c r="O68" s="8">
        <v>145751.72612915473</v>
      </c>
    </row>
    <row r="69" spans="1:15">
      <c r="A69" s="4">
        <v>68</v>
      </c>
      <c r="B69" s="5" t="s">
        <v>100</v>
      </c>
      <c r="C69" s="5" t="s">
        <v>2</v>
      </c>
      <c r="D69" s="8">
        <v>253</v>
      </c>
      <c r="E69" s="8">
        <v>353</v>
      </c>
      <c r="F69" s="8">
        <v>604</v>
      </c>
      <c r="G69" s="8">
        <v>20120596.59269027</v>
      </c>
      <c r="H69" s="8">
        <v>27808574.902094916</v>
      </c>
      <c r="I69" s="8">
        <v>42858350.619519554</v>
      </c>
      <c r="J69" s="8">
        <v>2</v>
      </c>
      <c r="K69" s="8">
        <v>3</v>
      </c>
      <c r="L69" s="8">
        <v>6</v>
      </c>
      <c r="M69" s="8">
        <v>11328.833299092521</v>
      </c>
      <c r="N69" s="8">
        <v>14117.241921477542</v>
      </c>
      <c r="O69" s="8">
        <v>25704.561515588204</v>
      </c>
    </row>
    <row r="70" spans="1:15">
      <c r="A70" s="4">
        <v>69</v>
      </c>
      <c r="B70" s="5" t="s">
        <v>101</v>
      </c>
      <c r="C70" s="5" t="s">
        <v>7</v>
      </c>
      <c r="D70" s="8">
        <v>868</v>
      </c>
      <c r="E70" s="8">
        <v>1537</v>
      </c>
      <c r="F70" s="8">
        <v>2911</v>
      </c>
      <c r="G70" s="8">
        <v>112565774.45035915</v>
      </c>
      <c r="H70" s="8">
        <v>190294147.77781543</v>
      </c>
      <c r="I70" s="8">
        <v>472472448.27247071</v>
      </c>
      <c r="J70" s="8">
        <v>2</v>
      </c>
      <c r="K70" s="8">
        <v>4</v>
      </c>
      <c r="L70" s="8">
        <v>5</v>
      </c>
      <c r="M70" s="8">
        <v>20819.615913474427</v>
      </c>
      <c r="N70" s="8">
        <v>38247.201226556543</v>
      </c>
      <c r="O70" s="8">
        <v>76970.815126146204</v>
      </c>
    </row>
    <row r="71" spans="1:15">
      <c r="A71" s="4">
        <v>70</v>
      </c>
      <c r="B71" s="5" t="s">
        <v>102</v>
      </c>
      <c r="C71" s="5" t="s">
        <v>6</v>
      </c>
      <c r="D71" s="8">
        <v>732</v>
      </c>
      <c r="E71" s="8">
        <v>1919</v>
      </c>
      <c r="F71" s="8">
        <v>4371</v>
      </c>
      <c r="G71" s="8">
        <v>76754496.747314185</v>
      </c>
      <c r="H71" s="8">
        <v>200597836.7229946</v>
      </c>
      <c r="I71" s="8">
        <v>471608659.22533631</v>
      </c>
      <c r="J71" s="8">
        <v>9</v>
      </c>
      <c r="K71" s="8">
        <v>27</v>
      </c>
      <c r="L71" s="8">
        <v>34</v>
      </c>
      <c r="M71" s="8">
        <v>64086.101762070313</v>
      </c>
      <c r="N71" s="8">
        <v>169637.09197849251</v>
      </c>
      <c r="O71" s="8">
        <v>359202.41454253666</v>
      </c>
    </row>
    <row r="72" spans="1:15">
      <c r="A72" s="4">
        <v>71</v>
      </c>
      <c r="B72" s="5" t="s">
        <v>103</v>
      </c>
      <c r="C72" s="5" t="s">
        <v>2</v>
      </c>
      <c r="D72" s="8">
        <v>284</v>
      </c>
      <c r="E72" s="8">
        <v>684</v>
      </c>
      <c r="F72" s="8">
        <v>1000</v>
      </c>
      <c r="G72" s="8">
        <v>20335080.633755758</v>
      </c>
      <c r="H72" s="8">
        <v>56495285.304781884</v>
      </c>
      <c r="I72" s="8">
        <v>77876732.595309481</v>
      </c>
      <c r="J72" s="8">
        <v>3</v>
      </c>
      <c r="K72" s="8">
        <v>7</v>
      </c>
      <c r="L72" s="8">
        <v>9</v>
      </c>
      <c r="M72" s="8">
        <v>12126.88548169165</v>
      </c>
      <c r="N72" s="8">
        <v>30003.538010977463</v>
      </c>
      <c r="O72" s="8">
        <v>42205.977213628226</v>
      </c>
    </row>
    <row r="73" spans="1:15">
      <c r="A73" s="4">
        <v>72</v>
      </c>
      <c r="B73" s="5" t="s">
        <v>104</v>
      </c>
      <c r="C73" s="5" t="s">
        <v>4</v>
      </c>
      <c r="D73" s="8">
        <v>477</v>
      </c>
      <c r="E73" s="8">
        <v>1291</v>
      </c>
      <c r="F73" s="8">
        <v>1594</v>
      </c>
      <c r="G73" s="8">
        <v>34744082.751298584</v>
      </c>
      <c r="H73" s="8">
        <v>133740566.48603283</v>
      </c>
      <c r="I73" s="8">
        <v>142630814.41129464</v>
      </c>
      <c r="J73" s="8">
        <v>7</v>
      </c>
      <c r="K73" s="8">
        <v>15</v>
      </c>
      <c r="L73" s="8">
        <v>19</v>
      </c>
      <c r="M73" s="8">
        <v>3456499.8759840811</v>
      </c>
      <c r="N73" s="8">
        <v>669894.94036692288</v>
      </c>
      <c r="O73" s="8">
        <v>735694.95256350155</v>
      </c>
    </row>
    <row r="74" spans="1:15">
      <c r="A74" s="4">
        <v>73</v>
      </c>
      <c r="B74" s="5" t="s">
        <v>105</v>
      </c>
      <c r="C74" s="5" t="s">
        <v>3</v>
      </c>
      <c r="D74" s="8">
        <v>54</v>
      </c>
      <c r="E74" s="8">
        <v>87</v>
      </c>
      <c r="F74" s="8">
        <v>122</v>
      </c>
      <c r="G74" s="8">
        <v>5665714.0020731352</v>
      </c>
      <c r="H74" s="8">
        <v>11708945.699854309</v>
      </c>
      <c r="I74" s="8">
        <v>13483882.540569993</v>
      </c>
      <c r="J74" s="8">
        <v>1</v>
      </c>
      <c r="K74" s="8">
        <v>1</v>
      </c>
      <c r="L74" s="8">
        <v>1</v>
      </c>
      <c r="M74" s="8">
        <v>3234.9486935643845</v>
      </c>
      <c r="N74" s="8">
        <v>5741.242245360475</v>
      </c>
      <c r="O74" s="8">
        <v>8285.2248347457171</v>
      </c>
    </row>
    <row r="75" spans="1:15">
      <c r="A75" s="4">
        <v>74</v>
      </c>
      <c r="B75" s="5" t="s">
        <v>106</v>
      </c>
      <c r="C75" s="5" t="s">
        <v>5</v>
      </c>
      <c r="D75" s="8">
        <v>248</v>
      </c>
      <c r="E75" s="8">
        <v>511</v>
      </c>
      <c r="F75" s="8">
        <v>1052</v>
      </c>
      <c r="G75" s="8">
        <v>30215552.99450092</v>
      </c>
      <c r="H75" s="8">
        <v>52897595.648547053</v>
      </c>
      <c r="I75" s="8">
        <v>152656834.20247632</v>
      </c>
      <c r="J75" s="8">
        <v>2</v>
      </c>
      <c r="K75" s="8">
        <v>2</v>
      </c>
      <c r="L75" s="8">
        <v>8</v>
      </c>
      <c r="M75" s="8">
        <v>13636.181134423359</v>
      </c>
      <c r="N75" s="8">
        <v>27936.36325647324</v>
      </c>
      <c r="O75" s="8">
        <v>58384.719197371778</v>
      </c>
    </row>
    <row r="76" spans="1:15">
      <c r="A76" s="4">
        <v>75</v>
      </c>
      <c r="B76" s="5" t="s">
        <v>107</v>
      </c>
      <c r="C76" s="5" t="s">
        <v>7</v>
      </c>
      <c r="D76" s="8">
        <v>10</v>
      </c>
      <c r="E76" s="8">
        <v>24</v>
      </c>
      <c r="F76" s="8">
        <v>67</v>
      </c>
      <c r="G76" s="8">
        <v>1163376.3986641527</v>
      </c>
      <c r="H76" s="8">
        <v>3939875.2281867824</v>
      </c>
      <c r="I76" s="8">
        <v>10398160.742593953</v>
      </c>
      <c r="J76" s="8">
        <v>1</v>
      </c>
      <c r="K76" s="8">
        <v>1</v>
      </c>
      <c r="L76" s="8">
        <v>1</v>
      </c>
      <c r="M76" s="8">
        <v>245.75594717803426</v>
      </c>
      <c r="N76" s="8">
        <v>557.79142262435096</v>
      </c>
      <c r="O76" s="8">
        <v>1705.1628674135914</v>
      </c>
    </row>
    <row r="77" spans="1:15">
      <c r="A77" s="4">
        <v>76</v>
      </c>
      <c r="B77" s="5" t="s">
        <v>108</v>
      </c>
      <c r="C77" s="5" t="s">
        <v>5</v>
      </c>
      <c r="D77" s="8">
        <v>889</v>
      </c>
      <c r="E77" s="8">
        <v>1456</v>
      </c>
      <c r="F77" s="8">
        <v>3797</v>
      </c>
      <c r="G77" s="8">
        <v>91767025.325141653</v>
      </c>
      <c r="H77" s="8">
        <v>195620775.27438086</v>
      </c>
      <c r="I77" s="8">
        <v>562462029.27166963</v>
      </c>
      <c r="J77" s="8">
        <v>5</v>
      </c>
      <c r="K77" s="8">
        <v>8</v>
      </c>
      <c r="L77" s="8">
        <v>24</v>
      </c>
      <c r="M77" s="8">
        <v>48703.886960283678</v>
      </c>
      <c r="N77" s="8">
        <v>81499.124409719923</v>
      </c>
      <c r="O77" s="8">
        <v>210608.19461751572</v>
      </c>
    </row>
    <row r="78" spans="1:15">
      <c r="A78" s="4">
        <v>77</v>
      </c>
      <c r="B78" s="5" t="s">
        <v>109</v>
      </c>
      <c r="C78" s="5" t="s">
        <v>2</v>
      </c>
      <c r="D78" s="8">
        <v>51</v>
      </c>
      <c r="E78" s="8">
        <v>113</v>
      </c>
      <c r="F78" s="8">
        <v>177</v>
      </c>
      <c r="G78" s="8">
        <v>3338799.717529295</v>
      </c>
      <c r="H78" s="8">
        <v>9254497.3699254077</v>
      </c>
      <c r="I78" s="8">
        <v>14521088.270867102</v>
      </c>
      <c r="J78" s="8">
        <v>1</v>
      </c>
      <c r="K78" s="8">
        <v>2</v>
      </c>
      <c r="L78" s="8">
        <v>2</v>
      </c>
      <c r="M78" s="8">
        <v>2337.2230035795269</v>
      </c>
      <c r="N78" s="8">
        <v>5076.0292943305531</v>
      </c>
      <c r="O78" s="8">
        <v>116119.40491766317</v>
      </c>
    </row>
    <row r="79" spans="1:15">
      <c r="A79" s="4">
        <v>78</v>
      </c>
      <c r="B79" s="5" t="s">
        <v>110</v>
      </c>
      <c r="C79" s="5" t="s">
        <v>7</v>
      </c>
      <c r="D79" s="8">
        <v>29</v>
      </c>
      <c r="E79" s="8">
        <v>61</v>
      </c>
      <c r="F79" s="8">
        <v>142</v>
      </c>
      <c r="G79" s="8">
        <v>4151770.4863840546</v>
      </c>
      <c r="H79" s="8">
        <v>7810764.3891854705</v>
      </c>
      <c r="I79" s="8">
        <v>19360115.822003305</v>
      </c>
      <c r="J79" s="8">
        <v>1</v>
      </c>
      <c r="K79" s="8">
        <v>1</v>
      </c>
      <c r="L79" s="8">
        <v>1</v>
      </c>
      <c r="M79" s="8">
        <v>600.47481275411099</v>
      </c>
      <c r="N79" s="8">
        <v>1398.1375106513992</v>
      </c>
      <c r="O79" s="8">
        <v>3010.0437404287914</v>
      </c>
    </row>
    <row r="80" spans="1:15">
      <c r="A80" s="4">
        <v>79</v>
      </c>
      <c r="B80" s="5" t="s">
        <v>111</v>
      </c>
      <c r="C80" s="5" t="s">
        <v>4</v>
      </c>
      <c r="D80" s="8">
        <v>403</v>
      </c>
      <c r="E80" s="8">
        <v>714</v>
      </c>
      <c r="F80" s="8">
        <v>1064</v>
      </c>
      <c r="G80" s="8">
        <v>40239327.746018343</v>
      </c>
      <c r="H80" s="8">
        <v>56950105.897496343</v>
      </c>
      <c r="I80" s="8">
        <v>85232541.259573728</v>
      </c>
      <c r="J80" s="8">
        <v>6</v>
      </c>
      <c r="K80" s="8">
        <v>12</v>
      </c>
      <c r="L80" s="8">
        <v>12</v>
      </c>
      <c r="M80" s="8">
        <v>187360.45751457507</v>
      </c>
      <c r="N80" s="8">
        <v>5252766.6044284943</v>
      </c>
      <c r="O80" s="8">
        <v>537988.40608632879</v>
      </c>
    </row>
    <row r="81" spans="1:15">
      <c r="A81" s="4">
        <v>80</v>
      </c>
      <c r="B81" s="5" t="s">
        <v>112</v>
      </c>
      <c r="C81" s="5" t="s">
        <v>5</v>
      </c>
      <c r="D81" s="8">
        <v>1919</v>
      </c>
      <c r="E81" s="8">
        <v>5209</v>
      </c>
      <c r="F81" s="8">
        <v>7946</v>
      </c>
      <c r="G81" s="8">
        <v>194966801.15579572</v>
      </c>
      <c r="H81" s="8">
        <v>621557399.03159356</v>
      </c>
      <c r="I81" s="8">
        <v>1101795350.2276399</v>
      </c>
      <c r="J81" s="8">
        <v>9</v>
      </c>
      <c r="K81" s="8">
        <v>28</v>
      </c>
      <c r="L81" s="8">
        <v>54</v>
      </c>
      <c r="M81" s="8">
        <v>106361.87358347011</v>
      </c>
      <c r="N81" s="8">
        <v>283322.01876735216</v>
      </c>
      <c r="O81" s="8">
        <v>431821.3094470838</v>
      </c>
    </row>
    <row r="82" spans="1:15">
      <c r="A82" s="4">
        <v>81</v>
      </c>
      <c r="B82" s="5" t="s">
        <v>113</v>
      </c>
      <c r="C82" s="5" t="s">
        <v>6</v>
      </c>
      <c r="D82" s="8">
        <v>531</v>
      </c>
      <c r="E82" s="8">
        <v>959</v>
      </c>
      <c r="F82" s="8">
        <v>2687</v>
      </c>
      <c r="G82" s="8">
        <v>49937265.582558259</v>
      </c>
      <c r="H82" s="8">
        <v>115199925.3033966</v>
      </c>
      <c r="I82" s="8">
        <v>309276312.29466039</v>
      </c>
      <c r="J82" s="8">
        <v>8</v>
      </c>
      <c r="K82" s="8">
        <v>11</v>
      </c>
      <c r="L82" s="8">
        <v>30</v>
      </c>
      <c r="M82" s="8">
        <v>51654.32035346968</v>
      </c>
      <c r="N82" s="8">
        <v>86554.59739790819</v>
      </c>
      <c r="O82" s="8">
        <v>256674.90960947474</v>
      </c>
    </row>
    <row r="83" spans="1:15">
      <c r="A83" s="4">
        <v>82</v>
      </c>
      <c r="B83" s="5" t="s">
        <v>114</v>
      </c>
      <c r="C83" s="5" t="s">
        <v>5</v>
      </c>
      <c r="D83" s="8">
        <v>814</v>
      </c>
      <c r="E83" s="8">
        <v>1673</v>
      </c>
      <c r="F83" s="8">
        <v>2874</v>
      </c>
      <c r="G83" s="8">
        <v>107235394.39658324</v>
      </c>
      <c r="H83" s="8">
        <v>182491416.90100956</v>
      </c>
      <c r="I83" s="8">
        <v>391690894.46379441</v>
      </c>
      <c r="J83" s="8">
        <v>5</v>
      </c>
      <c r="K83" s="8">
        <v>9</v>
      </c>
      <c r="L83" s="8">
        <v>20</v>
      </c>
      <c r="M83" s="8">
        <v>44241.253444640191</v>
      </c>
      <c r="N83" s="8">
        <v>92780.227571650554</v>
      </c>
      <c r="O83" s="8">
        <v>157896.940483254</v>
      </c>
    </row>
    <row r="84" spans="1:15">
      <c r="A84" s="4">
        <v>83</v>
      </c>
      <c r="B84" s="5" t="s">
        <v>115</v>
      </c>
      <c r="C84" s="5" t="s">
        <v>7</v>
      </c>
      <c r="D84" s="8">
        <v>474</v>
      </c>
      <c r="E84" s="8">
        <v>819</v>
      </c>
      <c r="F84" s="8">
        <v>2159</v>
      </c>
      <c r="G84" s="8">
        <v>51498322.836415991</v>
      </c>
      <c r="H84" s="8">
        <v>123624321.90903461</v>
      </c>
      <c r="I84" s="8">
        <v>366706398.65566874</v>
      </c>
      <c r="J84" s="8">
        <v>1</v>
      </c>
      <c r="K84" s="8">
        <v>2</v>
      </c>
      <c r="L84" s="8">
        <v>4</v>
      </c>
      <c r="M84" s="8">
        <v>12050.734025276326</v>
      </c>
      <c r="N84" s="8">
        <v>21794.474089909512</v>
      </c>
      <c r="O84" s="8">
        <v>44768.246289550698</v>
      </c>
    </row>
    <row r="85" spans="1:15">
      <c r="A85" s="4">
        <v>84</v>
      </c>
      <c r="B85" s="5" t="s">
        <v>116</v>
      </c>
      <c r="C85" s="5" t="s">
        <v>3</v>
      </c>
      <c r="D85" s="8">
        <v>100</v>
      </c>
      <c r="E85" s="8">
        <v>182</v>
      </c>
      <c r="F85" s="8">
        <v>264</v>
      </c>
      <c r="G85" s="8">
        <v>13386568.395401808</v>
      </c>
      <c r="H85" s="8">
        <v>25861213.151560917</v>
      </c>
      <c r="I85" s="8">
        <v>38861226.736383237</v>
      </c>
      <c r="J85" s="8">
        <v>1</v>
      </c>
      <c r="K85" s="8">
        <v>1</v>
      </c>
      <c r="L85" s="8">
        <v>2</v>
      </c>
      <c r="M85" s="8">
        <v>6317.8457086393701</v>
      </c>
      <c r="N85" s="8">
        <v>11540.736009735685</v>
      </c>
      <c r="O85" s="8">
        <v>16502.272015606512</v>
      </c>
    </row>
    <row r="86" spans="1:15">
      <c r="A86" s="4">
        <v>85</v>
      </c>
      <c r="B86" s="5" t="s">
        <v>117</v>
      </c>
      <c r="C86" s="5" t="s">
        <v>2</v>
      </c>
      <c r="D86" s="8">
        <v>373</v>
      </c>
      <c r="E86" s="8">
        <v>587</v>
      </c>
      <c r="F86" s="8">
        <v>941</v>
      </c>
      <c r="G86" s="8">
        <v>26144419.5422507</v>
      </c>
      <c r="H86" s="8">
        <v>42894228.284424819</v>
      </c>
      <c r="I86" s="8">
        <v>67394709.86600244</v>
      </c>
      <c r="J86" s="8">
        <v>3</v>
      </c>
      <c r="K86" s="8">
        <v>5</v>
      </c>
      <c r="L86" s="8">
        <v>7</v>
      </c>
      <c r="M86" s="8">
        <v>16515.699624035005</v>
      </c>
      <c r="N86" s="8">
        <v>23268.951745157661</v>
      </c>
      <c r="O86" s="8">
        <v>42477.618035959094</v>
      </c>
    </row>
    <row r="87" spans="1:15">
      <c r="A87" s="4">
        <v>86</v>
      </c>
      <c r="B87" s="5" t="s">
        <v>118</v>
      </c>
      <c r="C87" s="5" t="s">
        <v>7</v>
      </c>
      <c r="D87" s="8">
        <v>47</v>
      </c>
      <c r="E87" s="8">
        <v>123</v>
      </c>
      <c r="F87" s="8">
        <v>194</v>
      </c>
      <c r="G87" s="8">
        <v>6926057.7058369108</v>
      </c>
      <c r="H87" s="8">
        <v>15024061.657620285</v>
      </c>
      <c r="I87" s="8">
        <v>24145156.347777687</v>
      </c>
      <c r="J87" s="8">
        <v>1</v>
      </c>
      <c r="K87" s="8">
        <v>1</v>
      </c>
      <c r="L87" s="8">
        <v>1</v>
      </c>
      <c r="M87" s="8">
        <v>1144.9632972133256</v>
      </c>
      <c r="N87" s="8">
        <v>2990.3522940110361</v>
      </c>
      <c r="O87" s="8">
        <v>4899.1482127746376</v>
      </c>
    </row>
    <row r="88" spans="1:15">
      <c r="A88" s="4">
        <v>87</v>
      </c>
      <c r="B88" s="5" t="s">
        <v>119</v>
      </c>
      <c r="C88" s="5" t="s">
        <v>2</v>
      </c>
      <c r="D88" s="8">
        <v>823</v>
      </c>
      <c r="E88" s="8">
        <v>1976</v>
      </c>
      <c r="F88" s="8">
        <v>5630</v>
      </c>
      <c r="G88" s="8">
        <v>64986166.194182239</v>
      </c>
      <c r="H88" s="8">
        <v>148394204.83783755</v>
      </c>
      <c r="I88" s="8">
        <v>543012787.05992746</v>
      </c>
      <c r="J88" s="8">
        <v>6</v>
      </c>
      <c r="K88" s="8">
        <v>13</v>
      </c>
      <c r="L88" s="8">
        <v>50</v>
      </c>
      <c r="M88" s="8">
        <v>37297.134357243653</v>
      </c>
      <c r="N88" s="8">
        <v>84992.583179078909</v>
      </c>
      <c r="O88" s="8">
        <v>232342.21456799202</v>
      </c>
    </row>
    <row r="89" spans="1:15">
      <c r="A89" s="4">
        <v>88</v>
      </c>
      <c r="B89" s="5" t="s">
        <v>120</v>
      </c>
      <c r="C89" s="5" t="s">
        <v>4</v>
      </c>
      <c r="D89" s="8">
        <v>735</v>
      </c>
      <c r="E89" s="8">
        <v>2167</v>
      </c>
      <c r="F89" s="8">
        <v>4062</v>
      </c>
      <c r="G89" s="8">
        <v>69920529.211433277</v>
      </c>
      <c r="H89" s="8">
        <v>236203555.08172745</v>
      </c>
      <c r="I89" s="8">
        <v>415011573.6243965</v>
      </c>
      <c r="J89" s="8">
        <v>9</v>
      </c>
      <c r="K89" s="8">
        <v>39</v>
      </c>
      <c r="L89" s="8">
        <v>55</v>
      </c>
      <c r="M89" s="8">
        <v>380226.41542648413</v>
      </c>
      <c r="N89" s="8">
        <v>959599.45610976266</v>
      </c>
      <c r="O89" s="8">
        <v>1660999.9656216546</v>
      </c>
    </row>
    <row r="90" spans="1:15">
      <c r="A90" s="4">
        <v>89</v>
      </c>
      <c r="B90" s="5" t="s">
        <v>121</v>
      </c>
      <c r="C90" s="5" t="s">
        <v>6</v>
      </c>
      <c r="D90" s="8">
        <v>593</v>
      </c>
      <c r="E90" s="8">
        <v>851</v>
      </c>
      <c r="F90" s="8">
        <v>1490</v>
      </c>
      <c r="G90" s="8">
        <v>63697603.202257141</v>
      </c>
      <c r="H90" s="8">
        <v>89935517.345383018</v>
      </c>
      <c r="I90" s="8">
        <v>165477657.92790791</v>
      </c>
      <c r="J90" s="8">
        <v>9</v>
      </c>
      <c r="K90" s="8">
        <v>12</v>
      </c>
      <c r="L90" s="8">
        <v>17</v>
      </c>
      <c r="M90" s="8">
        <v>51049.646520119953</v>
      </c>
      <c r="N90" s="8">
        <v>76718.752738365481</v>
      </c>
      <c r="O90" s="8">
        <v>135091.3173991075</v>
      </c>
    </row>
    <row r="91" spans="1:15">
      <c r="A91" s="4">
        <v>90</v>
      </c>
      <c r="B91" s="5" t="s">
        <v>122</v>
      </c>
      <c r="C91" s="5" t="s">
        <v>7</v>
      </c>
      <c r="D91" s="8">
        <v>209</v>
      </c>
      <c r="E91" s="8">
        <v>519</v>
      </c>
      <c r="F91" s="8">
        <v>1197</v>
      </c>
      <c r="G91" s="8">
        <v>27003522.532667655</v>
      </c>
      <c r="H91" s="8">
        <v>66115151.859182164</v>
      </c>
      <c r="I91" s="8">
        <v>154682807.46913826</v>
      </c>
      <c r="J91" s="8">
        <v>1</v>
      </c>
      <c r="K91" s="8">
        <v>2</v>
      </c>
      <c r="L91" s="8">
        <v>3</v>
      </c>
      <c r="M91" s="8">
        <v>5465.4382867928889</v>
      </c>
      <c r="N91" s="8">
        <v>14351.152222495164</v>
      </c>
      <c r="O91" s="8">
        <v>26834.845626930768</v>
      </c>
    </row>
    <row r="92" spans="1:15">
      <c r="A92" s="4">
        <v>91</v>
      </c>
      <c r="B92" s="5" t="s">
        <v>123</v>
      </c>
      <c r="C92" s="5" t="s">
        <v>3</v>
      </c>
      <c r="D92" s="8">
        <v>560</v>
      </c>
      <c r="E92" s="8">
        <v>1318</v>
      </c>
      <c r="F92" s="8">
        <v>2780</v>
      </c>
      <c r="G92" s="8">
        <v>60732406.11368002</v>
      </c>
      <c r="H92" s="8">
        <v>196265532.14910963</v>
      </c>
      <c r="I92" s="8">
        <v>321887874.53962314</v>
      </c>
      <c r="J92" s="8">
        <v>3</v>
      </c>
      <c r="K92" s="8">
        <v>5</v>
      </c>
      <c r="L92" s="8">
        <v>9</v>
      </c>
      <c r="M92" s="8">
        <v>35784.87513156332</v>
      </c>
      <c r="N92" s="8">
        <v>91822.319698037201</v>
      </c>
      <c r="O92" s="8">
        <v>177047.12619046439</v>
      </c>
    </row>
    <row r="93" spans="1:15">
      <c r="A93" s="4">
        <v>92</v>
      </c>
      <c r="B93" s="5" t="s">
        <v>124</v>
      </c>
      <c r="C93" s="5" t="s">
        <v>5</v>
      </c>
      <c r="D93" s="8">
        <v>210</v>
      </c>
      <c r="E93" s="8">
        <v>455</v>
      </c>
      <c r="F93" s="8">
        <v>931</v>
      </c>
      <c r="G93" s="8">
        <v>25763853.006603956</v>
      </c>
      <c r="H93" s="8">
        <v>55257007.074429646</v>
      </c>
      <c r="I93" s="8">
        <v>121310421.30038893</v>
      </c>
      <c r="J93" s="8">
        <v>2</v>
      </c>
      <c r="K93" s="8">
        <v>3</v>
      </c>
      <c r="L93" s="8">
        <v>6</v>
      </c>
      <c r="M93" s="8">
        <v>11584.226540633723</v>
      </c>
      <c r="N93" s="8">
        <v>25503.319941410842</v>
      </c>
      <c r="O93" s="8">
        <v>49626.62698982437</v>
      </c>
    </row>
    <row r="94" spans="1:15">
      <c r="A94" s="4">
        <v>93</v>
      </c>
      <c r="B94" s="5" t="s">
        <v>125</v>
      </c>
      <c r="C94" s="5" t="s">
        <v>5</v>
      </c>
      <c r="D94" s="8">
        <v>155</v>
      </c>
      <c r="E94" s="8">
        <v>448</v>
      </c>
      <c r="F94" s="8">
        <v>872</v>
      </c>
      <c r="G94" s="8">
        <v>17168681.07082672</v>
      </c>
      <c r="H94" s="8">
        <v>67191383.938123032</v>
      </c>
      <c r="I94" s="8">
        <v>119520987.84787996</v>
      </c>
      <c r="J94" s="8">
        <v>1</v>
      </c>
      <c r="K94" s="8">
        <v>3</v>
      </c>
      <c r="L94" s="8">
        <v>6</v>
      </c>
      <c r="M94" s="8">
        <v>8355.4200309273201</v>
      </c>
      <c r="N94" s="8">
        <v>24067.743123873057</v>
      </c>
      <c r="O94" s="8">
        <v>47554.310791368902</v>
      </c>
    </row>
    <row r="95" spans="1:15">
      <c r="A95" s="4">
        <v>94</v>
      </c>
      <c r="B95" s="5" t="s">
        <v>126</v>
      </c>
      <c r="C95" s="5" t="s">
        <v>4</v>
      </c>
      <c r="D95" s="8">
        <v>529</v>
      </c>
      <c r="E95" s="8">
        <v>1062</v>
      </c>
      <c r="F95" s="8">
        <v>3134</v>
      </c>
      <c r="G95" s="8">
        <v>43463526.445648126</v>
      </c>
      <c r="H95" s="8">
        <v>99861534.79023084</v>
      </c>
      <c r="I95" s="8">
        <v>359612833.42867088</v>
      </c>
      <c r="J95" s="8">
        <v>8</v>
      </c>
      <c r="K95" s="8">
        <v>18</v>
      </c>
      <c r="L95" s="8">
        <v>56</v>
      </c>
      <c r="M95" s="8">
        <v>205136.90869470724</v>
      </c>
      <c r="N95" s="8">
        <v>464888.65272820188</v>
      </c>
      <c r="O95" s="8">
        <v>1626722.8210303797</v>
      </c>
    </row>
    <row r="96" spans="1:15">
      <c r="A96" s="4">
        <v>95</v>
      </c>
      <c r="B96" s="5" t="s">
        <v>127</v>
      </c>
      <c r="C96" s="5" t="s">
        <v>7</v>
      </c>
      <c r="D96" s="8">
        <v>740</v>
      </c>
      <c r="E96" s="8">
        <v>1465</v>
      </c>
      <c r="F96" s="8">
        <v>1892</v>
      </c>
      <c r="G96" s="8">
        <v>89681891.7948367</v>
      </c>
      <c r="H96" s="8">
        <v>244981458.59732768</v>
      </c>
      <c r="I96" s="8">
        <v>253058111.18322086</v>
      </c>
      <c r="J96" s="8">
        <v>2</v>
      </c>
      <c r="K96" s="8">
        <v>3</v>
      </c>
      <c r="L96" s="8">
        <v>4</v>
      </c>
      <c r="M96" s="8">
        <v>14991.103091861038</v>
      </c>
      <c r="N96" s="8">
        <v>35804.140723123804</v>
      </c>
      <c r="O96" s="8">
        <v>55438.107971712299</v>
      </c>
    </row>
    <row r="97" spans="1:15">
      <c r="A97" s="4">
        <v>96</v>
      </c>
      <c r="B97" s="5" t="s">
        <v>128</v>
      </c>
      <c r="C97" s="5" t="s">
        <v>2</v>
      </c>
      <c r="D97" s="8">
        <v>869</v>
      </c>
      <c r="E97" s="8">
        <v>1989</v>
      </c>
      <c r="F97" s="8">
        <v>2463</v>
      </c>
      <c r="G97" s="8">
        <v>56168553.902662665</v>
      </c>
      <c r="H97" s="8">
        <v>178932512.45285377</v>
      </c>
      <c r="I97" s="8">
        <v>203950683.87591997</v>
      </c>
      <c r="J97" s="8">
        <v>6</v>
      </c>
      <c r="K97" s="8">
        <v>10</v>
      </c>
      <c r="L97" s="8">
        <v>17</v>
      </c>
      <c r="M97" s="8">
        <v>34903.960085050297</v>
      </c>
      <c r="N97" s="8">
        <v>73504.014396461862</v>
      </c>
      <c r="O97" s="8">
        <v>108767.34591931812</v>
      </c>
    </row>
    <row r="98" spans="1:15">
      <c r="A98" s="4">
        <v>97</v>
      </c>
      <c r="B98" s="5" t="s">
        <v>129</v>
      </c>
      <c r="C98" s="5" t="s">
        <v>4</v>
      </c>
      <c r="D98" s="8">
        <v>730</v>
      </c>
      <c r="E98" s="8">
        <v>2164</v>
      </c>
      <c r="F98" s="8">
        <v>4754</v>
      </c>
      <c r="G98" s="8">
        <v>71986973.281995088</v>
      </c>
      <c r="H98" s="8">
        <v>233578908.61149096</v>
      </c>
      <c r="I98" s="8">
        <v>450948413.29505897</v>
      </c>
      <c r="J98" s="8">
        <v>15</v>
      </c>
      <c r="K98" s="8">
        <v>32</v>
      </c>
      <c r="L98" s="8">
        <v>49</v>
      </c>
      <c r="M98" s="8">
        <v>336849.890206079</v>
      </c>
      <c r="N98" s="8">
        <v>1234739.4813123068</v>
      </c>
      <c r="O98" s="8">
        <v>2439970.1252631741</v>
      </c>
    </row>
    <row r="99" spans="1:15">
      <c r="A99" s="4">
        <v>98</v>
      </c>
      <c r="B99" s="5" t="s">
        <v>130</v>
      </c>
      <c r="C99" s="5" t="s">
        <v>7</v>
      </c>
      <c r="D99" s="8">
        <v>325</v>
      </c>
      <c r="E99" s="8">
        <v>975</v>
      </c>
      <c r="F99" s="8">
        <v>2617</v>
      </c>
      <c r="G99" s="8">
        <v>36914988.428519942</v>
      </c>
      <c r="H99" s="8">
        <v>156498622.60182667</v>
      </c>
      <c r="I99" s="8">
        <v>399898783.33500528</v>
      </c>
      <c r="J99" s="8">
        <v>1</v>
      </c>
      <c r="K99" s="8">
        <v>2</v>
      </c>
      <c r="L99" s="8">
        <v>5</v>
      </c>
      <c r="M99" s="8">
        <v>7894.4467384768723</v>
      </c>
      <c r="N99" s="8">
        <v>24844.723213887122</v>
      </c>
      <c r="O99" s="8">
        <v>60407.966598152743</v>
      </c>
    </row>
    <row r="100" spans="1:15">
      <c r="A100" s="4">
        <v>99</v>
      </c>
      <c r="B100" s="5" t="s">
        <v>131</v>
      </c>
      <c r="C100" s="5" t="s">
        <v>3</v>
      </c>
      <c r="D100" s="8">
        <v>684</v>
      </c>
      <c r="E100" s="8">
        <v>1994</v>
      </c>
      <c r="F100" s="8">
        <v>4443</v>
      </c>
      <c r="G100" s="8">
        <v>87593211.065338731</v>
      </c>
      <c r="H100" s="8">
        <v>293732825.2016989</v>
      </c>
      <c r="I100" s="8">
        <v>559544519.61515415</v>
      </c>
      <c r="J100" s="8">
        <v>4</v>
      </c>
      <c r="K100" s="8">
        <v>7</v>
      </c>
      <c r="L100" s="8">
        <v>15</v>
      </c>
      <c r="M100" s="8">
        <v>45091.450110787358</v>
      </c>
      <c r="N100" s="8">
        <v>120964.76086495491</v>
      </c>
      <c r="O100" s="8">
        <v>236412.58232562884</v>
      </c>
    </row>
    <row r="101" spans="1:15">
      <c r="A101" s="4">
        <v>100</v>
      </c>
      <c r="B101" s="5" t="s">
        <v>132</v>
      </c>
      <c r="C101" s="5" t="s">
        <v>6</v>
      </c>
      <c r="D101" s="8">
        <v>8</v>
      </c>
      <c r="E101" s="8">
        <v>23</v>
      </c>
      <c r="F101" s="8">
        <v>56</v>
      </c>
      <c r="G101" s="8">
        <v>865307.44752497924</v>
      </c>
      <c r="H101" s="8">
        <v>2887383.1069906447</v>
      </c>
      <c r="I101" s="8">
        <v>7104555.7756289374</v>
      </c>
      <c r="J101" s="8">
        <v>1</v>
      </c>
      <c r="K101" s="8">
        <v>1</v>
      </c>
      <c r="L101" s="8">
        <v>1</v>
      </c>
      <c r="M101" s="8">
        <v>748.89615721396831</v>
      </c>
      <c r="N101" s="8">
        <v>2169.654651793112</v>
      </c>
      <c r="O101" s="8">
        <v>5210.4098105870316</v>
      </c>
    </row>
    <row r="102" spans="1:15">
      <c r="A102" s="4">
        <v>101</v>
      </c>
      <c r="B102" s="5" t="s">
        <v>133</v>
      </c>
      <c r="C102" s="5" t="s">
        <v>5</v>
      </c>
      <c r="D102" s="8">
        <v>915</v>
      </c>
      <c r="E102" s="8">
        <v>2266</v>
      </c>
      <c r="F102" s="8">
        <v>5037</v>
      </c>
      <c r="G102" s="8">
        <v>97499533.543493703</v>
      </c>
      <c r="H102" s="8">
        <v>236707522.68522117</v>
      </c>
      <c r="I102" s="8">
        <v>767188779.1336143</v>
      </c>
      <c r="J102" s="8">
        <v>5</v>
      </c>
      <c r="K102" s="8">
        <v>12</v>
      </c>
      <c r="L102" s="8">
        <v>31</v>
      </c>
      <c r="M102" s="8">
        <v>51235.083936928037</v>
      </c>
      <c r="N102" s="8">
        <v>123642.28359249576</v>
      </c>
      <c r="O102" s="8">
        <v>277948.48011166038</v>
      </c>
    </row>
    <row r="103" spans="1:15">
      <c r="A103" s="4">
        <v>102</v>
      </c>
      <c r="B103" s="5" t="s">
        <v>134</v>
      </c>
      <c r="C103" s="5" t="s">
        <v>4</v>
      </c>
      <c r="D103" s="8">
        <v>114</v>
      </c>
      <c r="E103" s="8">
        <v>255</v>
      </c>
      <c r="F103" s="8">
        <v>728</v>
      </c>
      <c r="G103" s="8">
        <v>10286387.465332674</v>
      </c>
      <c r="H103" s="8">
        <v>21806455.985357419</v>
      </c>
      <c r="I103" s="8">
        <v>71510963.770541251</v>
      </c>
      <c r="J103" s="8">
        <v>2</v>
      </c>
      <c r="K103" s="8">
        <v>5</v>
      </c>
      <c r="L103" s="8">
        <v>14</v>
      </c>
      <c r="M103" s="8">
        <v>57011.187903919796</v>
      </c>
      <c r="N103" s="8">
        <v>126850.18774725005</v>
      </c>
      <c r="O103" s="8">
        <v>388366.22209871752</v>
      </c>
    </row>
    <row r="104" spans="1:15">
      <c r="A104" s="4">
        <v>103</v>
      </c>
      <c r="B104" s="5" t="s">
        <v>135</v>
      </c>
      <c r="C104" s="5" t="s">
        <v>7</v>
      </c>
      <c r="D104" s="8">
        <v>5</v>
      </c>
      <c r="E104" s="8">
        <v>10</v>
      </c>
      <c r="F104" s="8">
        <v>26</v>
      </c>
      <c r="G104" s="8">
        <v>697453.91839075054</v>
      </c>
      <c r="H104" s="8">
        <v>1452257.7644264419</v>
      </c>
      <c r="I104" s="8">
        <v>4471633.4306113487</v>
      </c>
      <c r="J104" s="8">
        <v>1</v>
      </c>
      <c r="K104" s="8">
        <v>1</v>
      </c>
      <c r="L104" s="8">
        <v>1</v>
      </c>
      <c r="M104" s="8">
        <v>116.83612768359903</v>
      </c>
      <c r="N104" s="8">
        <v>234.10662615936354</v>
      </c>
      <c r="O104" s="8">
        <v>574.11991778845754</v>
      </c>
    </row>
    <row r="105" spans="1:15">
      <c r="A105" s="4">
        <v>104</v>
      </c>
      <c r="B105" s="5" t="s">
        <v>136</v>
      </c>
      <c r="C105" s="5" t="s">
        <v>7</v>
      </c>
      <c r="D105" s="8">
        <v>787</v>
      </c>
      <c r="E105" s="8">
        <v>1199</v>
      </c>
      <c r="F105" s="8">
        <v>1694</v>
      </c>
      <c r="G105" s="8">
        <v>88918313.355619848</v>
      </c>
      <c r="H105" s="8">
        <v>189676715.67263535</v>
      </c>
      <c r="I105" s="8">
        <v>270952803.16935652</v>
      </c>
      <c r="J105" s="8">
        <v>2</v>
      </c>
      <c r="K105" s="8">
        <v>3</v>
      </c>
      <c r="L105" s="8">
        <v>4</v>
      </c>
      <c r="M105" s="8">
        <v>20500.816021987237</v>
      </c>
      <c r="N105" s="8">
        <v>30703.588066257704</v>
      </c>
      <c r="O105" s="8">
        <v>43094.102515852348</v>
      </c>
    </row>
    <row r="106" spans="1:15">
      <c r="A106" s="4">
        <v>105</v>
      </c>
      <c r="B106" s="5" t="s">
        <v>137</v>
      </c>
      <c r="C106" s="5" t="s">
        <v>5</v>
      </c>
      <c r="D106" s="8">
        <v>548</v>
      </c>
      <c r="E106" s="8">
        <v>859</v>
      </c>
      <c r="F106" s="8">
        <v>1657</v>
      </c>
      <c r="G106" s="8">
        <v>68673387.331219167</v>
      </c>
      <c r="H106" s="8">
        <v>118561168.2984909</v>
      </c>
      <c r="I106" s="8">
        <v>256852504.06622118</v>
      </c>
      <c r="J106" s="8">
        <v>3</v>
      </c>
      <c r="K106" s="8">
        <v>4</v>
      </c>
      <c r="L106" s="8">
        <v>12</v>
      </c>
      <c r="M106" s="8">
        <v>30388.734027549075</v>
      </c>
      <c r="N106" s="8">
        <v>48174.16592377772</v>
      </c>
      <c r="O106" s="8">
        <v>91011.250936759068</v>
      </c>
    </row>
    <row r="107" spans="1:15">
      <c r="A107" s="4">
        <v>106</v>
      </c>
      <c r="B107" s="5" t="s">
        <v>138</v>
      </c>
      <c r="C107" s="5" t="s">
        <v>6</v>
      </c>
      <c r="D107" s="8">
        <v>136</v>
      </c>
      <c r="E107" s="8">
        <v>370</v>
      </c>
      <c r="F107" s="8">
        <v>722</v>
      </c>
      <c r="G107" s="8">
        <v>13542331.654752076</v>
      </c>
      <c r="H107" s="8">
        <v>44569834.009533674</v>
      </c>
      <c r="I107" s="8">
        <v>78740001.11460267</v>
      </c>
      <c r="J107" s="8">
        <v>2</v>
      </c>
      <c r="K107" s="8">
        <v>6</v>
      </c>
      <c r="L107" s="8">
        <v>7</v>
      </c>
      <c r="M107" s="8">
        <v>11849.005824983087</v>
      </c>
      <c r="N107" s="8">
        <v>31237.269690127188</v>
      </c>
      <c r="O107" s="8">
        <v>60629.903708301586</v>
      </c>
    </row>
    <row r="108" spans="1:15">
      <c r="A108" s="4">
        <v>107</v>
      </c>
      <c r="B108" s="5" t="s">
        <v>139</v>
      </c>
      <c r="C108" s="5" t="s">
        <v>2</v>
      </c>
      <c r="D108" s="8">
        <v>395</v>
      </c>
      <c r="E108" s="8">
        <v>1049</v>
      </c>
      <c r="F108" s="8">
        <v>2626</v>
      </c>
      <c r="G108" s="8">
        <v>32273496.685121123</v>
      </c>
      <c r="H108" s="8">
        <v>75500362.66424495</v>
      </c>
      <c r="I108" s="8">
        <v>220516915.40390766</v>
      </c>
      <c r="J108" s="8">
        <v>3</v>
      </c>
      <c r="K108" s="8">
        <v>6</v>
      </c>
      <c r="L108" s="8">
        <v>22</v>
      </c>
      <c r="M108" s="8">
        <v>16150.159884178898</v>
      </c>
      <c r="N108" s="8">
        <v>684108.33975328563</v>
      </c>
      <c r="O108" s="8">
        <v>119878.79308539293</v>
      </c>
    </row>
    <row r="109" spans="1:15">
      <c r="A109" s="4">
        <v>108</v>
      </c>
      <c r="B109" s="5" t="s">
        <v>140</v>
      </c>
      <c r="C109" s="5" t="s">
        <v>4</v>
      </c>
      <c r="D109" s="8">
        <v>380</v>
      </c>
      <c r="E109" s="8">
        <v>958</v>
      </c>
      <c r="F109" s="8">
        <v>2784</v>
      </c>
      <c r="G109" s="8">
        <v>33107595.520978983</v>
      </c>
      <c r="H109" s="8">
        <v>83118341.78519772</v>
      </c>
      <c r="I109" s="8">
        <v>237289922.00816467</v>
      </c>
      <c r="J109" s="8">
        <v>5</v>
      </c>
      <c r="K109" s="8">
        <v>20</v>
      </c>
      <c r="L109" s="8">
        <v>46</v>
      </c>
      <c r="M109" s="8">
        <v>209311.45456413963</v>
      </c>
      <c r="N109" s="8">
        <v>500841.3775788091</v>
      </c>
      <c r="O109" s="8">
        <v>1199693.8451213832</v>
      </c>
    </row>
    <row r="110" spans="1:15">
      <c r="A110" s="4">
        <v>109</v>
      </c>
      <c r="B110" s="5" t="s">
        <v>141</v>
      </c>
      <c r="C110" s="5" t="s">
        <v>7</v>
      </c>
      <c r="D110" s="8">
        <v>131</v>
      </c>
      <c r="E110" s="8">
        <v>215</v>
      </c>
      <c r="F110" s="8">
        <v>441</v>
      </c>
      <c r="G110" s="8">
        <v>14239033.971899329</v>
      </c>
      <c r="H110" s="8">
        <v>30487544.897201896</v>
      </c>
      <c r="I110" s="8">
        <v>54072182.309455164</v>
      </c>
      <c r="J110" s="8">
        <v>1</v>
      </c>
      <c r="K110" s="8">
        <v>1</v>
      </c>
      <c r="L110" s="8">
        <v>1</v>
      </c>
      <c r="M110" s="8">
        <v>2914.5967570754674</v>
      </c>
      <c r="N110" s="8">
        <v>4478.7224977195619</v>
      </c>
      <c r="O110" s="8">
        <v>11688.064412808579</v>
      </c>
    </row>
    <row r="111" spans="1:15">
      <c r="A111" s="4">
        <v>110</v>
      </c>
      <c r="B111" s="5" t="s">
        <v>142</v>
      </c>
      <c r="C111" s="5" t="s">
        <v>5</v>
      </c>
      <c r="D111" s="8">
        <v>863</v>
      </c>
      <c r="E111" s="8">
        <v>1741</v>
      </c>
      <c r="F111" s="8">
        <v>2421</v>
      </c>
      <c r="G111" s="8">
        <v>105012933.30980098</v>
      </c>
      <c r="H111" s="8">
        <v>226116041.00105965</v>
      </c>
      <c r="I111" s="8">
        <v>347224949.12854582</v>
      </c>
      <c r="J111" s="8">
        <v>6</v>
      </c>
      <c r="K111" s="8">
        <v>9</v>
      </c>
      <c r="L111" s="8">
        <v>12</v>
      </c>
      <c r="M111" s="8">
        <v>46834.578395413591</v>
      </c>
      <c r="N111" s="8">
        <v>95003.787246293869</v>
      </c>
      <c r="O111" s="8">
        <v>133595.58612422054</v>
      </c>
    </row>
    <row r="112" spans="1:15">
      <c r="A112" s="4">
        <v>111</v>
      </c>
      <c r="B112" s="5" t="s">
        <v>143</v>
      </c>
      <c r="C112" s="5" t="s">
        <v>6</v>
      </c>
      <c r="D112" s="8">
        <v>356</v>
      </c>
      <c r="E112" s="8">
        <v>838</v>
      </c>
      <c r="F112" s="8">
        <v>1073</v>
      </c>
      <c r="G112" s="8">
        <v>36954555.230481513</v>
      </c>
      <c r="H112" s="8">
        <v>82999243.123534605</v>
      </c>
      <c r="I112" s="8">
        <v>114520911.81662966</v>
      </c>
      <c r="J112" s="8">
        <v>4</v>
      </c>
      <c r="K112" s="8">
        <v>9</v>
      </c>
      <c r="L112" s="8">
        <v>12</v>
      </c>
      <c r="M112" s="8">
        <v>31566.074232625018</v>
      </c>
      <c r="N112" s="8">
        <v>71449.530902936851</v>
      </c>
      <c r="O112" s="8">
        <v>100720.93378533318</v>
      </c>
    </row>
    <row r="113" spans="1:15">
      <c r="A113" s="4">
        <v>112</v>
      </c>
      <c r="B113" s="5" t="s">
        <v>144</v>
      </c>
      <c r="C113" s="5" t="s">
        <v>2</v>
      </c>
      <c r="D113" s="8">
        <v>765</v>
      </c>
      <c r="E113" s="8">
        <v>1794</v>
      </c>
      <c r="F113" s="8">
        <v>5366</v>
      </c>
      <c r="G113" s="8">
        <v>63237726.57730826</v>
      </c>
      <c r="H113" s="8">
        <v>158655181.80511522</v>
      </c>
      <c r="I113" s="8">
        <v>394358682.2908237</v>
      </c>
      <c r="J113" s="8">
        <v>5</v>
      </c>
      <c r="K113" s="8">
        <v>15</v>
      </c>
      <c r="L113" s="8">
        <v>42</v>
      </c>
      <c r="M113" s="8">
        <v>33954.566615738695</v>
      </c>
      <c r="N113" s="8">
        <v>73842.629085340348</v>
      </c>
      <c r="O113" s="8">
        <v>272187.20596599812</v>
      </c>
    </row>
    <row r="114" spans="1:15">
      <c r="A114" s="4">
        <v>113</v>
      </c>
      <c r="B114" s="5" t="s">
        <v>145</v>
      </c>
      <c r="C114" s="5" t="s">
        <v>4</v>
      </c>
      <c r="D114" s="8">
        <v>414</v>
      </c>
      <c r="E114" s="8">
        <v>842</v>
      </c>
      <c r="F114" s="8">
        <v>2002</v>
      </c>
      <c r="G114" s="8">
        <v>40557596.764755115</v>
      </c>
      <c r="H114" s="8">
        <v>85477905.367871419</v>
      </c>
      <c r="I114" s="8">
        <v>185705282.72030801</v>
      </c>
      <c r="J114" s="8">
        <v>6</v>
      </c>
      <c r="K114" s="8">
        <v>14</v>
      </c>
      <c r="L114" s="8">
        <v>35</v>
      </c>
      <c r="M114" s="8">
        <v>204600.60809915766</v>
      </c>
      <c r="N114" s="8">
        <v>401029.42141591839</v>
      </c>
      <c r="O114" s="8">
        <v>1015710.949089741</v>
      </c>
    </row>
    <row r="115" spans="1:15">
      <c r="A115" s="4">
        <v>114</v>
      </c>
      <c r="B115" s="5" t="s">
        <v>146</v>
      </c>
      <c r="C115" s="5" t="s">
        <v>6</v>
      </c>
      <c r="D115" s="8">
        <v>70</v>
      </c>
      <c r="E115" s="8">
        <v>207</v>
      </c>
      <c r="F115" s="8">
        <v>352</v>
      </c>
      <c r="G115" s="8">
        <v>6438825.7384150932</v>
      </c>
      <c r="H115" s="8">
        <v>19698881.124162473</v>
      </c>
      <c r="I115" s="8">
        <v>45316531.077749103</v>
      </c>
      <c r="J115" s="8">
        <v>1</v>
      </c>
      <c r="K115" s="8">
        <v>3</v>
      </c>
      <c r="L115" s="8">
        <v>5</v>
      </c>
      <c r="M115" s="8">
        <v>5864.8919666695219</v>
      </c>
      <c r="N115" s="8">
        <v>20482.518809147499</v>
      </c>
      <c r="O115" s="8">
        <v>31060.457717614307</v>
      </c>
    </row>
    <row r="116" spans="1:15">
      <c r="A116" s="4">
        <v>115</v>
      </c>
      <c r="B116" s="5" t="s">
        <v>147</v>
      </c>
      <c r="C116" s="5" t="s">
        <v>4</v>
      </c>
      <c r="D116" s="8">
        <v>838</v>
      </c>
      <c r="E116" s="8">
        <v>1022</v>
      </c>
      <c r="F116" s="8">
        <v>1719</v>
      </c>
      <c r="G116" s="8">
        <v>61792020.842356123</v>
      </c>
      <c r="H116" s="8">
        <v>100685309.50924613</v>
      </c>
      <c r="I116" s="8">
        <v>161214705.76881495</v>
      </c>
      <c r="J116" s="8">
        <v>16</v>
      </c>
      <c r="K116" s="8">
        <v>13</v>
      </c>
      <c r="L116" s="8">
        <v>25</v>
      </c>
      <c r="M116" s="8">
        <v>439374.54219316767</v>
      </c>
      <c r="N116" s="8">
        <v>504039.36188349983</v>
      </c>
      <c r="O116" s="8">
        <v>713579.92782432446</v>
      </c>
    </row>
    <row r="117" spans="1:15">
      <c r="A117" s="4">
        <v>116</v>
      </c>
      <c r="B117" s="5" t="s">
        <v>148</v>
      </c>
      <c r="C117" s="5" t="s">
        <v>2</v>
      </c>
      <c r="D117" s="8">
        <v>887</v>
      </c>
      <c r="E117" s="8">
        <v>1374</v>
      </c>
      <c r="F117" s="8">
        <v>3431</v>
      </c>
      <c r="G117" s="8">
        <v>68897456.500061125</v>
      </c>
      <c r="H117" s="8">
        <v>132280791.54797621</v>
      </c>
      <c r="I117" s="8">
        <v>287999877.409567</v>
      </c>
      <c r="J117" s="8">
        <v>6</v>
      </c>
      <c r="K117" s="8">
        <v>9</v>
      </c>
      <c r="L117" s="8">
        <v>26</v>
      </c>
      <c r="M117" s="8">
        <v>39758.163971419919</v>
      </c>
      <c r="N117" s="8">
        <v>58598.167864212352</v>
      </c>
      <c r="O117" s="8">
        <v>151802.91601818136</v>
      </c>
    </row>
    <row r="118" spans="1:15">
      <c r="A118" s="4">
        <v>117</v>
      </c>
      <c r="B118" s="5" t="s">
        <v>149</v>
      </c>
      <c r="C118" s="5" t="s">
        <v>7</v>
      </c>
      <c r="D118" s="8">
        <v>248</v>
      </c>
      <c r="E118" s="8">
        <v>603</v>
      </c>
      <c r="F118" s="8">
        <v>1055</v>
      </c>
      <c r="G118" s="8">
        <v>29000371.932842005</v>
      </c>
      <c r="H118" s="8">
        <v>77466289.583576143</v>
      </c>
      <c r="I118" s="8">
        <v>169608218.09652132</v>
      </c>
      <c r="J118" s="8">
        <v>1</v>
      </c>
      <c r="K118" s="8">
        <v>1</v>
      </c>
      <c r="L118" s="8">
        <v>3</v>
      </c>
      <c r="M118" s="8">
        <v>6024.5063437876406</v>
      </c>
      <c r="N118" s="8">
        <v>12672.59896387665</v>
      </c>
      <c r="O118" s="8">
        <v>18872.872201815739</v>
      </c>
    </row>
    <row r="119" spans="1:15">
      <c r="A119" s="4">
        <v>118</v>
      </c>
      <c r="B119" s="5" t="s">
        <v>150</v>
      </c>
      <c r="C119" s="5" t="s">
        <v>4</v>
      </c>
      <c r="D119" s="8">
        <v>226</v>
      </c>
      <c r="E119" s="8">
        <v>579</v>
      </c>
      <c r="F119" s="8">
        <v>1556</v>
      </c>
      <c r="G119" s="8">
        <v>22353804.889921457</v>
      </c>
      <c r="H119" s="8">
        <v>54244140.476779431</v>
      </c>
      <c r="I119" s="8">
        <v>137273898.95575526</v>
      </c>
      <c r="J119" s="8">
        <v>4</v>
      </c>
      <c r="K119" s="8">
        <v>9</v>
      </c>
      <c r="L119" s="8">
        <v>25</v>
      </c>
      <c r="M119" s="8">
        <v>122056.9850352395</v>
      </c>
      <c r="N119" s="8">
        <v>315609.27937965171</v>
      </c>
      <c r="O119" s="8">
        <v>673798.61446075968</v>
      </c>
    </row>
    <row r="120" spans="1:15">
      <c r="A120" s="4">
        <v>119</v>
      </c>
      <c r="B120" s="5" t="s">
        <v>151</v>
      </c>
      <c r="C120" s="5" t="s">
        <v>6</v>
      </c>
      <c r="D120" s="8">
        <v>255</v>
      </c>
      <c r="E120" s="8">
        <v>515</v>
      </c>
      <c r="F120" s="8">
        <v>1416</v>
      </c>
      <c r="G120" s="8">
        <v>23806544.986422047</v>
      </c>
      <c r="H120" s="8">
        <v>54994197.160984948</v>
      </c>
      <c r="I120" s="8">
        <v>157476570.39739814</v>
      </c>
      <c r="J120" s="8">
        <v>3</v>
      </c>
      <c r="K120" s="8">
        <v>5</v>
      </c>
      <c r="L120" s="8">
        <v>17</v>
      </c>
      <c r="M120" s="8">
        <v>21515.450516782334</v>
      </c>
      <c r="N120" s="8">
        <v>42971.555117882592</v>
      </c>
      <c r="O120" s="8">
        <v>124401.52815445616</v>
      </c>
    </row>
    <row r="121" spans="1:15">
      <c r="A121" s="4">
        <v>120</v>
      </c>
      <c r="B121" s="5" t="s">
        <v>152</v>
      </c>
      <c r="C121" s="5" t="s">
        <v>4</v>
      </c>
      <c r="D121" s="8">
        <v>1844</v>
      </c>
      <c r="E121" s="8">
        <v>5132</v>
      </c>
      <c r="F121" s="8">
        <v>10348</v>
      </c>
      <c r="G121" s="8">
        <v>148803877.44662285</v>
      </c>
      <c r="H121" s="8">
        <v>428040938.36346966</v>
      </c>
      <c r="I121" s="8">
        <v>990380039.15479636</v>
      </c>
      <c r="J121" s="8">
        <v>29</v>
      </c>
      <c r="K121" s="8">
        <v>53</v>
      </c>
      <c r="L121" s="8">
        <v>178</v>
      </c>
      <c r="M121" s="8">
        <v>981814.37496875622</v>
      </c>
      <c r="N121" s="8">
        <v>2810018.8933763593</v>
      </c>
      <c r="O121" s="8">
        <v>4797184.9722081907</v>
      </c>
    </row>
    <row r="122" spans="1:15">
      <c r="A122" s="4">
        <v>121</v>
      </c>
      <c r="B122" s="5" t="s">
        <v>153</v>
      </c>
      <c r="C122" s="5" t="s">
        <v>2</v>
      </c>
      <c r="D122" s="8">
        <v>926</v>
      </c>
      <c r="E122" s="8">
        <v>2473</v>
      </c>
      <c r="F122" s="8">
        <v>5612</v>
      </c>
      <c r="G122" s="8">
        <v>64699973.670702532</v>
      </c>
      <c r="H122" s="8">
        <v>239033349.4490262</v>
      </c>
      <c r="I122" s="8">
        <v>558323651.30789411</v>
      </c>
      <c r="J122" s="8">
        <v>6</v>
      </c>
      <c r="K122" s="8">
        <v>18</v>
      </c>
      <c r="L122" s="8">
        <v>50</v>
      </c>
      <c r="M122" s="8">
        <v>41439.306450274322</v>
      </c>
      <c r="N122" s="8">
        <v>101622.5743964115</v>
      </c>
      <c r="O122" s="8">
        <v>233022.75507547267</v>
      </c>
    </row>
    <row r="123" spans="1:15">
      <c r="A123" s="4">
        <v>122</v>
      </c>
      <c r="B123" s="5" t="s">
        <v>154</v>
      </c>
      <c r="C123" s="5" t="s">
        <v>7</v>
      </c>
      <c r="D123" s="8">
        <v>715</v>
      </c>
      <c r="E123" s="8">
        <v>1305</v>
      </c>
      <c r="F123" s="8">
        <v>2012</v>
      </c>
      <c r="G123" s="8">
        <v>103288469.61636104</v>
      </c>
      <c r="H123" s="8">
        <v>171900807.1419428</v>
      </c>
      <c r="I123" s="8">
        <v>274461248.1801641</v>
      </c>
      <c r="J123" s="8">
        <v>1</v>
      </c>
      <c r="K123" s="8">
        <v>3</v>
      </c>
      <c r="L123" s="8">
        <v>3</v>
      </c>
      <c r="M123" s="8">
        <v>16485.75161492185</v>
      </c>
      <c r="N123" s="8">
        <v>32770.609926206635</v>
      </c>
      <c r="O123" s="8">
        <v>50074.560187063791</v>
      </c>
    </row>
    <row r="124" spans="1:15">
      <c r="A124" s="4">
        <v>123</v>
      </c>
      <c r="B124" s="5" t="s">
        <v>155</v>
      </c>
      <c r="C124" s="5" t="s">
        <v>4</v>
      </c>
      <c r="D124" s="8">
        <v>876</v>
      </c>
      <c r="E124" s="8">
        <v>1754</v>
      </c>
      <c r="F124" s="8">
        <v>3572</v>
      </c>
      <c r="G124" s="8">
        <v>79139919.076543987</v>
      </c>
      <c r="H124" s="8">
        <v>137137634.52167383</v>
      </c>
      <c r="I124" s="8">
        <v>402934136.49291903</v>
      </c>
      <c r="J124" s="8">
        <v>10</v>
      </c>
      <c r="K124" s="8">
        <v>20</v>
      </c>
      <c r="L124" s="8">
        <v>51</v>
      </c>
      <c r="M124" s="8">
        <v>379658.11544600542</v>
      </c>
      <c r="N124" s="8">
        <v>860817.83552501514</v>
      </c>
      <c r="O124" s="8">
        <v>1843988.7010798377</v>
      </c>
    </row>
    <row r="125" spans="1:15">
      <c r="A125" s="4">
        <v>124</v>
      </c>
      <c r="B125" s="5" t="s">
        <v>156</v>
      </c>
      <c r="C125" s="5" t="s">
        <v>2</v>
      </c>
      <c r="D125" s="8">
        <v>216</v>
      </c>
      <c r="E125" s="8">
        <v>484</v>
      </c>
      <c r="F125" s="8">
        <v>953</v>
      </c>
      <c r="G125" s="8">
        <v>18256027.343017109</v>
      </c>
      <c r="H125" s="8">
        <v>40030184.416907176</v>
      </c>
      <c r="I125" s="8">
        <v>80903798.565330073</v>
      </c>
      <c r="J125" s="8">
        <v>2</v>
      </c>
      <c r="K125" s="8">
        <v>3</v>
      </c>
      <c r="L125" s="8">
        <v>8</v>
      </c>
      <c r="M125" s="8">
        <v>9239.8208638947872</v>
      </c>
      <c r="N125" s="8">
        <v>317276.35034804069</v>
      </c>
      <c r="O125" s="8">
        <v>42045.626251642643</v>
      </c>
    </row>
    <row r="126" spans="1:15">
      <c r="A126" s="4">
        <v>125</v>
      </c>
      <c r="B126" s="5" t="s">
        <v>157</v>
      </c>
      <c r="C126" s="5" t="s">
        <v>2</v>
      </c>
      <c r="D126" s="8">
        <v>3</v>
      </c>
      <c r="E126" s="8">
        <v>8</v>
      </c>
      <c r="F126" s="8">
        <v>18</v>
      </c>
      <c r="G126" s="8">
        <v>243036.90651236285</v>
      </c>
      <c r="H126" s="8">
        <v>724492.48492363677</v>
      </c>
      <c r="I126" s="8">
        <v>1421895.6861523541</v>
      </c>
      <c r="J126" s="8">
        <v>1</v>
      </c>
      <c r="K126" s="8">
        <v>1</v>
      </c>
      <c r="L126" s="8">
        <v>1</v>
      </c>
      <c r="M126" s="8">
        <v>129.60096737580162</v>
      </c>
      <c r="N126" s="8">
        <v>5231.1990076947186</v>
      </c>
      <c r="O126" s="8">
        <v>751.36770250047744</v>
      </c>
    </row>
    <row r="127" spans="1:15">
      <c r="A127" s="4">
        <v>126</v>
      </c>
      <c r="B127" s="5" t="s">
        <v>158</v>
      </c>
      <c r="C127" s="5" t="s">
        <v>7</v>
      </c>
      <c r="D127" s="8">
        <v>985</v>
      </c>
      <c r="E127" s="8">
        <v>1611</v>
      </c>
      <c r="F127" s="8">
        <v>3789</v>
      </c>
      <c r="G127" s="8">
        <v>148592485.85950908</v>
      </c>
      <c r="H127" s="8">
        <v>187644159.79971007</v>
      </c>
      <c r="I127" s="8">
        <v>625270660.21629119</v>
      </c>
      <c r="J127" s="8">
        <v>2</v>
      </c>
      <c r="K127" s="8">
        <v>3</v>
      </c>
      <c r="L127" s="8">
        <v>8</v>
      </c>
      <c r="M127" s="8">
        <v>352009.64074951992</v>
      </c>
      <c r="N127" s="8">
        <v>40479.381704062449</v>
      </c>
      <c r="O127" s="8">
        <v>96196.323846316664</v>
      </c>
    </row>
    <row r="128" spans="1:15">
      <c r="A128" s="4">
        <v>127</v>
      </c>
      <c r="B128" s="5" t="s">
        <v>159</v>
      </c>
      <c r="C128" s="5" t="s">
        <v>4</v>
      </c>
      <c r="D128" s="8">
        <v>236</v>
      </c>
      <c r="E128" s="8">
        <v>418</v>
      </c>
      <c r="F128" s="8">
        <v>892</v>
      </c>
      <c r="G128" s="8">
        <v>18055811.230976101</v>
      </c>
      <c r="H128" s="8">
        <v>40778087.51895649</v>
      </c>
      <c r="I128" s="8">
        <v>91648229.757155851</v>
      </c>
      <c r="J128" s="8">
        <v>4</v>
      </c>
      <c r="K128" s="8">
        <v>5</v>
      </c>
      <c r="L128" s="8">
        <v>10</v>
      </c>
      <c r="M128" s="8">
        <v>125115.40844789801</v>
      </c>
      <c r="N128" s="8">
        <v>193655.7687064879</v>
      </c>
      <c r="O128" s="8">
        <v>469462.11456670996</v>
      </c>
    </row>
    <row r="129" spans="1:15">
      <c r="A129" s="4">
        <v>128</v>
      </c>
      <c r="B129" s="5" t="s">
        <v>160</v>
      </c>
      <c r="C129" s="5" t="s">
        <v>6</v>
      </c>
      <c r="D129" s="8">
        <v>514</v>
      </c>
      <c r="E129" s="8">
        <v>1129</v>
      </c>
      <c r="F129" s="8">
        <v>3253</v>
      </c>
      <c r="G129" s="8">
        <v>47148540.710150212</v>
      </c>
      <c r="H129" s="8">
        <v>108880226.85878217</v>
      </c>
      <c r="I129" s="8">
        <v>372019546.53497577</v>
      </c>
      <c r="J129" s="8">
        <v>8</v>
      </c>
      <c r="K129" s="8">
        <v>9</v>
      </c>
      <c r="L129" s="8">
        <v>47</v>
      </c>
      <c r="M129" s="8">
        <v>46886.173056214808</v>
      </c>
      <c r="N129" s="8">
        <v>106393.43290559511</v>
      </c>
      <c r="O129" s="8">
        <v>291006.2214669995</v>
      </c>
    </row>
    <row r="130" spans="1:15">
      <c r="A130" s="4">
        <v>129</v>
      </c>
      <c r="B130" s="5" t="s">
        <v>161</v>
      </c>
      <c r="C130" s="5" t="s">
        <v>4</v>
      </c>
      <c r="D130" s="8">
        <v>228</v>
      </c>
      <c r="E130" s="8">
        <v>388</v>
      </c>
      <c r="F130" s="8">
        <v>952</v>
      </c>
      <c r="G130" s="8">
        <v>21719720.440537654</v>
      </c>
      <c r="H130" s="8">
        <v>41000294.786112823</v>
      </c>
      <c r="I130" s="8">
        <v>80680995.338516876</v>
      </c>
      <c r="J130" s="8">
        <v>4</v>
      </c>
      <c r="K130" s="8">
        <v>7</v>
      </c>
      <c r="L130" s="8">
        <v>14</v>
      </c>
      <c r="M130" s="8">
        <v>112380.59069074332</v>
      </c>
      <c r="N130" s="8">
        <v>179942.9675627751</v>
      </c>
      <c r="O130" s="8">
        <v>428958.6190110328</v>
      </c>
    </row>
    <row r="131" spans="1:15">
      <c r="A131" s="4">
        <v>130</v>
      </c>
      <c r="B131" s="5" t="s">
        <v>162</v>
      </c>
      <c r="C131" s="5" t="s">
        <v>2</v>
      </c>
      <c r="D131" s="8">
        <v>511</v>
      </c>
      <c r="E131" s="8">
        <v>1343</v>
      </c>
      <c r="F131" s="8">
        <v>2798</v>
      </c>
      <c r="G131" s="8">
        <v>37134683.533604845</v>
      </c>
      <c r="H131" s="8">
        <v>107680102.57654639</v>
      </c>
      <c r="I131" s="8">
        <v>249068761.29889759</v>
      </c>
      <c r="J131" s="8">
        <v>4</v>
      </c>
      <c r="K131" s="8">
        <v>12</v>
      </c>
      <c r="L131" s="8">
        <v>26</v>
      </c>
      <c r="M131" s="8">
        <v>336323.14717163559</v>
      </c>
      <c r="N131" s="8">
        <v>60102.184003762297</v>
      </c>
      <c r="O131" s="8">
        <v>112141.84277810619</v>
      </c>
    </row>
    <row r="132" spans="1:15">
      <c r="A132" s="4">
        <v>131</v>
      </c>
      <c r="B132" s="5" t="s">
        <v>163</v>
      </c>
      <c r="C132" s="5" t="s">
        <v>4</v>
      </c>
      <c r="D132" s="8">
        <v>147</v>
      </c>
      <c r="E132" s="8">
        <v>308</v>
      </c>
      <c r="F132" s="8">
        <v>423</v>
      </c>
      <c r="G132" s="8">
        <v>14161995.195424454</v>
      </c>
      <c r="H132" s="8">
        <v>27527956.474494915</v>
      </c>
      <c r="I132" s="8">
        <v>37888691.092492849</v>
      </c>
      <c r="J132" s="8">
        <v>3</v>
      </c>
      <c r="K132" s="8">
        <v>4</v>
      </c>
      <c r="L132" s="8">
        <v>6</v>
      </c>
      <c r="M132" s="8">
        <v>79827.586694976722</v>
      </c>
      <c r="N132" s="8">
        <v>138568.00550674117</v>
      </c>
      <c r="O132" s="8">
        <v>211732.76495529845</v>
      </c>
    </row>
    <row r="133" spans="1:15">
      <c r="A133" s="4">
        <v>132</v>
      </c>
      <c r="B133" s="5" t="s">
        <v>164</v>
      </c>
      <c r="C133" s="5" t="s">
        <v>7</v>
      </c>
      <c r="D133" s="8">
        <v>617</v>
      </c>
      <c r="E133" s="8">
        <v>856</v>
      </c>
      <c r="F133" s="8">
        <v>1140</v>
      </c>
      <c r="G133" s="8">
        <v>80901914.85565266</v>
      </c>
      <c r="H133" s="8">
        <v>101422961.13395037</v>
      </c>
      <c r="I133" s="8">
        <v>159124698.80696291</v>
      </c>
      <c r="J133" s="8">
        <v>1</v>
      </c>
      <c r="K133" s="8">
        <v>2</v>
      </c>
      <c r="L133" s="8">
        <v>2</v>
      </c>
      <c r="M133" s="8">
        <v>16715.273031929253</v>
      </c>
      <c r="N133" s="8">
        <v>16785.048755605003</v>
      </c>
      <c r="O133" s="8">
        <v>29261.28529674948</v>
      </c>
    </row>
    <row r="134" spans="1:15">
      <c r="A134" s="4">
        <v>133</v>
      </c>
      <c r="B134" s="5" t="s">
        <v>165</v>
      </c>
      <c r="C134" s="5" t="s">
        <v>4</v>
      </c>
      <c r="D134" s="8">
        <v>829</v>
      </c>
      <c r="E134" s="8">
        <v>1705</v>
      </c>
      <c r="F134" s="8">
        <v>4214</v>
      </c>
      <c r="G134" s="8">
        <v>73091855.955167711</v>
      </c>
      <c r="H134" s="8">
        <v>157980111.42601624</v>
      </c>
      <c r="I134" s="8">
        <v>482873161.70960635</v>
      </c>
      <c r="J134" s="8">
        <v>9</v>
      </c>
      <c r="K134" s="8">
        <v>23</v>
      </c>
      <c r="L134" s="8">
        <v>81</v>
      </c>
      <c r="M134" s="8">
        <v>385051.68474970508</v>
      </c>
      <c r="N134" s="8">
        <v>694476.79178464739</v>
      </c>
      <c r="O134" s="8">
        <v>2264150.4381345068</v>
      </c>
    </row>
    <row r="135" spans="1:15">
      <c r="A135" s="4">
        <v>134</v>
      </c>
      <c r="B135" s="5" t="s">
        <v>166</v>
      </c>
      <c r="C135" s="5" t="s">
        <v>2</v>
      </c>
      <c r="D135" s="8">
        <v>935</v>
      </c>
      <c r="E135" s="8">
        <v>2747</v>
      </c>
      <c r="F135" s="8">
        <v>5868</v>
      </c>
      <c r="G135" s="8">
        <v>82570457.842882648</v>
      </c>
      <c r="H135" s="8">
        <v>221958461.67958906</v>
      </c>
      <c r="I135" s="8">
        <v>599354103.58478487</v>
      </c>
      <c r="J135" s="8">
        <v>6</v>
      </c>
      <c r="K135" s="8">
        <v>24</v>
      </c>
      <c r="L135" s="8">
        <v>56</v>
      </c>
      <c r="M135" s="8">
        <v>41336.441216088875</v>
      </c>
      <c r="N135" s="8">
        <v>115623.67103355702</v>
      </c>
      <c r="O135" s="8">
        <v>251321.71735074412</v>
      </c>
    </row>
    <row r="136" spans="1:15">
      <c r="A136" s="4">
        <v>135</v>
      </c>
      <c r="B136" s="5" t="s">
        <v>167</v>
      </c>
      <c r="C136" s="5" t="s">
        <v>2</v>
      </c>
      <c r="D136" s="8">
        <v>783</v>
      </c>
      <c r="E136" s="8">
        <v>2003</v>
      </c>
      <c r="F136" s="8">
        <v>2658</v>
      </c>
      <c r="G136" s="8">
        <v>67370780.76967077</v>
      </c>
      <c r="H136" s="8">
        <v>140779833.06871673</v>
      </c>
      <c r="I136" s="8">
        <v>252718536.75003922</v>
      </c>
      <c r="J136" s="8">
        <v>5</v>
      </c>
      <c r="K136" s="8">
        <v>13</v>
      </c>
      <c r="L136" s="8">
        <v>22</v>
      </c>
      <c r="M136" s="8">
        <v>33973.569516703712</v>
      </c>
      <c r="N136" s="8">
        <v>86409.707397344653</v>
      </c>
      <c r="O136" s="8">
        <v>112897.42973576118</v>
      </c>
    </row>
    <row r="137" spans="1:15">
      <c r="A137" s="4">
        <v>136</v>
      </c>
      <c r="B137" s="5" t="s">
        <v>168</v>
      </c>
      <c r="C137" s="5" t="s">
        <v>4</v>
      </c>
      <c r="D137" s="8">
        <v>618</v>
      </c>
      <c r="E137" s="8">
        <v>773</v>
      </c>
      <c r="F137" s="8">
        <v>1877</v>
      </c>
      <c r="G137" s="8">
        <v>45374551.605040111</v>
      </c>
      <c r="H137" s="8">
        <v>83700937.923168212</v>
      </c>
      <c r="I137" s="8">
        <v>150047662.70811731</v>
      </c>
      <c r="J137" s="8">
        <v>7</v>
      </c>
      <c r="K137" s="8">
        <v>16</v>
      </c>
      <c r="L137" s="8">
        <v>22</v>
      </c>
      <c r="M137" s="8">
        <v>4497341.0048625041</v>
      </c>
      <c r="N137" s="8">
        <v>363896.56933567522</v>
      </c>
      <c r="O137" s="8">
        <v>865354.60630777816</v>
      </c>
    </row>
    <row r="138" spans="1:15">
      <c r="A138" s="4">
        <v>137</v>
      </c>
      <c r="B138" s="5" t="s">
        <v>169</v>
      </c>
      <c r="C138" s="5" t="s">
        <v>2</v>
      </c>
      <c r="D138" s="8">
        <v>485</v>
      </c>
      <c r="E138" s="8">
        <v>952</v>
      </c>
      <c r="F138" s="8">
        <v>2813</v>
      </c>
      <c r="G138" s="8">
        <v>34447839.192281984</v>
      </c>
      <c r="H138" s="8">
        <v>80512563.110929921</v>
      </c>
      <c r="I138" s="8">
        <v>256927255.33561784</v>
      </c>
      <c r="J138" s="8">
        <v>3</v>
      </c>
      <c r="K138" s="8">
        <v>9</v>
      </c>
      <c r="L138" s="8">
        <v>18</v>
      </c>
      <c r="M138" s="8">
        <v>20166.712403328376</v>
      </c>
      <c r="N138" s="8">
        <v>44186.576143510181</v>
      </c>
      <c r="O138" s="8">
        <v>116524.27430156078</v>
      </c>
    </row>
    <row r="139" spans="1:15">
      <c r="A139" s="4">
        <v>138</v>
      </c>
      <c r="B139" s="5" t="s">
        <v>170</v>
      </c>
      <c r="C139" s="5" t="s">
        <v>4</v>
      </c>
      <c r="D139" s="8">
        <v>99</v>
      </c>
      <c r="E139" s="8">
        <v>241</v>
      </c>
      <c r="F139" s="8">
        <v>559</v>
      </c>
      <c r="G139" s="8">
        <v>8476326.3313654028</v>
      </c>
      <c r="H139" s="8">
        <v>25674005.471010648</v>
      </c>
      <c r="I139" s="8">
        <v>54476950.30864314</v>
      </c>
      <c r="J139" s="8">
        <v>2</v>
      </c>
      <c r="K139" s="8">
        <v>5</v>
      </c>
      <c r="L139" s="8">
        <v>7</v>
      </c>
      <c r="M139" s="8">
        <v>50315.603770248083</v>
      </c>
      <c r="N139" s="8">
        <v>122547.32541397568</v>
      </c>
      <c r="O139" s="8">
        <v>299218.7264417265</v>
      </c>
    </row>
    <row r="140" spans="1:15">
      <c r="A140" s="4">
        <v>139</v>
      </c>
      <c r="B140" s="5" t="s">
        <v>171</v>
      </c>
      <c r="C140" s="5" t="s">
        <v>7</v>
      </c>
      <c r="D140" s="8">
        <v>411</v>
      </c>
      <c r="E140" s="8">
        <v>784</v>
      </c>
      <c r="F140" s="8">
        <v>1641</v>
      </c>
      <c r="G140" s="8">
        <v>59320724.077146627</v>
      </c>
      <c r="H140" s="8">
        <v>117752037.1034283</v>
      </c>
      <c r="I140" s="8">
        <v>282120594.67254794</v>
      </c>
      <c r="J140" s="8">
        <v>1</v>
      </c>
      <c r="K140" s="8">
        <v>2</v>
      </c>
      <c r="L140" s="8">
        <v>4</v>
      </c>
      <c r="M140" s="8">
        <v>9839.6096079263971</v>
      </c>
      <c r="N140" s="8">
        <v>17793.895643936095</v>
      </c>
      <c r="O140" s="8">
        <v>38351.01568200421</v>
      </c>
    </row>
    <row r="141" spans="1:15">
      <c r="A141" s="4">
        <v>140</v>
      </c>
      <c r="B141" s="5" t="s">
        <v>172</v>
      </c>
      <c r="C141" s="5" t="s">
        <v>4</v>
      </c>
      <c r="D141" s="8">
        <v>171</v>
      </c>
      <c r="E141" s="8">
        <v>430</v>
      </c>
      <c r="F141" s="8">
        <v>697</v>
      </c>
      <c r="G141" s="8">
        <v>16771432.361211892</v>
      </c>
      <c r="H141" s="8">
        <v>35035812.843152732</v>
      </c>
      <c r="I141" s="8">
        <v>62523094.064604454</v>
      </c>
      <c r="J141" s="8">
        <v>3</v>
      </c>
      <c r="K141" s="8">
        <v>7</v>
      </c>
      <c r="L141" s="8">
        <v>12</v>
      </c>
      <c r="M141" s="8">
        <v>88708.277933322024</v>
      </c>
      <c r="N141" s="8">
        <v>227430.28121462854</v>
      </c>
      <c r="O141" s="8">
        <v>383400.52535368956</v>
      </c>
    </row>
    <row r="142" spans="1:15">
      <c r="A142" s="4">
        <v>141</v>
      </c>
      <c r="B142" s="5" t="s">
        <v>173</v>
      </c>
      <c r="C142" s="5" t="s">
        <v>6</v>
      </c>
      <c r="D142" s="8">
        <v>851</v>
      </c>
      <c r="E142" s="8">
        <v>2205</v>
      </c>
      <c r="F142" s="8">
        <v>3966</v>
      </c>
      <c r="G142" s="8">
        <v>103465914.56122281</v>
      </c>
      <c r="H142" s="8">
        <v>293294279.7535339</v>
      </c>
      <c r="I142" s="8">
        <v>444773494.30326879</v>
      </c>
      <c r="J142" s="8">
        <v>12</v>
      </c>
      <c r="K142" s="8">
        <v>31</v>
      </c>
      <c r="L142" s="8">
        <v>56</v>
      </c>
      <c r="M142" s="8">
        <v>72221.046523295983</v>
      </c>
      <c r="N142" s="8">
        <v>213412.20254832224</v>
      </c>
      <c r="O142" s="8">
        <v>346670.6810609664</v>
      </c>
    </row>
    <row r="143" spans="1:15">
      <c r="A143" s="4">
        <v>142</v>
      </c>
      <c r="B143" s="5" t="s">
        <v>174</v>
      </c>
      <c r="C143" s="5" t="s">
        <v>2</v>
      </c>
      <c r="D143" s="8">
        <v>671</v>
      </c>
      <c r="E143" s="8">
        <v>978</v>
      </c>
      <c r="F143" s="8">
        <v>1780</v>
      </c>
      <c r="G143" s="8">
        <v>55245076.673436858</v>
      </c>
      <c r="H143" s="8">
        <v>67782254.168677449</v>
      </c>
      <c r="I143" s="8">
        <v>129746135.44561194</v>
      </c>
      <c r="J143" s="8">
        <v>4</v>
      </c>
      <c r="K143" s="8">
        <v>10</v>
      </c>
      <c r="L143" s="8">
        <v>13</v>
      </c>
      <c r="M143" s="8">
        <v>29412.589781107625</v>
      </c>
      <c r="N143" s="8">
        <v>39470.16077707801</v>
      </c>
      <c r="O143" s="8">
        <v>71322.223736053173</v>
      </c>
    </row>
    <row r="144" spans="1:15">
      <c r="A144" s="4">
        <v>143</v>
      </c>
      <c r="B144" s="5" t="s">
        <v>175</v>
      </c>
      <c r="C144" s="5" t="s">
        <v>4</v>
      </c>
      <c r="D144" s="8">
        <v>880</v>
      </c>
      <c r="E144" s="8">
        <v>1299</v>
      </c>
      <c r="F144" s="8">
        <v>2813</v>
      </c>
      <c r="G144" s="8">
        <v>66740283.547345124</v>
      </c>
      <c r="H144" s="8">
        <v>100217219.44312389</v>
      </c>
      <c r="I144" s="8">
        <v>251789380.65890574</v>
      </c>
      <c r="J144" s="8">
        <v>16</v>
      </c>
      <c r="K144" s="8">
        <v>24</v>
      </c>
      <c r="L144" s="8">
        <v>41</v>
      </c>
      <c r="M144" s="8">
        <v>459268.72133569774</v>
      </c>
      <c r="N144" s="8">
        <v>593925.58311084274</v>
      </c>
      <c r="O144" s="8">
        <v>1344348.3262728434</v>
      </c>
    </row>
    <row r="145" spans="1:15">
      <c r="A145" s="4">
        <v>144</v>
      </c>
      <c r="B145" s="5" t="s">
        <v>176</v>
      </c>
      <c r="C145" s="5" t="s">
        <v>2</v>
      </c>
      <c r="D145" s="8">
        <v>487</v>
      </c>
      <c r="E145" s="8">
        <v>629</v>
      </c>
      <c r="F145" s="8">
        <v>804</v>
      </c>
      <c r="G145" s="8">
        <v>42083975.924797125</v>
      </c>
      <c r="H145" s="8">
        <v>44584234.935492426</v>
      </c>
      <c r="I145" s="8">
        <v>69477237.484246343</v>
      </c>
      <c r="J145" s="8">
        <v>3</v>
      </c>
      <c r="K145" s="8">
        <v>5</v>
      </c>
      <c r="L145" s="8">
        <v>6</v>
      </c>
      <c r="M145" s="8">
        <v>21300.896228418791</v>
      </c>
      <c r="N145" s="8">
        <v>413779.15965429106</v>
      </c>
      <c r="O145" s="8">
        <v>32264.497722225577</v>
      </c>
    </row>
    <row r="146" spans="1:15">
      <c r="A146" s="4">
        <v>145</v>
      </c>
      <c r="B146" s="5" t="s">
        <v>177</v>
      </c>
      <c r="C146" s="5" t="s">
        <v>4</v>
      </c>
      <c r="D146" s="8">
        <v>240</v>
      </c>
      <c r="E146" s="8">
        <v>611</v>
      </c>
      <c r="F146" s="8">
        <v>1571</v>
      </c>
      <c r="G146" s="8">
        <v>19863538.035789058</v>
      </c>
      <c r="H146" s="8">
        <v>60282728.040769219</v>
      </c>
      <c r="I146" s="8">
        <v>132832021.96382405</v>
      </c>
      <c r="J146" s="8">
        <v>5</v>
      </c>
      <c r="K146" s="8">
        <v>8</v>
      </c>
      <c r="L146" s="8">
        <v>19</v>
      </c>
      <c r="M146" s="8">
        <v>106520.97174173553</v>
      </c>
      <c r="N146" s="8">
        <v>270548.28591709136</v>
      </c>
      <c r="O146" s="8">
        <v>785460.84928121197</v>
      </c>
    </row>
    <row r="147" spans="1:15">
      <c r="A147" s="4">
        <v>146</v>
      </c>
      <c r="B147" s="5" t="s">
        <v>178</v>
      </c>
      <c r="C147" s="5" t="s">
        <v>7</v>
      </c>
      <c r="D147" s="8">
        <v>527</v>
      </c>
      <c r="E147" s="8">
        <v>1454</v>
      </c>
      <c r="F147" s="8">
        <v>3863</v>
      </c>
      <c r="G147" s="8">
        <v>58273238.976156257</v>
      </c>
      <c r="H147" s="8">
        <v>218469592.67025563</v>
      </c>
      <c r="I147" s="8">
        <v>620293646.22843087</v>
      </c>
      <c r="J147" s="8">
        <v>1</v>
      </c>
      <c r="K147" s="8">
        <v>3</v>
      </c>
      <c r="L147" s="8">
        <v>7</v>
      </c>
      <c r="M147" s="8">
        <v>12112.531734728867</v>
      </c>
      <c r="N147" s="8">
        <v>35560.13164343869</v>
      </c>
      <c r="O147" s="8">
        <v>1375484.8192409498</v>
      </c>
    </row>
    <row r="148" spans="1:15">
      <c r="A148" s="4">
        <v>147</v>
      </c>
      <c r="B148" s="5" t="s">
        <v>179</v>
      </c>
      <c r="C148" s="5" t="s">
        <v>4</v>
      </c>
      <c r="D148" s="8">
        <v>871</v>
      </c>
      <c r="E148" s="8">
        <v>2377</v>
      </c>
      <c r="F148" s="8">
        <v>6099</v>
      </c>
      <c r="G148" s="8">
        <v>75919784.136031702</v>
      </c>
      <c r="H148" s="8">
        <v>253671391.33887169</v>
      </c>
      <c r="I148" s="8">
        <v>518158810.73741841</v>
      </c>
      <c r="J148" s="8">
        <v>11</v>
      </c>
      <c r="K148" s="8">
        <v>39</v>
      </c>
      <c r="L148" s="8">
        <v>81</v>
      </c>
      <c r="M148" s="8">
        <v>457416.71604722884</v>
      </c>
      <c r="N148" s="8">
        <v>1142853.4436247484</v>
      </c>
      <c r="O148" s="8">
        <v>3298259.9667690722</v>
      </c>
    </row>
    <row r="149" spans="1:15">
      <c r="A149" s="4">
        <v>148</v>
      </c>
      <c r="B149" s="5" t="s">
        <v>180</v>
      </c>
      <c r="C149" s="5" t="s">
        <v>4</v>
      </c>
      <c r="D149" s="8">
        <v>12</v>
      </c>
      <c r="E149" s="8">
        <v>36</v>
      </c>
      <c r="F149" s="8">
        <v>67</v>
      </c>
      <c r="G149" s="8">
        <v>1100619.9532414624</v>
      </c>
      <c r="H149" s="8">
        <v>3301623.2005461943</v>
      </c>
      <c r="I149" s="8">
        <v>7250314.1037087291</v>
      </c>
      <c r="J149" s="8">
        <v>1</v>
      </c>
      <c r="K149" s="8">
        <v>1</v>
      </c>
      <c r="L149" s="8">
        <v>2</v>
      </c>
      <c r="M149" s="8">
        <v>6231.5272018941869</v>
      </c>
      <c r="N149" s="8">
        <v>17830.10125545039</v>
      </c>
      <c r="O149" s="8">
        <v>32808.06680465502</v>
      </c>
    </row>
    <row r="150" spans="1:15">
      <c r="A150" s="4">
        <v>149</v>
      </c>
      <c r="B150" s="5" t="s">
        <v>181</v>
      </c>
      <c r="C150" s="5" t="s">
        <v>2</v>
      </c>
      <c r="D150" s="8">
        <v>98</v>
      </c>
      <c r="E150" s="8">
        <v>182</v>
      </c>
      <c r="F150" s="8">
        <v>395</v>
      </c>
      <c r="G150" s="8">
        <v>8287634.248580182</v>
      </c>
      <c r="H150" s="8">
        <v>14562626.43698772</v>
      </c>
      <c r="I150" s="8">
        <v>30741567.145817854</v>
      </c>
      <c r="J150" s="8">
        <v>1</v>
      </c>
      <c r="K150" s="8">
        <v>2</v>
      </c>
      <c r="L150" s="8">
        <v>3</v>
      </c>
      <c r="M150" s="8">
        <v>4322.2712731030679</v>
      </c>
      <c r="N150" s="8">
        <v>8392.1835553044693</v>
      </c>
      <c r="O150" s="8">
        <v>19229.317488043467</v>
      </c>
    </row>
    <row r="151" spans="1:15">
      <c r="A151" s="4">
        <v>150</v>
      </c>
      <c r="B151" s="5" t="s">
        <v>182</v>
      </c>
      <c r="C151" s="5" t="s">
        <v>4</v>
      </c>
      <c r="D151" s="8">
        <v>10</v>
      </c>
      <c r="E151" s="8">
        <v>25</v>
      </c>
      <c r="F151" s="8">
        <v>44</v>
      </c>
      <c r="G151" s="8">
        <v>974871.57462760643</v>
      </c>
      <c r="H151" s="8">
        <v>2549993.8648477164</v>
      </c>
      <c r="I151" s="8">
        <v>4969802.5678804526</v>
      </c>
      <c r="J151" s="8">
        <v>1</v>
      </c>
      <c r="K151" s="8">
        <v>1</v>
      </c>
      <c r="L151" s="8">
        <v>1</v>
      </c>
      <c r="M151" s="8">
        <v>5150.5470507279333</v>
      </c>
      <c r="N151" s="8">
        <v>11737.50276749873</v>
      </c>
      <c r="O151" s="8">
        <v>319046.14696144802</v>
      </c>
    </row>
    <row r="152" spans="1:15">
      <c r="A152" s="4">
        <v>151</v>
      </c>
      <c r="B152" s="5" t="s">
        <v>183</v>
      </c>
      <c r="C152" s="5" t="s">
        <v>4</v>
      </c>
      <c r="D152" s="8">
        <v>335</v>
      </c>
      <c r="E152" s="8">
        <v>857</v>
      </c>
      <c r="F152" s="8">
        <v>1873</v>
      </c>
      <c r="G152" s="8">
        <v>26979480.363155972</v>
      </c>
      <c r="H152" s="8">
        <v>86297069.760446891</v>
      </c>
      <c r="I152" s="8">
        <v>154780774.85930273</v>
      </c>
      <c r="J152" s="8">
        <v>5</v>
      </c>
      <c r="K152" s="8">
        <v>10</v>
      </c>
      <c r="L152" s="8">
        <v>38</v>
      </c>
      <c r="M152" s="8">
        <v>157605.01103910978</v>
      </c>
      <c r="N152" s="8">
        <v>449397.02478896547</v>
      </c>
      <c r="O152" s="8">
        <v>923556.71105473104</v>
      </c>
    </row>
    <row r="153" spans="1:15">
      <c r="A153" s="4">
        <v>152</v>
      </c>
      <c r="B153" s="5" t="s">
        <v>184</v>
      </c>
      <c r="C153" s="5" t="s">
        <v>2</v>
      </c>
      <c r="D153" s="8">
        <v>333</v>
      </c>
      <c r="E153" s="8">
        <v>775</v>
      </c>
      <c r="F153" s="8">
        <v>1257</v>
      </c>
      <c r="G153" s="8">
        <v>24757609.704557609</v>
      </c>
      <c r="H153" s="8">
        <v>73155338.068072662</v>
      </c>
      <c r="I153" s="8">
        <v>121484991.92414193</v>
      </c>
      <c r="J153" s="8">
        <v>3</v>
      </c>
      <c r="K153" s="8">
        <v>5</v>
      </c>
      <c r="L153" s="8">
        <v>12</v>
      </c>
      <c r="M153" s="8">
        <v>13508.061766324086</v>
      </c>
      <c r="N153" s="8">
        <v>31298.376910322451</v>
      </c>
      <c r="O153" s="8">
        <v>51518.323111391481</v>
      </c>
    </row>
    <row r="154" spans="1:15">
      <c r="A154" s="4">
        <v>153</v>
      </c>
      <c r="B154" s="5" t="s">
        <v>185</v>
      </c>
      <c r="C154" s="5" t="s">
        <v>4</v>
      </c>
      <c r="D154" s="8">
        <v>169</v>
      </c>
      <c r="E154" s="8">
        <v>506</v>
      </c>
      <c r="F154" s="8">
        <v>804</v>
      </c>
      <c r="G154" s="8">
        <v>15912553.541612972</v>
      </c>
      <c r="H154" s="8">
        <v>56145864.649673857</v>
      </c>
      <c r="I154" s="8">
        <v>69825327.35965471</v>
      </c>
      <c r="J154" s="8">
        <v>4</v>
      </c>
      <c r="K154" s="8">
        <v>8</v>
      </c>
      <c r="L154" s="8">
        <v>11</v>
      </c>
      <c r="M154" s="8">
        <v>91426.079062754347</v>
      </c>
      <c r="N154" s="8">
        <v>211996.71748498135</v>
      </c>
      <c r="O154" s="8">
        <v>347962.40623993042</v>
      </c>
    </row>
    <row r="155" spans="1:15">
      <c r="A155" s="4">
        <v>154</v>
      </c>
      <c r="B155" s="5" t="s">
        <v>186</v>
      </c>
      <c r="C155" s="5" t="s">
        <v>2</v>
      </c>
      <c r="D155" s="8">
        <v>620</v>
      </c>
      <c r="E155" s="8">
        <v>998</v>
      </c>
      <c r="F155" s="8">
        <v>1878</v>
      </c>
      <c r="G155" s="8">
        <v>47648961.450919643</v>
      </c>
      <c r="H155" s="8">
        <v>92243363.852430493</v>
      </c>
      <c r="I155" s="8">
        <v>174388972.71253371</v>
      </c>
      <c r="J155" s="8">
        <v>4</v>
      </c>
      <c r="K155" s="8">
        <v>6</v>
      </c>
      <c r="L155" s="8">
        <v>13</v>
      </c>
      <c r="M155" s="8">
        <v>27527.890390640394</v>
      </c>
      <c r="N155" s="8">
        <v>37940.639900359209</v>
      </c>
      <c r="O155" s="8">
        <v>92515.116583469862</v>
      </c>
    </row>
    <row r="156" spans="1:15">
      <c r="A156" s="4">
        <v>155</v>
      </c>
      <c r="B156" s="5" t="s">
        <v>187</v>
      </c>
      <c r="C156" s="5" t="s">
        <v>4</v>
      </c>
      <c r="D156" s="8">
        <v>660</v>
      </c>
      <c r="E156" s="8">
        <v>1047</v>
      </c>
      <c r="F156" s="8">
        <v>1382</v>
      </c>
      <c r="G156" s="8">
        <v>49584168.848897479</v>
      </c>
      <c r="H156" s="8">
        <v>89369986.340294808</v>
      </c>
      <c r="I156" s="8">
        <v>131520225.76512821</v>
      </c>
      <c r="J156" s="8">
        <v>11</v>
      </c>
      <c r="K156" s="8">
        <v>20</v>
      </c>
      <c r="L156" s="8">
        <v>24</v>
      </c>
      <c r="M156" s="8">
        <v>334271.39206970221</v>
      </c>
      <c r="N156" s="8">
        <v>526506.05502261827</v>
      </c>
      <c r="O156" s="8">
        <v>798714.25891036447</v>
      </c>
    </row>
    <row r="157" spans="1:15">
      <c r="A157" s="4">
        <v>156</v>
      </c>
      <c r="B157" s="5" t="s">
        <v>188</v>
      </c>
      <c r="C157" s="5" t="s">
        <v>6</v>
      </c>
      <c r="D157" s="8">
        <v>465</v>
      </c>
      <c r="E157" s="8">
        <v>916</v>
      </c>
      <c r="F157" s="8">
        <v>2612</v>
      </c>
      <c r="G157" s="8">
        <v>45043307.277238518</v>
      </c>
      <c r="H157" s="8">
        <v>107852643.84111477</v>
      </c>
      <c r="I157" s="8">
        <v>297481033.48307979</v>
      </c>
      <c r="J157" s="8">
        <v>6</v>
      </c>
      <c r="K157" s="8">
        <v>13</v>
      </c>
      <c r="L157" s="8">
        <v>35</v>
      </c>
      <c r="M157" s="8">
        <v>41825.461235334034</v>
      </c>
      <c r="N157" s="8">
        <v>1204021.6604366065</v>
      </c>
      <c r="O157" s="8">
        <v>231479.07990757551</v>
      </c>
    </row>
    <row r="158" spans="1:15">
      <c r="A158" s="4">
        <v>157</v>
      </c>
      <c r="B158" s="5" t="s">
        <v>189</v>
      </c>
      <c r="C158" s="5" t="s">
        <v>6</v>
      </c>
      <c r="D158" s="8">
        <v>770</v>
      </c>
      <c r="E158" s="8">
        <v>1348</v>
      </c>
      <c r="F158" s="8">
        <v>3339</v>
      </c>
      <c r="G158" s="8">
        <v>92773524.562889531</v>
      </c>
      <c r="H158" s="8">
        <v>125006190.77697542</v>
      </c>
      <c r="I158" s="8">
        <v>450543868.02055603</v>
      </c>
      <c r="J158" s="8">
        <v>7</v>
      </c>
      <c r="K158" s="8">
        <v>11</v>
      </c>
      <c r="L158" s="8">
        <v>29</v>
      </c>
      <c r="M158" s="8">
        <v>64608.415461986231</v>
      </c>
      <c r="N158" s="8">
        <v>123951.07901232695</v>
      </c>
      <c r="O158" s="8">
        <v>296131.55785087222</v>
      </c>
    </row>
    <row r="159" spans="1:15">
      <c r="A159" s="4">
        <v>158</v>
      </c>
      <c r="B159" s="5" t="s">
        <v>190</v>
      </c>
      <c r="C159" s="5" t="s">
        <v>4</v>
      </c>
      <c r="D159" s="8">
        <v>972</v>
      </c>
      <c r="E159" s="8">
        <v>2535</v>
      </c>
      <c r="F159" s="8">
        <v>6425</v>
      </c>
      <c r="G159" s="8">
        <v>81696881.665852278</v>
      </c>
      <c r="H159" s="8">
        <v>225895166.43878871</v>
      </c>
      <c r="I159" s="8">
        <v>633744833.86737347</v>
      </c>
      <c r="J159" s="8">
        <v>16</v>
      </c>
      <c r="K159" s="8">
        <v>33</v>
      </c>
      <c r="L159" s="8">
        <v>85</v>
      </c>
      <c r="M159" s="8">
        <v>429875.40669400984</v>
      </c>
      <c r="N159" s="8">
        <v>1312511.9048889752</v>
      </c>
      <c r="O159" s="8">
        <v>3397439.1303069741</v>
      </c>
    </row>
    <row r="160" spans="1:15">
      <c r="A160" s="4">
        <v>159</v>
      </c>
      <c r="B160" s="5" t="s">
        <v>191</v>
      </c>
      <c r="C160" s="5" t="s">
        <v>2</v>
      </c>
      <c r="D160" s="8">
        <v>74</v>
      </c>
      <c r="E160" s="8">
        <v>141</v>
      </c>
      <c r="F160" s="8">
        <v>403</v>
      </c>
      <c r="G160" s="8">
        <v>5353931.0951773608</v>
      </c>
      <c r="H160" s="8">
        <v>9721797.9752449486</v>
      </c>
      <c r="I160" s="8">
        <v>32823051.544599213</v>
      </c>
      <c r="J160" s="8">
        <v>1</v>
      </c>
      <c r="K160" s="8">
        <v>2</v>
      </c>
      <c r="L160" s="8">
        <v>3</v>
      </c>
      <c r="M160" s="8">
        <v>3379.5303737407257</v>
      </c>
      <c r="N160" s="8">
        <v>6517.4091696010582</v>
      </c>
      <c r="O160" s="8">
        <v>17277.161613786888</v>
      </c>
    </row>
    <row r="161" spans="1:15">
      <c r="A161" s="4">
        <v>160</v>
      </c>
      <c r="B161" s="5" t="s">
        <v>192</v>
      </c>
      <c r="C161" s="5" t="s">
        <v>6</v>
      </c>
      <c r="D161" s="8">
        <v>2538</v>
      </c>
      <c r="E161" s="8">
        <v>7167</v>
      </c>
      <c r="F161" s="8">
        <v>15547</v>
      </c>
      <c r="G161" s="8">
        <v>252395036.5016326</v>
      </c>
      <c r="H161" s="8">
        <v>724928943.28717184</v>
      </c>
      <c r="I161" s="8">
        <v>1808953190.0736327</v>
      </c>
      <c r="J161" s="8">
        <v>20</v>
      </c>
      <c r="K161" s="8">
        <v>72</v>
      </c>
      <c r="L161" s="8">
        <v>189</v>
      </c>
      <c r="M161" s="8">
        <v>219287.74869257331</v>
      </c>
      <c r="N161" s="8">
        <v>591535.27691804024</v>
      </c>
      <c r="O161" s="8">
        <v>1343495.1937935755</v>
      </c>
    </row>
    <row r="162" spans="1:15">
      <c r="A162" s="4">
        <v>161</v>
      </c>
      <c r="B162" s="5" t="s">
        <v>193</v>
      </c>
      <c r="C162" s="5" t="s">
        <v>7</v>
      </c>
      <c r="D162" s="8">
        <v>334</v>
      </c>
      <c r="E162" s="8">
        <v>945</v>
      </c>
      <c r="F162" s="8">
        <v>2639</v>
      </c>
      <c r="G162" s="8">
        <v>41338687.504152544</v>
      </c>
      <c r="H162" s="8">
        <v>125026217.56568722</v>
      </c>
      <c r="I162" s="8">
        <v>402316945.39826739</v>
      </c>
      <c r="J162" s="8">
        <v>1</v>
      </c>
      <c r="K162" s="8">
        <v>2</v>
      </c>
      <c r="L162" s="8">
        <v>6</v>
      </c>
      <c r="M162" s="8">
        <v>8091.7597341608207</v>
      </c>
      <c r="N162" s="8">
        <v>25652.484576647606</v>
      </c>
      <c r="O162" s="8">
        <v>58000.242036367366</v>
      </c>
    </row>
    <row r="163" spans="1:15">
      <c r="A163" s="4">
        <v>162</v>
      </c>
      <c r="B163" s="5" t="s">
        <v>194</v>
      </c>
      <c r="C163" s="5" t="s">
        <v>6</v>
      </c>
      <c r="D163" s="8">
        <v>921</v>
      </c>
      <c r="E163" s="8">
        <v>1477</v>
      </c>
      <c r="F163" s="8">
        <v>2992</v>
      </c>
      <c r="G163" s="8">
        <v>91217445.931412771</v>
      </c>
      <c r="H163" s="8">
        <v>154923929.64711717</v>
      </c>
      <c r="I163" s="8">
        <v>415327346.14272201</v>
      </c>
      <c r="J163" s="8">
        <v>10</v>
      </c>
      <c r="K163" s="8">
        <v>16</v>
      </c>
      <c r="L163" s="8">
        <v>25</v>
      </c>
      <c r="M163" s="8">
        <v>86999.637730501403</v>
      </c>
      <c r="N163" s="8">
        <v>121941.27139471471</v>
      </c>
      <c r="O163" s="8">
        <v>254851.01310531134</v>
      </c>
    </row>
    <row r="164" spans="1:15">
      <c r="A164" s="4">
        <v>163</v>
      </c>
      <c r="B164" s="5" t="s">
        <v>195</v>
      </c>
      <c r="C164" s="5" t="s">
        <v>2</v>
      </c>
      <c r="D164" s="8">
        <v>248</v>
      </c>
      <c r="E164" s="8">
        <v>662</v>
      </c>
      <c r="F164" s="8">
        <v>971</v>
      </c>
      <c r="G164" s="8">
        <v>21644454.043590039</v>
      </c>
      <c r="H164" s="8">
        <v>62320876.275630057</v>
      </c>
      <c r="I164" s="8">
        <v>71201715.14291209</v>
      </c>
      <c r="J164" s="8">
        <v>3</v>
      </c>
      <c r="K164" s="8">
        <v>4</v>
      </c>
      <c r="L164" s="8">
        <v>10</v>
      </c>
      <c r="M164" s="8">
        <v>11296.032533724469</v>
      </c>
      <c r="N164" s="8">
        <v>27526.579812239484</v>
      </c>
      <c r="O164" s="8">
        <v>46438.286551301666</v>
      </c>
    </row>
    <row r="165" spans="1:15">
      <c r="A165" s="4">
        <v>164</v>
      </c>
      <c r="B165" s="5" t="s">
        <v>196</v>
      </c>
      <c r="C165" s="5" t="s">
        <v>4</v>
      </c>
      <c r="D165" s="8">
        <v>976</v>
      </c>
      <c r="E165" s="8">
        <v>1681</v>
      </c>
      <c r="F165" s="8">
        <v>4421</v>
      </c>
      <c r="G165" s="8">
        <v>82589069.661070883</v>
      </c>
      <c r="H165" s="8">
        <v>173643903.39960068</v>
      </c>
      <c r="I165" s="8">
        <v>405984861.81792742</v>
      </c>
      <c r="J165" s="8">
        <v>14</v>
      </c>
      <c r="K165" s="8">
        <v>25</v>
      </c>
      <c r="L165" s="8">
        <v>59</v>
      </c>
      <c r="M165" s="8">
        <v>488859.39584289712</v>
      </c>
      <c r="N165" s="8">
        <v>755467.00046744442</v>
      </c>
      <c r="O165" s="8">
        <v>2374819.9323338657</v>
      </c>
    </row>
    <row r="166" spans="1:15">
      <c r="A166" s="4">
        <v>165</v>
      </c>
      <c r="B166" s="5" t="s">
        <v>197</v>
      </c>
      <c r="C166" s="5" t="s">
        <v>7</v>
      </c>
      <c r="D166" s="8">
        <v>300</v>
      </c>
      <c r="E166" s="8">
        <v>457</v>
      </c>
      <c r="F166" s="8">
        <v>897</v>
      </c>
      <c r="G166" s="8">
        <v>37807439.972087346</v>
      </c>
      <c r="H166" s="8">
        <v>60278758.144811086</v>
      </c>
      <c r="I166" s="8">
        <v>108631461.38262267</v>
      </c>
      <c r="J166" s="8">
        <v>1</v>
      </c>
      <c r="K166" s="8">
        <v>1</v>
      </c>
      <c r="L166" s="8">
        <v>2</v>
      </c>
      <c r="M166" s="8">
        <v>6777.086773977856</v>
      </c>
      <c r="N166" s="8">
        <v>10838.605445251947</v>
      </c>
      <c r="O166" s="8">
        <v>20220.455485377221</v>
      </c>
    </row>
    <row r="167" spans="1:15">
      <c r="A167" s="4">
        <v>166</v>
      </c>
      <c r="B167" s="5" t="s">
        <v>198</v>
      </c>
      <c r="C167" s="5" t="s">
        <v>2</v>
      </c>
      <c r="D167" s="8">
        <v>602</v>
      </c>
      <c r="E167" s="8">
        <v>1084</v>
      </c>
      <c r="F167" s="8">
        <v>1597</v>
      </c>
      <c r="G167" s="8">
        <v>41607777.108928956</v>
      </c>
      <c r="H167" s="8">
        <v>75200734.527229622</v>
      </c>
      <c r="I167" s="8">
        <v>140853871.66812006</v>
      </c>
      <c r="J167" s="8">
        <v>6</v>
      </c>
      <c r="K167" s="8">
        <v>7</v>
      </c>
      <c r="L167" s="8">
        <v>10</v>
      </c>
      <c r="M167" s="8">
        <v>26106.524150671772</v>
      </c>
      <c r="N167" s="8">
        <v>49667.036543335933</v>
      </c>
      <c r="O167" s="8">
        <v>71490.522394233834</v>
      </c>
    </row>
    <row r="168" spans="1:15">
      <c r="A168" s="4">
        <v>167</v>
      </c>
      <c r="B168" s="5" t="s">
        <v>199</v>
      </c>
      <c r="C168" s="5" t="s">
        <v>7</v>
      </c>
      <c r="D168" s="8">
        <v>852</v>
      </c>
      <c r="E168" s="8">
        <v>1858</v>
      </c>
      <c r="F168" s="8">
        <v>4440</v>
      </c>
      <c r="G168" s="8">
        <v>126630309.07809614</v>
      </c>
      <c r="H168" s="8">
        <v>245881835.66072741</v>
      </c>
      <c r="I168" s="8">
        <v>635865051.92900538</v>
      </c>
      <c r="J168" s="8">
        <v>2</v>
      </c>
      <c r="K168" s="8">
        <v>4</v>
      </c>
      <c r="L168" s="8">
        <v>8</v>
      </c>
      <c r="M168" s="8">
        <v>21642.350681293738</v>
      </c>
      <c r="N168" s="8">
        <v>44161.526381834694</v>
      </c>
      <c r="O168" s="8">
        <v>108377.90926632495</v>
      </c>
    </row>
    <row r="169" spans="1:15">
      <c r="A169" s="4">
        <v>168</v>
      </c>
      <c r="B169" s="5" t="s">
        <v>200</v>
      </c>
      <c r="C169" s="5" t="s">
        <v>2</v>
      </c>
      <c r="D169" s="8">
        <v>172</v>
      </c>
      <c r="E169" s="8">
        <v>373</v>
      </c>
      <c r="F169" s="8">
        <v>727</v>
      </c>
      <c r="G169" s="8">
        <v>13009896.413761359</v>
      </c>
      <c r="H169" s="8">
        <v>30572389.528719559</v>
      </c>
      <c r="I169" s="8">
        <v>64678525.05396641</v>
      </c>
      <c r="J169" s="8">
        <v>2</v>
      </c>
      <c r="K169" s="8">
        <v>3</v>
      </c>
      <c r="L169" s="8">
        <v>7</v>
      </c>
      <c r="M169" s="8">
        <v>7498.7931020556816</v>
      </c>
      <c r="N169" s="8">
        <v>14918.307127940288</v>
      </c>
      <c r="O169" s="8">
        <v>29265.325121182483</v>
      </c>
    </row>
    <row r="170" spans="1:15">
      <c r="A170" s="4">
        <v>169</v>
      </c>
      <c r="B170" s="5" t="s">
        <v>201</v>
      </c>
      <c r="C170" s="5" t="s">
        <v>7</v>
      </c>
      <c r="D170" s="8">
        <v>71</v>
      </c>
      <c r="E170" s="8">
        <v>167</v>
      </c>
      <c r="F170" s="8">
        <v>251</v>
      </c>
      <c r="G170" s="8">
        <v>8020958.6703945473</v>
      </c>
      <c r="H170" s="8">
        <v>21890610.199894577</v>
      </c>
      <c r="I170" s="8">
        <v>36363980.927041031</v>
      </c>
      <c r="J170" s="8">
        <v>1</v>
      </c>
      <c r="K170" s="8">
        <v>1</v>
      </c>
      <c r="L170" s="8">
        <v>1</v>
      </c>
      <c r="M170" s="8">
        <v>1741.3669557268427</v>
      </c>
      <c r="N170" s="8">
        <v>3760.9375719993741</v>
      </c>
      <c r="O170" s="8">
        <v>5793.1053817531738</v>
      </c>
    </row>
    <row r="171" spans="1:15">
      <c r="A171" s="4">
        <v>170</v>
      </c>
      <c r="B171" s="5" t="s">
        <v>202</v>
      </c>
      <c r="C171" s="5" t="s">
        <v>7</v>
      </c>
      <c r="D171" s="8">
        <v>9</v>
      </c>
      <c r="E171" s="8">
        <v>23</v>
      </c>
      <c r="F171" s="8">
        <v>28</v>
      </c>
      <c r="G171" s="8">
        <v>1056308.6412336684</v>
      </c>
      <c r="H171" s="8">
        <v>3105620.2640160378</v>
      </c>
      <c r="I171" s="8">
        <v>3895505.2109509944</v>
      </c>
      <c r="J171" s="8">
        <v>1</v>
      </c>
      <c r="K171" s="8">
        <v>1</v>
      </c>
      <c r="L171" s="8">
        <v>1</v>
      </c>
      <c r="M171" s="8">
        <v>207.23081749494594</v>
      </c>
      <c r="N171" s="8">
        <v>523.38538988366338</v>
      </c>
      <c r="O171" s="8">
        <v>621.27876482187651</v>
      </c>
    </row>
    <row r="172" spans="1:15">
      <c r="A172" s="4">
        <v>171</v>
      </c>
      <c r="B172" s="5" t="s">
        <v>203</v>
      </c>
      <c r="C172" s="5" t="s">
        <v>4</v>
      </c>
      <c r="D172" s="8">
        <v>623</v>
      </c>
      <c r="E172" s="8">
        <v>1077</v>
      </c>
      <c r="F172" s="8">
        <v>2741</v>
      </c>
      <c r="G172" s="8">
        <v>55639750.468252659</v>
      </c>
      <c r="H172" s="8">
        <v>110109631.92120111</v>
      </c>
      <c r="I172" s="8">
        <v>257247738.21692419</v>
      </c>
      <c r="J172" s="8">
        <v>11</v>
      </c>
      <c r="K172" s="8">
        <v>12</v>
      </c>
      <c r="L172" s="8">
        <v>50</v>
      </c>
      <c r="M172" s="8">
        <v>4542988.2476619994</v>
      </c>
      <c r="N172" s="8">
        <v>543707.87373741949</v>
      </c>
      <c r="O172" s="8">
        <v>1485543.6682871538</v>
      </c>
    </row>
    <row r="173" spans="1:15">
      <c r="A173" s="4">
        <v>172</v>
      </c>
      <c r="B173" s="5" t="s">
        <v>204</v>
      </c>
      <c r="C173" s="5" t="s">
        <v>4</v>
      </c>
      <c r="D173" s="8">
        <v>92</v>
      </c>
      <c r="E173" s="8">
        <v>135</v>
      </c>
      <c r="F173" s="8">
        <v>228</v>
      </c>
      <c r="G173" s="8">
        <v>8578273.2629121542</v>
      </c>
      <c r="H173" s="8">
        <v>14106141.054961827</v>
      </c>
      <c r="I173" s="8">
        <v>22460142.280491978</v>
      </c>
      <c r="J173" s="8">
        <v>2</v>
      </c>
      <c r="K173" s="8">
        <v>2</v>
      </c>
      <c r="L173" s="8">
        <v>3</v>
      </c>
      <c r="M173" s="8">
        <v>46834.287297135401</v>
      </c>
      <c r="N173" s="8">
        <v>68660.640513656996</v>
      </c>
      <c r="O173" s="8">
        <v>106999.93459507584</v>
      </c>
    </row>
    <row r="174" spans="1:15">
      <c r="A174" s="4">
        <v>173</v>
      </c>
      <c r="B174" s="5" t="s">
        <v>205</v>
      </c>
      <c r="C174" s="5" t="s">
        <v>6</v>
      </c>
      <c r="D174" s="8">
        <v>266</v>
      </c>
      <c r="E174" s="8">
        <v>596</v>
      </c>
      <c r="F174" s="8">
        <v>811</v>
      </c>
      <c r="G174" s="8">
        <v>32081664.496620696</v>
      </c>
      <c r="H174" s="8">
        <v>64170074.580625176</v>
      </c>
      <c r="I174" s="8">
        <v>91584724.715471134</v>
      </c>
      <c r="J174" s="8">
        <v>3</v>
      </c>
      <c r="K174" s="8">
        <v>9</v>
      </c>
      <c r="L174" s="8">
        <v>11</v>
      </c>
      <c r="M174" s="8">
        <v>24390.385576362743</v>
      </c>
      <c r="N174" s="8">
        <v>49645.815127591399</v>
      </c>
      <c r="O174" s="8">
        <v>75589.815065436516</v>
      </c>
    </row>
    <row r="175" spans="1:15">
      <c r="A175" s="4">
        <v>174</v>
      </c>
      <c r="B175" s="5" t="s">
        <v>206</v>
      </c>
      <c r="C175" s="5" t="s">
        <v>4</v>
      </c>
      <c r="D175" s="8">
        <v>354</v>
      </c>
      <c r="E175" s="8">
        <v>828</v>
      </c>
      <c r="F175" s="8">
        <v>1405</v>
      </c>
      <c r="G175" s="8">
        <v>33054354.513102733</v>
      </c>
      <c r="H175" s="8">
        <v>92177091.227004126</v>
      </c>
      <c r="I175" s="8">
        <v>157437602.44454548</v>
      </c>
      <c r="J175" s="8">
        <v>5</v>
      </c>
      <c r="K175" s="8">
        <v>9</v>
      </c>
      <c r="L175" s="8">
        <v>24</v>
      </c>
      <c r="M175" s="8">
        <v>169965.00543149255</v>
      </c>
      <c r="N175" s="8">
        <v>427809.51860571711</v>
      </c>
      <c r="O175" s="8">
        <v>629998.04477654095</v>
      </c>
    </row>
    <row r="176" spans="1:15">
      <c r="A176" s="4">
        <v>175</v>
      </c>
      <c r="B176" s="5" t="s">
        <v>207</v>
      </c>
      <c r="C176" s="5" t="s">
        <v>2</v>
      </c>
      <c r="D176" s="8">
        <v>9</v>
      </c>
      <c r="E176" s="8">
        <v>24</v>
      </c>
      <c r="F176" s="8">
        <v>57</v>
      </c>
      <c r="G176" s="8">
        <v>711014.9637245849</v>
      </c>
      <c r="H176" s="8">
        <v>1650118.7917901399</v>
      </c>
      <c r="I176" s="8">
        <v>4412218.0789893009</v>
      </c>
      <c r="J176" s="8">
        <v>1</v>
      </c>
      <c r="K176" s="8">
        <v>1</v>
      </c>
      <c r="L176" s="8">
        <v>1</v>
      </c>
      <c r="M176" s="8">
        <v>430.28722183227342</v>
      </c>
      <c r="N176" s="8">
        <v>1185.3168220125967</v>
      </c>
      <c r="O176" s="8">
        <v>2794.0009429290153</v>
      </c>
    </row>
    <row r="177" spans="1:15">
      <c r="A177" s="4">
        <v>176</v>
      </c>
      <c r="B177" s="5" t="s">
        <v>208</v>
      </c>
      <c r="C177" s="5" t="s">
        <v>4</v>
      </c>
      <c r="D177" s="8">
        <v>243</v>
      </c>
      <c r="E177" s="8">
        <v>573</v>
      </c>
      <c r="F177" s="8">
        <v>1560</v>
      </c>
      <c r="G177" s="8">
        <v>18874986.04847084</v>
      </c>
      <c r="H177" s="8">
        <v>61813574.884843968</v>
      </c>
      <c r="I177" s="8">
        <v>134468413.25486133</v>
      </c>
      <c r="J177" s="8">
        <v>4</v>
      </c>
      <c r="K177" s="8">
        <v>6</v>
      </c>
      <c r="L177" s="8">
        <v>28</v>
      </c>
      <c r="M177" s="8">
        <v>109938.76518180592</v>
      </c>
      <c r="N177" s="8">
        <v>274553.98180908972</v>
      </c>
      <c r="O177" s="8">
        <v>783344.1664759384</v>
      </c>
    </row>
    <row r="178" spans="1:15">
      <c r="A178" s="4">
        <v>177</v>
      </c>
      <c r="B178" s="5" t="s">
        <v>209</v>
      </c>
      <c r="C178" s="5" t="s">
        <v>6</v>
      </c>
      <c r="D178" s="8">
        <v>249</v>
      </c>
      <c r="E178" s="8">
        <v>623</v>
      </c>
      <c r="F178" s="8">
        <v>780</v>
      </c>
      <c r="G178" s="8">
        <v>26131814.987908427</v>
      </c>
      <c r="H178" s="8">
        <v>61830061.230446823</v>
      </c>
      <c r="I178" s="8">
        <v>100047659.15678878</v>
      </c>
      <c r="J178" s="8">
        <v>3</v>
      </c>
      <c r="K178" s="8">
        <v>5</v>
      </c>
      <c r="L178" s="8">
        <v>11</v>
      </c>
      <c r="M178" s="8">
        <v>20635.651782838268</v>
      </c>
      <c r="N178" s="8">
        <v>58009.007195034799</v>
      </c>
      <c r="O178" s="8">
        <v>64862.527221039643</v>
      </c>
    </row>
    <row r="179" spans="1:15">
      <c r="A179" s="4">
        <v>178</v>
      </c>
      <c r="B179" s="5" t="s">
        <v>210</v>
      </c>
      <c r="C179" s="5" t="s">
        <v>5</v>
      </c>
      <c r="D179" s="8">
        <v>254</v>
      </c>
      <c r="E179" s="8">
        <v>626</v>
      </c>
      <c r="F179" s="8">
        <v>1637</v>
      </c>
      <c r="G179" s="8">
        <v>24811029.814323403</v>
      </c>
      <c r="H179" s="8">
        <v>85356817.585281864</v>
      </c>
      <c r="I179" s="8">
        <v>185412390.73188064</v>
      </c>
      <c r="J179" s="8">
        <v>2</v>
      </c>
      <c r="K179" s="8">
        <v>5</v>
      </c>
      <c r="L179" s="8">
        <v>9</v>
      </c>
      <c r="M179" s="8">
        <v>13780.229652986494</v>
      </c>
      <c r="N179" s="8">
        <v>34144.34895521521</v>
      </c>
      <c r="O179" s="8">
        <v>1342912.7658388342</v>
      </c>
    </row>
    <row r="180" spans="1:15">
      <c r="A180" s="4">
        <v>179</v>
      </c>
      <c r="B180" s="5" t="s">
        <v>211</v>
      </c>
      <c r="C180" s="5" t="s">
        <v>6</v>
      </c>
      <c r="D180" s="8">
        <v>24</v>
      </c>
      <c r="E180" s="8">
        <v>45</v>
      </c>
      <c r="F180" s="8">
        <v>56</v>
      </c>
      <c r="G180" s="8">
        <v>2423402.7274349756</v>
      </c>
      <c r="H180" s="8">
        <v>5544744.058651994</v>
      </c>
      <c r="I180" s="8">
        <v>7511061.5928572686</v>
      </c>
      <c r="J180" s="8">
        <v>1</v>
      </c>
      <c r="K180" s="8">
        <v>1</v>
      </c>
      <c r="L180" s="8">
        <v>1</v>
      </c>
      <c r="M180" s="8">
        <v>1972.6488211601718</v>
      </c>
      <c r="N180" s="8">
        <v>4106.4966185661688</v>
      </c>
      <c r="O180" s="8">
        <v>4003.4805497458442</v>
      </c>
    </row>
    <row r="181" spans="1:15">
      <c r="A181" s="4">
        <v>180</v>
      </c>
      <c r="B181" s="5" t="s">
        <v>212</v>
      </c>
      <c r="C181" s="5" t="s">
        <v>6</v>
      </c>
      <c r="D181" s="8">
        <v>86</v>
      </c>
      <c r="E181" s="8">
        <v>179</v>
      </c>
      <c r="F181" s="8">
        <v>387</v>
      </c>
      <c r="G181" s="8">
        <v>9785245.4279753398</v>
      </c>
      <c r="H181" s="8">
        <v>18573249.622083034</v>
      </c>
      <c r="I181" s="8">
        <v>54056893.973053262</v>
      </c>
      <c r="J181" s="8">
        <v>1</v>
      </c>
      <c r="K181" s="8">
        <v>2</v>
      </c>
      <c r="L181" s="8">
        <v>4</v>
      </c>
      <c r="M181" s="8">
        <v>7541.7831398245407</v>
      </c>
      <c r="N181" s="8">
        <v>16822.666522835712</v>
      </c>
      <c r="O181" s="8">
        <v>33379.617047212472</v>
      </c>
    </row>
    <row r="182" spans="1:15">
      <c r="A182" s="4">
        <v>181</v>
      </c>
      <c r="B182" s="5" t="s">
        <v>213</v>
      </c>
      <c r="C182" s="5" t="s">
        <v>6</v>
      </c>
      <c r="D182" s="8">
        <v>53</v>
      </c>
      <c r="E182" s="8">
        <v>80</v>
      </c>
      <c r="F182" s="8">
        <v>163</v>
      </c>
      <c r="G182" s="8">
        <v>4861488.7474480104</v>
      </c>
      <c r="H182" s="8">
        <v>10704880.988270115</v>
      </c>
      <c r="I182" s="8">
        <v>18886925.026500173</v>
      </c>
      <c r="J182" s="8">
        <v>1</v>
      </c>
      <c r="K182" s="8">
        <v>1</v>
      </c>
      <c r="L182" s="8">
        <v>3</v>
      </c>
      <c r="M182" s="8">
        <v>4991.8695927091758</v>
      </c>
      <c r="N182" s="8">
        <v>6800.7241474496604</v>
      </c>
      <c r="O182" s="8">
        <v>13855.986473461609</v>
      </c>
    </row>
    <row r="183" spans="1:15">
      <c r="A183" s="4">
        <v>182</v>
      </c>
      <c r="B183" s="5" t="s">
        <v>214</v>
      </c>
      <c r="C183" s="5" t="s">
        <v>5</v>
      </c>
      <c r="D183" s="8">
        <v>750</v>
      </c>
      <c r="E183" s="8">
        <v>1332</v>
      </c>
      <c r="F183" s="8">
        <v>3595</v>
      </c>
      <c r="G183" s="8">
        <v>93945640.314600036</v>
      </c>
      <c r="H183" s="8">
        <v>164090976.56540677</v>
      </c>
      <c r="I183" s="8">
        <v>472886700.49506032</v>
      </c>
      <c r="J183" s="8">
        <v>5</v>
      </c>
      <c r="K183" s="8">
        <v>5</v>
      </c>
      <c r="L183" s="8">
        <v>20</v>
      </c>
      <c r="M183" s="8">
        <v>41167.335901138831</v>
      </c>
      <c r="N183" s="8">
        <v>72658.07018078363</v>
      </c>
      <c r="O183" s="8">
        <v>199590.73980879411</v>
      </c>
    </row>
    <row r="184" spans="1:15">
      <c r="A184" s="4">
        <v>183</v>
      </c>
      <c r="B184" s="5" t="s">
        <v>215</v>
      </c>
      <c r="C184" s="5" t="s">
        <v>2</v>
      </c>
      <c r="D184" s="8">
        <v>104</v>
      </c>
      <c r="E184" s="8">
        <v>284</v>
      </c>
      <c r="F184" s="8">
        <v>363</v>
      </c>
      <c r="G184" s="8">
        <v>7879479.2476298381</v>
      </c>
      <c r="H184" s="8">
        <v>27090279.428976387</v>
      </c>
      <c r="I184" s="8">
        <v>27709141.806213167</v>
      </c>
      <c r="J184" s="8">
        <v>1</v>
      </c>
      <c r="K184" s="8">
        <v>3</v>
      </c>
      <c r="L184" s="8">
        <v>3</v>
      </c>
      <c r="M184" s="8">
        <v>4212.6862021846428</v>
      </c>
      <c r="N184" s="8">
        <v>11958.107136115299</v>
      </c>
      <c r="O184" s="8">
        <v>18025.7943573091</v>
      </c>
    </row>
    <row r="185" spans="1:15">
      <c r="A185" s="4">
        <v>184</v>
      </c>
      <c r="B185" s="5" t="s">
        <v>216</v>
      </c>
      <c r="C185" s="5" t="s">
        <v>2</v>
      </c>
      <c r="D185" s="8">
        <v>771</v>
      </c>
      <c r="E185" s="8">
        <v>1295</v>
      </c>
      <c r="F185" s="8">
        <v>2752</v>
      </c>
      <c r="G185" s="8">
        <v>67878445.041367278</v>
      </c>
      <c r="H185" s="8">
        <v>103118012.75474288</v>
      </c>
      <c r="I185" s="8">
        <v>200975099.2756671</v>
      </c>
      <c r="J185" s="8">
        <v>6</v>
      </c>
      <c r="K185" s="8">
        <v>13</v>
      </c>
      <c r="L185" s="8">
        <v>19</v>
      </c>
      <c r="M185" s="8">
        <v>32167.822733403522</v>
      </c>
      <c r="N185" s="8">
        <v>51302.552616313158</v>
      </c>
      <c r="O185" s="8">
        <v>133099.46347136181</v>
      </c>
    </row>
    <row r="186" spans="1:15">
      <c r="A186" s="4">
        <v>185</v>
      </c>
      <c r="B186" s="5" t="s">
        <v>217</v>
      </c>
      <c r="C186" s="5" t="s">
        <v>2</v>
      </c>
      <c r="D186" s="8">
        <v>913</v>
      </c>
      <c r="E186" s="8">
        <v>2043</v>
      </c>
      <c r="F186" s="8">
        <v>5808</v>
      </c>
      <c r="G186" s="8">
        <v>80008180.94695805</v>
      </c>
      <c r="H186" s="8">
        <v>161604980.11965847</v>
      </c>
      <c r="I186" s="8">
        <v>464168544.78023779</v>
      </c>
      <c r="J186" s="8">
        <v>5</v>
      </c>
      <c r="K186" s="8">
        <v>16</v>
      </c>
      <c r="L186" s="8">
        <v>37</v>
      </c>
      <c r="M186" s="8">
        <v>39729.600138350761</v>
      </c>
      <c r="N186" s="8">
        <v>75778.891578671522</v>
      </c>
      <c r="O186" s="8">
        <v>239500.05494401237</v>
      </c>
    </row>
    <row r="187" spans="1:15">
      <c r="A187" s="4">
        <v>186</v>
      </c>
      <c r="B187" s="5" t="s">
        <v>218</v>
      </c>
      <c r="C187" s="5" t="s">
        <v>2</v>
      </c>
      <c r="D187" s="8">
        <v>245</v>
      </c>
      <c r="E187" s="8">
        <v>434</v>
      </c>
      <c r="F187" s="8">
        <v>971</v>
      </c>
      <c r="G187" s="8">
        <v>18529362.168645725</v>
      </c>
      <c r="H187" s="8">
        <v>31245078.441257879</v>
      </c>
      <c r="I187" s="8">
        <v>77559003.620910943</v>
      </c>
      <c r="J187" s="8">
        <v>2</v>
      </c>
      <c r="K187" s="8">
        <v>3</v>
      </c>
      <c r="L187" s="8">
        <v>5</v>
      </c>
      <c r="M187" s="8">
        <v>11766.848932353176</v>
      </c>
      <c r="N187" s="8">
        <v>18624.038127151951</v>
      </c>
      <c r="O187" s="8">
        <v>43224.262318428402</v>
      </c>
    </row>
    <row r="188" spans="1:15">
      <c r="A188" s="4">
        <v>187</v>
      </c>
      <c r="B188" s="5" t="s">
        <v>219</v>
      </c>
      <c r="C188" s="5" t="s">
        <v>4</v>
      </c>
      <c r="D188" s="8">
        <v>891</v>
      </c>
      <c r="E188" s="8">
        <v>1410</v>
      </c>
      <c r="F188" s="8">
        <v>2915</v>
      </c>
      <c r="G188" s="8">
        <v>69760476.423646405</v>
      </c>
      <c r="H188" s="8">
        <v>139006947.09573084</v>
      </c>
      <c r="I188" s="8">
        <v>281819637.42530489</v>
      </c>
      <c r="J188" s="8">
        <v>10</v>
      </c>
      <c r="K188" s="8">
        <v>26</v>
      </c>
      <c r="L188" s="8">
        <v>33</v>
      </c>
      <c r="M188" s="8">
        <v>391067.36925831984</v>
      </c>
      <c r="N188" s="8">
        <v>644264.375935875</v>
      </c>
      <c r="O188" s="8">
        <v>1591747.6521842394</v>
      </c>
    </row>
    <row r="189" spans="1:15">
      <c r="A189" s="4">
        <v>188</v>
      </c>
      <c r="B189" s="5" t="s">
        <v>220</v>
      </c>
      <c r="C189" s="5" t="s">
        <v>2</v>
      </c>
      <c r="D189" s="8">
        <v>35</v>
      </c>
      <c r="E189" s="8">
        <v>83</v>
      </c>
      <c r="F189" s="8">
        <v>121</v>
      </c>
      <c r="G189" s="8">
        <v>2465984.093971007</v>
      </c>
      <c r="H189" s="8">
        <v>7192899.7056448665</v>
      </c>
      <c r="I189" s="8">
        <v>11182151.155379655</v>
      </c>
      <c r="J189" s="8">
        <v>1</v>
      </c>
      <c r="K189" s="8">
        <v>1</v>
      </c>
      <c r="L189" s="8">
        <v>1</v>
      </c>
      <c r="M189" s="8">
        <v>1506.2143035026568</v>
      </c>
      <c r="N189" s="8">
        <v>3726.6550463778308</v>
      </c>
      <c r="O189" s="8">
        <v>5162.7822205935281</v>
      </c>
    </row>
    <row r="190" spans="1:15">
      <c r="A190" s="4">
        <v>189</v>
      </c>
      <c r="B190" s="5" t="s">
        <v>221</v>
      </c>
      <c r="C190" s="5" t="s">
        <v>6</v>
      </c>
      <c r="D190" s="8">
        <v>378</v>
      </c>
      <c r="E190" s="8">
        <v>802</v>
      </c>
      <c r="F190" s="8">
        <v>1123</v>
      </c>
      <c r="G190" s="8">
        <v>39020576.607134648</v>
      </c>
      <c r="H190" s="8">
        <v>84627543.092867553</v>
      </c>
      <c r="I190" s="8">
        <v>147677706.73229823</v>
      </c>
      <c r="J190" s="8">
        <v>4</v>
      </c>
      <c r="K190" s="8">
        <v>8</v>
      </c>
      <c r="L190" s="8">
        <v>11</v>
      </c>
      <c r="M190" s="8">
        <v>31380.93132299502</v>
      </c>
      <c r="N190" s="8">
        <v>67138.697089469482</v>
      </c>
      <c r="O190" s="8">
        <v>99146.37264405028</v>
      </c>
    </row>
    <row r="191" spans="1:15">
      <c r="A191" s="4">
        <v>190</v>
      </c>
      <c r="B191" s="5" t="s">
        <v>222</v>
      </c>
      <c r="C191" s="5" t="s">
        <v>4</v>
      </c>
      <c r="D191" s="8">
        <v>624</v>
      </c>
      <c r="E191" s="8">
        <v>1301</v>
      </c>
      <c r="F191" s="8">
        <v>2729</v>
      </c>
      <c r="G191" s="8">
        <v>51141174.109698087</v>
      </c>
      <c r="H191" s="8">
        <v>129723312.27241822</v>
      </c>
      <c r="I191" s="8">
        <v>243362325.75217202</v>
      </c>
      <c r="J191" s="8">
        <v>9</v>
      </c>
      <c r="K191" s="8">
        <v>16</v>
      </c>
      <c r="L191" s="8">
        <v>35</v>
      </c>
      <c r="M191" s="8">
        <v>260701.53860211963</v>
      </c>
      <c r="N191" s="8">
        <v>609562.93610382092</v>
      </c>
      <c r="O191" s="8">
        <v>1147777.7633339597</v>
      </c>
    </row>
    <row r="192" spans="1:15">
      <c r="A192" s="4">
        <v>191</v>
      </c>
      <c r="B192" s="5" t="s">
        <v>223</v>
      </c>
      <c r="C192" s="5" t="s">
        <v>7</v>
      </c>
      <c r="D192" s="8">
        <v>554</v>
      </c>
      <c r="E192" s="8">
        <v>1553</v>
      </c>
      <c r="F192" s="8">
        <v>3447</v>
      </c>
      <c r="G192" s="8">
        <v>75303736.066752985</v>
      </c>
      <c r="H192" s="8">
        <v>250130628.13368952</v>
      </c>
      <c r="I192" s="8">
        <v>434857549.3909961</v>
      </c>
      <c r="J192" s="8">
        <v>1</v>
      </c>
      <c r="K192" s="8">
        <v>2</v>
      </c>
      <c r="L192" s="8">
        <v>6</v>
      </c>
      <c r="M192" s="8">
        <v>12238.327683422265</v>
      </c>
      <c r="N192" s="8">
        <v>30070.37357386282</v>
      </c>
      <c r="O192" s="8">
        <v>84401.081957591901</v>
      </c>
    </row>
    <row r="193" spans="1:15">
      <c r="A193" s="4">
        <v>192</v>
      </c>
      <c r="B193" s="5" t="s">
        <v>224</v>
      </c>
      <c r="C193" s="5" t="s">
        <v>4</v>
      </c>
      <c r="D193" s="8">
        <v>500</v>
      </c>
      <c r="E193" s="8">
        <v>951</v>
      </c>
      <c r="F193" s="8">
        <v>2008</v>
      </c>
      <c r="G193" s="8">
        <v>38789826.461759083</v>
      </c>
      <c r="H193" s="8">
        <v>94046547.24063918</v>
      </c>
      <c r="I193" s="8">
        <v>199314763.52389559</v>
      </c>
      <c r="J193" s="8">
        <v>6</v>
      </c>
      <c r="K193" s="8">
        <v>16</v>
      </c>
      <c r="L193" s="8">
        <v>39</v>
      </c>
      <c r="M193" s="8">
        <v>228161.03109985209</v>
      </c>
      <c r="N193" s="8">
        <v>428583.48937790445</v>
      </c>
      <c r="O193" s="8">
        <v>865782.16841587087</v>
      </c>
    </row>
    <row r="194" spans="1:15">
      <c r="A194" s="4">
        <v>193</v>
      </c>
      <c r="B194" s="5" t="s">
        <v>225</v>
      </c>
      <c r="C194" s="5" t="s">
        <v>6</v>
      </c>
      <c r="D194" s="8">
        <v>565</v>
      </c>
      <c r="E194" s="8">
        <v>1006</v>
      </c>
      <c r="F194" s="8">
        <v>2161</v>
      </c>
      <c r="G194" s="8">
        <v>57743898.962530635</v>
      </c>
      <c r="H194" s="8">
        <v>136620947.55097771</v>
      </c>
      <c r="I194" s="8">
        <v>266980440.94562352</v>
      </c>
      <c r="J194" s="8">
        <v>6</v>
      </c>
      <c r="K194" s="8">
        <v>10</v>
      </c>
      <c r="L194" s="8">
        <v>18</v>
      </c>
      <c r="M194" s="8">
        <v>52026.123726760889</v>
      </c>
      <c r="N194" s="8">
        <v>95501.436047029187</v>
      </c>
      <c r="O194" s="8">
        <v>200631.31856599159</v>
      </c>
    </row>
    <row r="195" spans="1:15">
      <c r="A195" s="4">
        <v>194</v>
      </c>
      <c r="B195" s="5" t="s">
        <v>226</v>
      </c>
      <c r="C195" s="5" t="s">
        <v>5</v>
      </c>
      <c r="D195" s="8">
        <v>885</v>
      </c>
      <c r="E195" s="8">
        <v>2084</v>
      </c>
      <c r="F195" s="8">
        <v>4482</v>
      </c>
      <c r="G195" s="8">
        <v>86621533.667247817</v>
      </c>
      <c r="H195" s="8">
        <v>309804253.39765483</v>
      </c>
      <c r="I195" s="8">
        <v>688792487.81072009</v>
      </c>
      <c r="J195" s="8">
        <v>6</v>
      </c>
      <c r="K195" s="8">
        <v>12</v>
      </c>
      <c r="L195" s="8">
        <v>18</v>
      </c>
      <c r="M195" s="8">
        <v>48075.047438585607</v>
      </c>
      <c r="N195" s="8">
        <v>112975.75050665313</v>
      </c>
      <c r="O195" s="8">
        <v>243555.66584866119</v>
      </c>
    </row>
    <row r="196" spans="1:15">
      <c r="A196" s="4">
        <v>195</v>
      </c>
      <c r="B196" s="5" t="s">
        <v>227</v>
      </c>
      <c r="C196" s="5" t="s">
        <v>6</v>
      </c>
      <c r="D196" s="8">
        <v>447</v>
      </c>
      <c r="E196" s="8">
        <v>1166</v>
      </c>
      <c r="F196" s="8">
        <v>2020</v>
      </c>
      <c r="G196" s="8">
        <v>53835246.223371468</v>
      </c>
      <c r="H196" s="8">
        <v>113892354.8757581</v>
      </c>
      <c r="I196" s="8">
        <v>265966536.06830755</v>
      </c>
      <c r="J196" s="8">
        <v>6</v>
      </c>
      <c r="K196" s="8">
        <v>13</v>
      </c>
      <c r="L196" s="8">
        <v>20</v>
      </c>
      <c r="M196" s="8">
        <v>586640.59573717008</v>
      </c>
      <c r="N196" s="8">
        <v>102662.37045299233</v>
      </c>
      <c r="O196" s="8">
        <v>179811.78013987505</v>
      </c>
    </row>
    <row r="197" spans="1:15">
      <c r="A197" s="4">
        <v>196</v>
      </c>
      <c r="B197" s="5" t="s">
        <v>228</v>
      </c>
      <c r="C197" s="5" t="s">
        <v>6</v>
      </c>
      <c r="D197" s="8">
        <v>378</v>
      </c>
      <c r="E197" s="8">
        <v>1070</v>
      </c>
      <c r="F197" s="8">
        <v>2170</v>
      </c>
      <c r="G197" s="8">
        <v>45304142.461037837</v>
      </c>
      <c r="H197" s="8">
        <v>144246608.55852157</v>
      </c>
      <c r="I197" s="8">
        <v>278012549.07963538</v>
      </c>
      <c r="J197" s="8">
        <v>3</v>
      </c>
      <c r="K197" s="8">
        <v>12</v>
      </c>
      <c r="L197" s="8">
        <v>19</v>
      </c>
      <c r="M197" s="8">
        <v>32239.497518937998</v>
      </c>
      <c r="N197" s="8">
        <v>99802.300520036661</v>
      </c>
      <c r="O197" s="8">
        <v>190383.27047279806</v>
      </c>
    </row>
    <row r="198" spans="1:15">
      <c r="A198" s="4">
        <v>197</v>
      </c>
      <c r="B198" s="5" t="s">
        <v>229</v>
      </c>
      <c r="C198" s="5" t="s">
        <v>2</v>
      </c>
      <c r="D198" s="8">
        <v>511</v>
      </c>
      <c r="E198" s="8">
        <v>631</v>
      </c>
      <c r="F198" s="8">
        <v>1116</v>
      </c>
      <c r="G198" s="8">
        <v>34529905.000930727</v>
      </c>
      <c r="H198" s="8">
        <v>58840474.234965295</v>
      </c>
      <c r="I198" s="8">
        <v>92911368.197802991</v>
      </c>
      <c r="J198" s="8">
        <v>3</v>
      </c>
      <c r="K198" s="8">
        <v>5</v>
      </c>
      <c r="L198" s="8">
        <v>7</v>
      </c>
      <c r="M198" s="8">
        <v>23300.922040214486</v>
      </c>
      <c r="N198" s="8">
        <v>26718.893927565001</v>
      </c>
      <c r="O198" s="8">
        <v>51795.248342103063</v>
      </c>
    </row>
    <row r="199" spans="1:15">
      <c r="A199" s="4">
        <v>198</v>
      </c>
      <c r="B199" s="5" t="s">
        <v>230</v>
      </c>
      <c r="C199" s="5" t="s">
        <v>2</v>
      </c>
      <c r="D199" s="8">
        <v>470</v>
      </c>
      <c r="E199" s="8">
        <v>1066</v>
      </c>
      <c r="F199" s="8">
        <v>1435</v>
      </c>
      <c r="G199" s="8">
        <v>39380546.123875439</v>
      </c>
      <c r="H199" s="8">
        <v>102165535.06325032</v>
      </c>
      <c r="I199" s="8">
        <v>122942873.57555103</v>
      </c>
      <c r="J199" s="8">
        <v>4</v>
      </c>
      <c r="K199" s="8">
        <v>8</v>
      </c>
      <c r="L199" s="8">
        <v>9</v>
      </c>
      <c r="M199" s="8">
        <v>21768.585233933431</v>
      </c>
      <c r="N199" s="8">
        <v>43815.865154275773</v>
      </c>
      <c r="O199" s="8">
        <v>62131.339285926559</v>
      </c>
    </row>
    <row r="200" spans="1:15">
      <c r="A200" s="4">
        <v>199</v>
      </c>
      <c r="B200" s="5" t="s">
        <v>231</v>
      </c>
      <c r="C200" s="5" t="s">
        <v>4</v>
      </c>
      <c r="D200" s="8">
        <v>421</v>
      </c>
      <c r="E200" s="8">
        <v>1119</v>
      </c>
      <c r="F200" s="8">
        <v>2980</v>
      </c>
      <c r="G200" s="8">
        <v>41541070.479169048</v>
      </c>
      <c r="H200" s="8">
        <v>84750987.209664732</v>
      </c>
      <c r="I200" s="8">
        <v>268016977.36836702</v>
      </c>
      <c r="J200" s="8">
        <v>7</v>
      </c>
      <c r="K200" s="8">
        <v>23</v>
      </c>
      <c r="L200" s="8">
        <v>49</v>
      </c>
      <c r="M200" s="8">
        <v>212810.86811874728</v>
      </c>
      <c r="N200" s="8">
        <v>532705.0715897046</v>
      </c>
      <c r="O200" s="8">
        <v>21799622.324373629</v>
      </c>
    </row>
    <row r="201" spans="1:15">
      <c r="A201" s="4">
        <v>200</v>
      </c>
      <c r="B201" s="5" t="s">
        <v>232</v>
      </c>
      <c r="C201" s="5" t="s">
        <v>7</v>
      </c>
      <c r="D201" s="8">
        <v>5</v>
      </c>
      <c r="E201" s="8">
        <v>10</v>
      </c>
      <c r="F201" s="8">
        <v>16</v>
      </c>
      <c r="G201" s="8">
        <v>665949.51071288285</v>
      </c>
      <c r="H201" s="8">
        <v>1429417.2251408398</v>
      </c>
      <c r="I201" s="8">
        <v>2163071.7889595092</v>
      </c>
      <c r="J201" s="8">
        <v>1</v>
      </c>
      <c r="K201" s="8">
        <v>1</v>
      </c>
      <c r="L201" s="8">
        <v>1</v>
      </c>
      <c r="M201" s="8">
        <v>129.18961486122404</v>
      </c>
      <c r="N201" s="8">
        <v>231.65320366445692</v>
      </c>
      <c r="O201" s="8">
        <v>426.88315333593812</v>
      </c>
    </row>
    <row r="202" spans="1:15">
      <c r="A202" s="4">
        <v>201</v>
      </c>
      <c r="B202" s="5" t="s">
        <v>233</v>
      </c>
      <c r="C202" s="5" t="s">
        <v>6</v>
      </c>
      <c r="D202" s="8">
        <v>65</v>
      </c>
      <c r="E202" s="8">
        <v>78</v>
      </c>
      <c r="F202" s="8">
        <v>113</v>
      </c>
      <c r="G202" s="8">
        <v>6011793.1904360428</v>
      </c>
      <c r="H202" s="8">
        <v>8189251.1976453988</v>
      </c>
      <c r="I202" s="8">
        <v>12024777.327784114</v>
      </c>
      <c r="J202" s="8">
        <v>1</v>
      </c>
      <c r="K202" s="8">
        <v>1</v>
      </c>
      <c r="L202" s="8">
        <v>2</v>
      </c>
      <c r="M202" s="8">
        <v>5527.510898055677</v>
      </c>
      <c r="N202" s="8">
        <v>6960.0443915294236</v>
      </c>
      <c r="O202" s="8">
        <v>9576.3669354592603</v>
      </c>
    </row>
    <row r="203" spans="1:15">
      <c r="A203" s="6">
        <v>202</v>
      </c>
      <c r="B203" s="7" t="s">
        <v>234</v>
      </c>
      <c r="C203" s="7" t="s">
        <v>6</v>
      </c>
      <c r="D203" s="9">
        <v>374</v>
      </c>
      <c r="E203" s="9">
        <v>552</v>
      </c>
      <c r="F203" s="9">
        <v>1443</v>
      </c>
      <c r="G203" s="9">
        <v>43056709.95438996</v>
      </c>
      <c r="H203" s="9">
        <v>72065929.122938558</v>
      </c>
      <c r="I203" s="9">
        <v>168230214.71043074</v>
      </c>
      <c r="J203" s="9">
        <v>3</v>
      </c>
      <c r="K203" s="9">
        <v>8</v>
      </c>
      <c r="L203" s="9">
        <v>18</v>
      </c>
      <c r="M203" s="9">
        <v>35014.084039423338</v>
      </c>
      <c r="N203" s="9">
        <v>49593.440004555559</v>
      </c>
      <c r="O203" s="9">
        <v>125068.24074940138</v>
      </c>
    </row>
  </sheetData>
  <autoFilter ref="B1:O203" xr:uid="{8EEFC956-8854-4154-A8A3-CA43B8DA87B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C75E-30B3-4B30-B204-D007116C7A6D}">
  <sheetPr>
    <tabColor rgb="FFFFC000"/>
  </sheetPr>
  <dimension ref="B2:Z42"/>
  <sheetViews>
    <sheetView workbookViewId="0">
      <selection activeCell="C44" sqref="C44"/>
    </sheetView>
  </sheetViews>
  <sheetFormatPr defaultColWidth="8.85546875" defaultRowHeight="14.45"/>
  <cols>
    <col min="1" max="1" width="8.42578125" customWidth="1"/>
    <col min="2" max="2" width="34" bestFit="1" customWidth="1"/>
    <col min="3" max="3" width="20.140625" bestFit="1" customWidth="1"/>
    <col min="4" max="4" width="22.140625" bestFit="1" customWidth="1"/>
    <col min="5" max="5" width="39.42578125" bestFit="1" customWidth="1"/>
    <col min="6" max="6" width="14.85546875" bestFit="1" customWidth="1"/>
    <col min="10" max="10" width="24" bestFit="1" customWidth="1"/>
    <col min="11" max="11" width="20.140625" bestFit="1" customWidth="1"/>
    <col min="12" max="12" width="12" bestFit="1" customWidth="1"/>
    <col min="13" max="13" width="22.140625" bestFit="1" customWidth="1"/>
  </cols>
  <sheetData>
    <row r="2" spans="2:26" ht="15" thickBot="1">
      <c r="B2" s="11" t="s">
        <v>235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5" spans="2:26">
      <c r="B5" s="11" t="s">
        <v>236</v>
      </c>
      <c r="C5" s="12"/>
      <c r="E5" s="11" t="s">
        <v>237</v>
      </c>
      <c r="F5" s="12"/>
    </row>
    <row r="6" spans="2:26">
      <c r="E6" s="15" t="s">
        <v>238</v>
      </c>
    </row>
    <row r="7" spans="2:26">
      <c r="B7" s="17" t="s">
        <v>239</v>
      </c>
      <c r="C7">
        <f>SUM(Data!G:G)</f>
        <v>10040766159.130157</v>
      </c>
      <c r="E7" s="21" t="s">
        <v>240</v>
      </c>
      <c r="F7">
        <f>C7/C11</f>
        <v>99501.205608210774</v>
      </c>
    </row>
    <row r="8" spans="2:26">
      <c r="B8" s="17" t="s">
        <v>241</v>
      </c>
      <c r="C8">
        <f>SUM(Data!H:H)</f>
        <v>23473406682.34462</v>
      </c>
      <c r="E8" s="21" t="s">
        <v>242</v>
      </c>
      <c r="F8">
        <f>C8/C12</f>
        <v>107939.09330683739</v>
      </c>
    </row>
    <row r="9" spans="2:26">
      <c r="B9" s="17" t="s">
        <v>243</v>
      </c>
      <c r="C9">
        <f>SUM(Data!I:I)</f>
        <v>50267428910.712257</v>
      </c>
      <c r="E9" s="21" t="s">
        <v>244</v>
      </c>
      <c r="F9">
        <f t="shared" ref="F9" si="0">C9/C13</f>
        <v>112508.96158499205</v>
      </c>
    </row>
    <row r="10" spans="2:26">
      <c r="B10" s="18"/>
      <c r="E10" s="21"/>
    </row>
    <row r="11" spans="2:26">
      <c r="B11" s="19" t="s">
        <v>245</v>
      </c>
      <c r="C11">
        <f>SUM(Data!D:D)</f>
        <v>100911</v>
      </c>
      <c r="E11" s="21" t="s">
        <v>246</v>
      </c>
      <c r="F11">
        <f>C11/202</f>
        <v>499.55940594059405</v>
      </c>
    </row>
    <row r="12" spans="2:26">
      <c r="B12" s="19" t="s">
        <v>247</v>
      </c>
      <c r="C12">
        <f>SUM(Data!E:E)</f>
        <v>217469</v>
      </c>
      <c r="E12" s="21" t="s">
        <v>248</v>
      </c>
      <c r="F12">
        <f>C12/202</f>
        <v>1076.579207920792</v>
      </c>
    </row>
    <row r="13" spans="2:26">
      <c r="B13" s="19" t="s">
        <v>249</v>
      </c>
      <c r="C13">
        <f>SUM(Data!F:F)</f>
        <v>446786</v>
      </c>
      <c r="E13" s="21" t="s">
        <v>250</v>
      </c>
      <c r="F13">
        <f>C13/202</f>
        <v>2211.8118811881186</v>
      </c>
    </row>
    <row r="14" spans="2:26">
      <c r="B14" s="18"/>
      <c r="E14" s="21"/>
    </row>
    <row r="15" spans="2:26">
      <c r="B15" s="19" t="s">
        <v>251</v>
      </c>
      <c r="C15">
        <f>SUM(Data!J:J)</f>
        <v>966</v>
      </c>
      <c r="E15" s="21" t="s">
        <v>252</v>
      </c>
      <c r="F15">
        <f>C15/202</f>
        <v>4.782178217821782</v>
      </c>
    </row>
    <row r="16" spans="2:26">
      <c r="B16" s="19" t="s">
        <v>253</v>
      </c>
      <c r="C16">
        <f>SUM(Data!K:K)</f>
        <v>1897</v>
      </c>
      <c r="E16" s="21" t="s">
        <v>254</v>
      </c>
      <c r="F16">
        <f>C16/202</f>
        <v>9.3910891089108919</v>
      </c>
    </row>
    <row r="17" spans="2:6">
      <c r="B17" s="19" t="s">
        <v>255</v>
      </c>
      <c r="C17">
        <f>SUM(Data!L:L)</f>
        <v>4131</v>
      </c>
      <c r="E17" s="21" t="s">
        <v>256</v>
      </c>
      <c r="F17">
        <f>C17/202</f>
        <v>20.450495049504951</v>
      </c>
    </row>
    <row r="18" spans="2:6">
      <c r="B18" s="18"/>
      <c r="E18" s="21"/>
    </row>
    <row r="19" spans="2:6">
      <c r="B19" s="19" t="s">
        <v>257</v>
      </c>
      <c r="C19">
        <f>SUM(Data!M:M)</f>
        <v>35538993.449126974</v>
      </c>
      <c r="E19" s="21" t="s">
        <v>258</v>
      </c>
      <c r="F19">
        <f>C19/C11</f>
        <v>352.18156047533938</v>
      </c>
    </row>
    <row r="20" spans="2:6">
      <c r="B20" s="19" t="s">
        <v>259</v>
      </c>
      <c r="C20">
        <f>SUM(Data!N:N)</f>
        <v>54990959.109665215</v>
      </c>
      <c r="E20" s="21" t="s">
        <v>260</v>
      </c>
      <c r="F20">
        <f t="shared" ref="F20" si="1">C20/C12</f>
        <v>252.86803686808332</v>
      </c>
    </row>
    <row r="21" spans="2:6">
      <c r="B21" s="19" t="s">
        <v>261</v>
      </c>
      <c r="C21">
        <f>SUM(Data!O:O)</f>
        <v>171890564.4393613</v>
      </c>
      <c r="E21" s="21" t="s">
        <v>262</v>
      </c>
      <c r="F21">
        <f>C21/C13</f>
        <v>384.72683664967411</v>
      </c>
    </row>
    <row r="25" spans="2:6">
      <c r="C25" s="10" t="s">
        <v>263</v>
      </c>
      <c r="D25" s="10" t="s">
        <v>264</v>
      </c>
    </row>
    <row r="26" spans="2:6">
      <c r="B26" s="10" t="s">
        <v>239</v>
      </c>
      <c r="C26" s="73">
        <v>10040766159.130199</v>
      </c>
    </row>
    <row r="27" spans="2:6">
      <c r="B27" s="10" t="s">
        <v>241</v>
      </c>
      <c r="C27" s="73">
        <v>23473406682.34462</v>
      </c>
      <c r="D27" s="75">
        <f>C27/C26 - 1</f>
        <v>1.3378103135087898</v>
      </c>
    </row>
    <row r="28" spans="2:6">
      <c r="B28" s="10" t="s">
        <v>243</v>
      </c>
      <c r="C28" s="73">
        <v>50267428910.712257</v>
      </c>
      <c r="D28" s="75">
        <f>C28/C27 - 1</f>
        <v>1.1414628728995098</v>
      </c>
    </row>
    <row r="29" spans="2:6">
      <c r="B29" s="10" t="s">
        <v>265</v>
      </c>
      <c r="C29" s="73">
        <f>C28*(1+D29)</f>
        <v>112580773234.71939</v>
      </c>
      <c r="D29" s="75">
        <f>AVERAGE(D26:D28)</f>
        <v>1.2396365932041498</v>
      </c>
    </row>
    <row r="32" spans="2:6">
      <c r="C32" s="10" t="s">
        <v>266</v>
      </c>
      <c r="D32" s="10" t="s">
        <v>267</v>
      </c>
    </row>
    <row r="33" spans="2:4">
      <c r="B33" s="10" t="s">
        <v>2</v>
      </c>
      <c r="C33">
        <v>940381</v>
      </c>
      <c r="D33">
        <v>216.11178875048438</v>
      </c>
    </row>
    <row r="34" spans="2:4">
      <c r="B34" s="10" t="s">
        <v>3</v>
      </c>
      <c r="C34">
        <v>51405</v>
      </c>
      <c r="D34">
        <v>400.19905258109588</v>
      </c>
    </row>
    <row r="35" spans="2:4">
      <c r="B35" s="10" t="s">
        <v>4</v>
      </c>
      <c r="C35">
        <v>256000</v>
      </c>
      <c r="D35">
        <v>1585.8199952061664</v>
      </c>
    </row>
    <row r="36" spans="2:4">
      <c r="B36" s="10" t="s">
        <v>5</v>
      </c>
      <c r="C36">
        <v>114930</v>
      </c>
      <c r="D36">
        <v>460.76969343350697</v>
      </c>
    </row>
    <row r="37" spans="2:4">
      <c r="B37" s="10" t="s">
        <v>6</v>
      </c>
      <c r="C37">
        <v>179473</v>
      </c>
      <c r="D37">
        <v>541.07092636767004</v>
      </c>
    </row>
    <row r="38" spans="2:4">
      <c r="B38" s="10" t="s">
        <v>7</v>
      </c>
      <c r="C38">
        <v>146143</v>
      </c>
      <c r="D38">
        <v>345.6169058068831</v>
      </c>
    </row>
    <row r="41" spans="2:4">
      <c r="B41" s="10" t="s">
        <v>268</v>
      </c>
      <c r="C41" s="73">
        <f>SUMPRODUCT(C33:C38, D33:D38)</f>
        <v>830342945.78731227</v>
      </c>
    </row>
    <row r="42" spans="2:4">
      <c r="B42" s="10" t="s">
        <v>269</v>
      </c>
      <c r="C42" s="74">
        <f>C41/C29</f>
        <v>7.3755306694876952E-3</v>
      </c>
    </row>
  </sheetData>
  <conditionalFormatting sqref="C7:C9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C11:C13"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C15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C16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C17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C19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C20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C21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F7:F9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F11:F1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F15:F17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F19:F21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F2A2-6899-4E42-87D9-74BEB4D01743}">
  <sheetPr>
    <tabColor rgb="FFFFC000"/>
  </sheetPr>
  <dimension ref="B2:Z74"/>
  <sheetViews>
    <sheetView workbookViewId="0"/>
  </sheetViews>
  <sheetFormatPr defaultColWidth="8.85546875" defaultRowHeight="14.45"/>
  <cols>
    <col min="2" max="2" width="14.7109375" customWidth="1"/>
    <col min="3" max="3" width="20.28515625" bestFit="1" customWidth="1"/>
    <col min="5" max="5" width="14.7109375" customWidth="1"/>
    <col min="6" max="6" width="24.42578125" bestFit="1" customWidth="1"/>
    <col min="9" max="9" width="33.85546875" customWidth="1"/>
    <col min="10" max="10" width="9.85546875" customWidth="1"/>
    <col min="11" max="11" width="9.42578125" customWidth="1"/>
    <col min="12" max="12" width="8.42578125" customWidth="1"/>
    <col min="13" max="13" width="9.7109375" customWidth="1"/>
    <col min="14" max="14" width="10.140625" customWidth="1"/>
    <col min="24" max="24" width="13.42578125" customWidth="1"/>
  </cols>
  <sheetData>
    <row r="2" spans="2:26" ht="15" thickBot="1">
      <c r="B2" s="11" t="s">
        <v>270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5" spans="2:26">
      <c r="F5" t="s">
        <v>271</v>
      </c>
    </row>
    <row r="7" spans="2:26" ht="29.1">
      <c r="B7" s="14" t="s">
        <v>20</v>
      </c>
      <c r="C7" s="22" t="s">
        <v>2</v>
      </c>
    </row>
    <row r="8" spans="2:26">
      <c r="B8" s="16"/>
    </row>
    <row r="9" spans="2:26" ht="15" thickBot="1">
      <c r="B9" s="11" t="s">
        <v>236</v>
      </c>
      <c r="C9" s="12"/>
      <c r="E9" s="11" t="s">
        <v>272</v>
      </c>
      <c r="F9" s="12"/>
      <c r="I9" s="11" t="s">
        <v>273</v>
      </c>
      <c r="J9" s="12"/>
      <c r="K9" s="12"/>
    </row>
    <row r="10" spans="2:26" ht="15" thickBot="1">
      <c r="E10" s="15" t="s">
        <v>238</v>
      </c>
    </row>
    <row r="11" spans="2:26" ht="44.45" thickTop="1" thickBot="1">
      <c r="B11" s="17" t="s">
        <v>239</v>
      </c>
      <c r="C11" s="62">
        <f>SUMIFS(Data!$G:$G,Data!$C:$C,Industry!$C$7)</f>
        <v>1684334755.4191363</v>
      </c>
      <c r="E11" s="21" t="s">
        <v>240</v>
      </c>
      <c r="F11">
        <f>C11/C15</f>
        <v>77040.422422317904</v>
      </c>
      <c r="J11" s="23" t="s">
        <v>274</v>
      </c>
      <c r="K11" s="24" t="s">
        <v>275</v>
      </c>
      <c r="L11" s="25" t="s">
        <v>276</v>
      </c>
      <c r="M11" s="26" t="s">
        <v>277</v>
      </c>
      <c r="N11" s="26" t="s">
        <v>278</v>
      </c>
      <c r="O11" s="27" t="s">
        <v>279</v>
      </c>
      <c r="P11" s="26" t="s">
        <v>280</v>
      </c>
      <c r="Q11" s="26" t="s">
        <v>281</v>
      </c>
      <c r="R11" s="27" t="s">
        <v>282</v>
      </c>
      <c r="S11" s="24" t="str" cm="1">
        <f t="array" ref="S11:U11">TRANSPOSE(E23:E25)</f>
        <v>Avg. Medical Cost 23</v>
      </c>
      <c r="T11" s="24" t="str">
        <v>Avg. Medical Cost 24</v>
      </c>
      <c r="U11" s="25" t="str">
        <v>Avg. Medical Cost 25</v>
      </c>
    </row>
    <row r="12" spans="2:26" ht="15" thickTop="1">
      <c r="B12" s="17" t="s">
        <v>241</v>
      </c>
      <c r="C12" s="28">
        <f>SUMIFS(Data!$H:$H,Data!$C:$C,Industry!$C$7)</f>
        <v>3846383139.5026822</v>
      </c>
      <c r="E12" s="21" t="s">
        <v>242</v>
      </c>
      <c r="F12">
        <f t="shared" ref="F12:F13" si="0">C12/C16</f>
        <v>83388.612485424324</v>
      </c>
      <c r="I12" s="10" t="str" cm="1">
        <f t="array" ref="I12:I56">_xlfn._xlws.FILTER(Data!$B:$B, Data!$C:$C=Industry!C7)</f>
        <v>Ocean Breeze Hotel</v>
      </c>
      <c r="J12">
        <f>_xlfn.XLOOKUP($I12,Data!$B:$B,Data!D:D)</f>
        <v>607</v>
      </c>
      <c r="K12">
        <f>_xlfn.XLOOKUP($I12,Data!$B:$B,Data!E:E)</f>
        <v>1222</v>
      </c>
      <c r="L12" s="20">
        <f>_xlfn.XLOOKUP($I12,Data!$B:$B,Data!F:F)</f>
        <v>3442</v>
      </c>
      <c r="M12">
        <f>_xlfn.XLOOKUP($I12,Data!$B:$B,Data!G:G)/J12</f>
        <v>85141.96564510421</v>
      </c>
      <c r="N12">
        <f>_xlfn.XLOOKUP($I12,Data!$B:$B,Data!H:H)/K12</f>
        <v>78887.244269786679</v>
      </c>
      <c r="O12" s="20">
        <f>_xlfn.XLOOKUP($I12,Data!$B:$B,Data!I:I)/L12</f>
        <v>75540.200762188892</v>
      </c>
      <c r="P12">
        <f>_xlfn.XLOOKUP($I12,Data!$B:$B,Data!J:J)</f>
        <v>4</v>
      </c>
      <c r="Q12">
        <f>_xlfn.XLOOKUP($I12,Data!$B:$B,Data!K:K)</f>
        <v>8</v>
      </c>
      <c r="R12" s="20">
        <f>_xlfn.XLOOKUP($I12,Data!$B:$B,Data!L:L)</f>
        <v>33</v>
      </c>
      <c r="S12">
        <f>_xlfn.XLOOKUP($I12,Data!$B:$B,Data!M:M)/P12</f>
        <v>6971.2371965911152</v>
      </c>
      <c r="T12">
        <f>_xlfn.XLOOKUP($I12,Data!$B:$B,Data!N:N)/Q12</f>
        <v>5927.0862843651703</v>
      </c>
      <c r="U12">
        <f>_xlfn.XLOOKUP($I12,Data!$B:$B,Data!O:O)/R12</f>
        <v>4681.4591971068949</v>
      </c>
    </row>
    <row r="13" spans="2:26">
      <c r="B13" s="17" t="s">
        <v>243</v>
      </c>
      <c r="C13">
        <f>SUMIFS(Data!$I:$I,Data!$C:$C,Industry!$C$7)</f>
        <v>8058840786.6278229</v>
      </c>
      <c r="E13" s="21" t="s">
        <v>244</v>
      </c>
      <c r="F13">
        <f t="shared" si="0"/>
        <v>86260.003067999176</v>
      </c>
      <c r="I13" s="10" t="str">
        <v>Islander Guesthouse</v>
      </c>
      <c r="J13">
        <f>_xlfn.XLOOKUP($I13,Data!$B:$B,Data!D:D)</f>
        <v>965</v>
      </c>
      <c r="K13">
        <f>_xlfn.XLOOKUP($I13,Data!$B:$B,Data!E:E)</f>
        <v>2606</v>
      </c>
      <c r="L13" s="20">
        <f>_xlfn.XLOOKUP($I13,Data!$B:$B,Data!F:F)</f>
        <v>4007</v>
      </c>
      <c r="M13">
        <f>_xlfn.XLOOKUP($I13,Data!$B:$B,Data!G:G)/J13</f>
        <v>75490.311467554129</v>
      </c>
      <c r="N13">
        <f>_xlfn.XLOOKUP($I13,Data!$B:$B,Data!H:H)/K13</f>
        <v>92097.83603496365</v>
      </c>
      <c r="O13" s="20">
        <f>_xlfn.XLOOKUP($I13,Data!$B:$B,Data!I:I)/L13</f>
        <v>93410.989690542207</v>
      </c>
      <c r="P13">
        <f>_xlfn.XLOOKUP($I13,Data!$B:$B,Data!J:J)</f>
        <v>8</v>
      </c>
      <c r="Q13">
        <f>_xlfn.XLOOKUP($I13,Data!$B:$B,Data!K:K)</f>
        <v>14</v>
      </c>
      <c r="R13" s="20">
        <f>_xlfn.XLOOKUP($I13,Data!$B:$B,Data!L:L)</f>
        <v>34</v>
      </c>
      <c r="S13">
        <f>_xlfn.XLOOKUP($I13,Data!$B:$B,Data!M:M)/P13</f>
        <v>5682.1963020987623</v>
      </c>
      <c r="T13">
        <f>_xlfn.XLOOKUP($I13,Data!$B:$B,Data!N:N)/Q13</f>
        <v>7813.6884993147569</v>
      </c>
      <c r="U13">
        <f>_xlfn.XLOOKUP($I13,Data!$B:$B,Data!O:O)/R13</f>
        <v>5200.8221683318925</v>
      </c>
    </row>
    <row r="14" spans="2:26">
      <c r="B14" s="18"/>
      <c r="E14" s="21"/>
      <c r="I14" s="10" t="str">
        <v>Atlantia Luxury Suites</v>
      </c>
      <c r="J14">
        <f>_xlfn.XLOOKUP($I14,Data!$B:$B,Data!D:D)</f>
        <v>175</v>
      </c>
      <c r="K14">
        <f>_xlfn.XLOOKUP($I14,Data!$B:$B,Data!E:E)</f>
        <v>226</v>
      </c>
      <c r="L14" s="20">
        <f>_xlfn.XLOOKUP($I14,Data!$B:$B,Data!F:F)</f>
        <v>576</v>
      </c>
      <c r="M14">
        <f>_xlfn.XLOOKUP($I14,Data!$B:$B,Data!G:G)/J14</f>
        <v>82344.588988453776</v>
      </c>
      <c r="N14">
        <f>_xlfn.XLOOKUP($I14,Data!$B:$B,Data!H:H)/K14</f>
        <v>96545.524363173026</v>
      </c>
      <c r="O14" s="20">
        <f>_xlfn.XLOOKUP($I14,Data!$B:$B,Data!I:I)/L14</f>
        <v>73503.189593535761</v>
      </c>
      <c r="P14">
        <f>_xlfn.XLOOKUP($I14,Data!$B:$B,Data!J:J)</f>
        <v>1</v>
      </c>
      <c r="Q14">
        <f>_xlfn.XLOOKUP($I14,Data!$B:$B,Data!K:K)</f>
        <v>2</v>
      </c>
      <c r="R14" s="20">
        <f>_xlfn.XLOOKUP($I14,Data!$B:$B,Data!L:L)</f>
        <v>4</v>
      </c>
      <c r="S14">
        <f>_xlfn.XLOOKUP($I14,Data!$B:$B,Data!M:M)/P14</f>
        <v>114956.32750036658</v>
      </c>
      <c r="T14">
        <f>_xlfn.XLOOKUP($I14,Data!$B:$B,Data!N:N)/Q14</f>
        <v>5274.0910949984682</v>
      </c>
      <c r="U14">
        <f>_xlfn.XLOOKUP($I14,Data!$B:$B,Data!O:O)/R14</f>
        <v>6479.1755813323516</v>
      </c>
    </row>
    <row r="15" spans="2:26" ht="29.1">
      <c r="B15" s="19" t="s">
        <v>245</v>
      </c>
      <c r="C15">
        <f>SUMIFS(Data!$D:$D,Data!$C:$C,Industry!$C$7)</f>
        <v>21863</v>
      </c>
      <c r="E15" s="21" t="s">
        <v>246</v>
      </c>
      <c r="F15">
        <f>C15/COUNTIFS(Data!$C:$C,Industry!$C$7)</f>
        <v>485.84444444444443</v>
      </c>
      <c r="I15" s="10" t="str">
        <v>Coastal View Lodges</v>
      </c>
      <c r="J15">
        <f>_xlfn.XLOOKUP($I15,Data!$B:$B,Data!D:D)</f>
        <v>323</v>
      </c>
      <c r="K15">
        <f>_xlfn.XLOOKUP($I15,Data!$B:$B,Data!E:E)</f>
        <v>816</v>
      </c>
      <c r="L15" s="20">
        <f>_xlfn.XLOOKUP($I15,Data!$B:$B,Data!F:F)</f>
        <v>2369</v>
      </c>
      <c r="M15">
        <f>_xlfn.XLOOKUP($I15,Data!$B:$B,Data!G:G)/J15</f>
        <v>72829.279163328596</v>
      </c>
      <c r="N15">
        <f>_xlfn.XLOOKUP($I15,Data!$B:$B,Data!H:H)/K15</f>
        <v>89245.334395074809</v>
      </c>
      <c r="O15" s="20">
        <f>_xlfn.XLOOKUP($I15,Data!$B:$B,Data!I:I)/L15</f>
        <v>82289.265459545088</v>
      </c>
      <c r="P15">
        <f>_xlfn.XLOOKUP($I15,Data!$B:$B,Data!J:J)</f>
        <v>3</v>
      </c>
      <c r="Q15">
        <f>_xlfn.XLOOKUP($I15,Data!$B:$B,Data!K:K)</f>
        <v>6</v>
      </c>
      <c r="R15" s="20">
        <f>_xlfn.XLOOKUP($I15,Data!$B:$B,Data!L:L)</f>
        <v>13</v>
      </c>
      <c r="S15">
        <f>_xlfn.XLOOKUP($I15,Data!$B:$B,Data!M:M)/P15</f>
        <v>4802.8109843176517</v>
      </c>
      <c r="T15">
        <f>_xlfn.XLOOKUP($I15,Data!$B:$B,Data!N:N)/Q15</f>
        <v>5186.1801744922122</v>
      </c>
      <c r="U15">
        <f>_xlfn.XLOOKUP($I15,Data!$B:$B,Data!O:O)/R15</f>
        <v>8032.658591910139</v>
      </c>
    </row>
    <row r="16" spans="2:26" ht="29.1">
      <c r="B16" s="19" t="s">
        <v>247</v>
      </c>
      <c r="C16">
        <f>SUMIFS(Data!$E:$E,Data!$C:$C,Industry!$C$7)</f>
        <v>46126</v>
      </c>
      <c r="E16" s="21" t="s">
        <v>248</v>
      </c>
      <c r="F16">
        <f>C16/COUNTIFS(Data!$C:$C,Industry!$C$7)</f>
        <v>1025.0222222222221</v>
      </c>
      <c r="I16" s="10" t="str">
        <v>Atlantia Retreat Center</v>
      </c>
      <c r="J16">
        <f>_xlfn.XLOOKUP($I16,Data!$B:$B,Data!D:D)</f>
        <v>670</v>
      </c>
      <c r="K16">
        <f>_xlfn.XLOOKUP($I16,Data!$B:$B,Data!E:E)</f>
        <v>1755</v>
      </c>
      <c r="L16" s="20">
        <f>_xlfn.XLOOKUP($I16,Data!$B:$B,Data!F:F)</f>
        <v>2847</v>
      </c>
      <c r="M16">
        <f>_xlfn.XLOOKUP($I16,Data!$B:$B,Data!G:G)/J16</f>
        <v>66862.597565921649</v>
      </c>
      <c r="N16">
        <f>_xlfn.XLOOKUP($I16,Data!$B:$B,Data!H:H)/K16</f>
        <v>92237.58343971234</v>
      </c>
      <c r="O16" s="20">
        <f>_xlfn.XLOOKUP($I16,Data!$B:$B,Data!I:I)/L16</f>
        <v>82818.821097932479</v>
      </c>
      <c r="P16">
        <f>_xlfn.XLOOKUP($I16,Data!$B:$B,Data!J:J)</f>
        <v>7</v>
      </c>
      <c r="Q16">
        <f>_xlfn.XLOOKUP($I16,Data!$B:$B,Data!K:K)</f>
        <v>11</v>
      </c>
      <c r="R16" s="20">
        <f>_xlfn.XLOOKUP($I16,Data!$B:$B,Data!L:L)</f>
        <v>17</v>
      </c>
      <c r="S16">
        <f>_xlfn.XLOOKUP($I16,Data!$B:$B,Data!M:M)/P16</f>
        <v>4042.2241354129278</v>
      </c>
      <c r="T16">
        <f>_xlfn.XLOOKUP($I16,Data!$B:$B,Data!N:N)/Q16</f>
        <v>7391.903346163137</v>
      </c>
      <c r="U16">
        <f>_xlfn.XLOOKUP($I16,Data!$B:$B,Data!O:O)/R16</f>
        <v>6969.2633262352683</v>
      </c>
    </row>
    <row r="17" spans="2:21" ht="29.1">
      <c r="B17" s="19" t="s">
        <v>249</v>
      </c>
      <c r="C17">
        <f>SUMIFS(Data!$F:$F,Data!$C:$C,Industry!$C$7)</f>
        <v>93425</v>
      </c>
      <c r="E17" s="21" t="s">
        <v>250</v>
      </c>
      <c r="F17">
        <f>C17/COUNTIFS(Data!$C:$C,Industry!$C$7)</f>
        <v>2076.1111111111113</v>
      </c>
      <c r="I17" s="10" t="str">
        <v>Atlantia Adventure Tours</v>
      </c>
      <c r="J17">
        <f>_xlfn.XLOOKUP($I17,Data!$B:$B,Data!D:D)</f>
        <v>628</v>
      </c>
      <c r="K17">
        <f>_xlfn.XLOOKUP($I17,Data!$B:$B,Data!E:E)</f>
        <v>784</v>
      </c>
      <c r="L17" s="20">
        <f>_xlfn.XLOOKUP($I17,Data!$B:$B,Data!F:F)</f>
        <v>1473</v>
      </c>
      <c r="M17">
        <f>_xlfn.XLOOKUP($I17,Data!$B:$B,Data!G:G)/J17</f>
        <v>72432.81948635669</v>
      </c>
      <c r="N17">
        <f>_xlfn.XLOOKUP($I17,Data!$B:$B,Data!H:H)/K17</f>
        <v>81829.664582692232</v>
      </c>
      <c r="O17" s="20">
        <f>_xlfn.XLOOKUP($I17,Data!$B:$B,Data!I:I)/L17</f>
        <v>74100.892072300892</v>
      </c>
      <c r="P17">
        <f>_xlfn.XLOOKUP($I17,Data!$B:$B,Data!J:J)</f>
        <v>4</v>
      </c>
      <c r="Q17">
        <f>_xlfn.XLOOKUP($I17,Data!$B:$B,Data!K:K)</f>
        <v>5</v>
      </c>
      <c r="R17" s="20">
        <f>_xlfn.XLOOKUP($I17,Data!$B:$B,Data!L:L)</f>
        <v>9</v>
      </c>
      <c r="S17">
        <f>_xlfn.XLOOKUP($I17,Data!$B:$B,Data!M:M)/P17</f>
        <v>6862.1165692890581</v>
      </c>
      <c r="T17">
        <f>_xlfn.XLOOKUP($I17,Data!$B:$B,Data!N:N)/Q17</f>
        <v>6524.6867003657244</v>
      </c>
      <c r="U17">
        <f>_xlfn.XLOOKUP($I17,Data!$B:$B,Data!O:O)/R17</f>
        <v>6983.8526562051948</v>
      </c>
    </row>
    <row r="18" spans="2:21">
      <c r="B18" s="18"/>
      <c r="E18" s="21"/>
      <c r="I18" s="10" t="str">
        <v>Oceanfront Villas</v>
      </c>
      <c r="J18">
        <f>_xlfn.XLOOKUP($I18,Data!$B:$B,Data!D:D)</f>
        <v>416</v>
      </c>
      <c r="K18">
        <f>_xlfn.XLOOKUP($I18,Data!$B:$B,Data!E:E)</f>
        <v>1051</v>
      </c>
      <c r="L18" s="20">
        <f>_xlfn.XLOOKUP($I18,Data!$B:$B,Data!F:F)</f>
        <v>2723</v>
      </c>
      <c r="M18">
        <f>_xlfn.XLOOKUP($I18,Data!$B:$B,Data!G:G)/J18</f>
        <v>68042.444009190222</v>
      </c>
      <c r="N18">
        <f>_xlfn.XLOOKUP($I18,Data!$B:$B,Data!H:H)/K18</f>
        <v>85454.277356115388</v>
      </c>
      <c r="O18" s="20">
        <f>_xlfn.XLOOKUP($I18,Data!$B:$B,Data!I:I)/L18</f>
        <v>86136.533885145356</v>
      </c>
      <c r="P18">
        <f>_xlfn.XLOOKUP($I18,Data!$B:$B,Data!J:J)</f>
        <v>4</v>
      </c>
      <c r="Q18">
        <f>_xlfn.XLOOKUP($I18,Data!$B:$B,Data!K:K)</f>
        <v>6</v>
      </c>
      <c r="R18" s="20">
        <f>_xlfn.XLOOKUP($I18,Data!$B:$B,Data!L:L)</f>
        <v>14</v>
      </c>
      <c r="S18">
        <f>_xlfn.XLOOKUP($I18,Data!$B:$B,Data!M:M)/P18</f>
        <v>4276.0129773529861</v>
      </c>
      <c r="T18">
        <f>_xlfn.XLOOKUP($I18,Data!$B:$B,Data!N:N)/Q18</f>
        <v>7095.082499899373</v>
      </c>
      <c r="U18">
        <f>_xlfn.XLOOKUP($I18,Data!$B:$B,Data!O:O)/R18</f>
        <v>8588.9476649840963</v>
      </c>
    </row>
    <row r="19" spans="2:21" ht="29.1">
      <c r="B19" s="19" t="s">
        <v>251</v>
      </c>
      <c r="C19">
        <f>SUMIFS(Data!$J:$J,Data!$C:$C,Industry!$C$7)</f>
        <v>168</v>
      </c>
      <c r="E19" s="21" t="s">
        <v>252</v>
      </c>
      <c r="F19">
        <f>C19/COUNTIFS(Data!$C:$C,Industry!$C$7)</f>
        <v>3.7333333333333334</v>
      </c>
      <c r="I19" s="10" t="str">
        <v>Island Paradise Inn</v>
      </c>
      <c r="J19">
        <f>_xlfn.XLOOKUP($I19,Data!$B:$B,Data!D:D)</f>
        <v>778</v>
      </c>
      <c r="K19">
        <f>_xlfn.XLOOKUP($I19,Data!$B:$B,Data!E:E)</f>
        <v>2005</v>
      </c>
      <c r="L19" s="20">
        <f>_xlfn.XLOOKUP($I19,Data!$B:$B,Data!F:F)</f>
        <v>3022</v>
      </c>
      <c r="M19">
        <f>_xlfn.XLOOKUP($I19,Data!$B:$B,Data!G:G)/J19</f>
        <v>70294.439748006102</v>
      </c>
      <c r="N19">
        <f>_xlfn.XLOOKUP($I19,Data!$B:$B,Data!H:H)/K19</f>
        <v>74255.866707715628</v>
      </c>
      <c r="O19" s="20">
        <f>_xlfn.XLOOKUP($I19,Data!$B:$B,Data!I:I)/L19</f>
        <v>90410.482613131986</v>
      </c>
      <c r="P19">
        <f>_xlfn.XLOOKUP($I19,Data!$B:$B,Data!J:J)</f>
        <v>7</v>
      </c>
      <c r="Q19">
        <f>_xlfn.XLOOKUP($I19,Data!$B:$B,Data!K:K)</f>
        <v>10</v>
      </c>
      <c r="R19" s="20">
        <f>_xlfn.XLOOKUP($I19,Data!$B:$B,Data!L:L)</f>
        <v>29</v>
      </c>
      <c r="S19">
        <f>_xlfn.XLOOKUP($I19,Data!$B:$B,Data!M:M)/P19</f>
        <v>4763.7516346678776</v>
      </c>
      <c r="T19">
        <f>_xlfn.XLOOKUP($I19,Data!$B:$B,Data!N:N)/Q19</f>
        <v>8498.1533432232518</v>
      </c>
      <c r="U19">
        <f>_xlfn.XLOOKUP($I19,Data!$B:$B,Data!O:O)/R19</f>
        <v>68393.525447175329</v>
      </c>
    </row>
    <row r="20" spans="2:21" ht="29.1">
      <c r="B20" s="19" t="s">
        <v>253</v>
      </c>
      <c r="C20">
        <f>SUMIFS(Data!$K:$K,Data!$C:$C,Industry!$C$7)</f>
        <v>335</v>
      </c>
      <c r="E20" s="21" t="s">
        <v>254</v>
      </c>
      <c r="F20">
        <f>C20/COUNTIFS(Data!$C:$C,Industry!$C$7)</f>
        <v>7.4444444444444446</v>
      </c>
      <c r="I20" s="10" t="str">
        <v>Atlantia Wellness Retreat</v>
      </c>
      <c r="J20">
        <f>_xlfn.XLOOKUP($I20,Data!$B:$B,Data!D:D)</f>
        <v>198</v>
      </c>
      <c r="K20">
        <f>_xlfn.XLOOKUP($I20,Data!$B:$B,Data!E:E)</f>
        <v>590</v>
      </c>
      <c r="L20" s="20">
        <f>_xlfn.XLOOKUP($I20,Data!$B:$B,Data!F:F)</f>
        <v>1218</v>
      </c>
      <c r="M20">
        <f>_xlfn.XLOOKUP($I20,Data!$B:$B,Data!G:G)/J20</f>
        <v>70808.408486053973</v>
      </c>
      <c r="N20">
        <f>_xlfn.XLOOKUP($I20,Data!$B:$B,Data!H:H)/K20</f>
        <v>91482.288532914608</v>
      </c>
      <c r="O20" s="20">
        <f>_xlfn.XLOOKUP($I20,Data!$B:$B,Data!I:I)/L20</f>
        <v>86754.05968893574</v>
      </c>
      <c r="P20">
        <f>_xlfn.XLOOKUP($I20,Data!$B:$B,Data!J:J)</f>
        <v>2</v>
      </c>
      <c r="Q20">
        <f>_xlfn.XLOOKUP($I20,Data!$B:$B,Data!K:K)</f>
        <v>4</v>
      </c>
      <c r="R20" s="20">
        <f>_xlfn.XLOOKUP($I20,Data!$B:$B,Data!L:L)</f>
        <v>7</v>
      </c>
      <c r="S20">
        <f>_xlfn.XLOOKUP($I20,Data!$B:$B,Data!M:M)/P20</f>
        <v>4261.5957702301857</v>
      </c>
      <c r="T20">
        <f>_xlfn.XLOOKUP($I20,Data!$B:$B,Data!N:N)/Q20</f>
        <v>7004.9493264407347</v>
      </c>
      <c r="U20">
        <f>_xlfn.XLOOKUP($I20,Data!$B:$B,Data!O:O)/R20</f>
        <v>8276.2262793452392</v>
      </c>
    </row>
    <row r="21" spans="2:21" ht="29.1">
      <c r="B21" s="19" t="s">
        <v>255</v>
      </c>
      <c r="C21">
        <f>SUMIFS(Data!$L:$L,Data!$C:$C,Industry!$C$7)</f>
        <v>734</v>
      </c>
      <c r="E21" s="21" t="s">
        <v>256</v>
      </c>
      <c r="F21">
        <f>C21/COUNTIFS(Data!$C:$C,Industry!$C$7)</f>
        <v>16.31111111111111</v>
      </c>
      <c r="I21" s="10" t="str">
        <v>Oceanic Charter Services</v>
      </c>
      <c r="J21">
        <f>_xlfn.XLOOKUP($I21,Data!$B:$B,Data!D:D)</f>
        <v>781</v>
      </c>
      <c r="K21">
        <f>_xlfn.XLOOKUP($I21,Data!$B:$B,Data!E:E)</f>
        <v>1027</v>
      </c>
      <c r="L21" s="20">
        <f>_xlfn.XLOOKUP($I21,Data!$B:$B,Data!F:F)</f>
        <v>2053</v>
      </c>
      <c r="M21">
        <f>_xlfn.XLOOKUP($I21,Data!$B:$B,Data!G:G)/J21</f>
        <v>69420.278414394415</v>
      </c>
      <c r="N21">
        <f>_xlfn.XLOOKUP($I21,Data!$B:$B,Data!H:H)/K21</f>
        <v>83812.837677315765</v>
      </c>
      <c r="O21" s="20">
        <f>_xlfn.XLOOKUP($I21,Data!$B:$B,Data!I:I)/L21</f>
        <v>82652.606264464484</v>
      </c>
      <c r="P21">
        <f>_xlfn.XLOOKUP($I21,Data!$B:$B,Data!J:J)</f>
        <v>6</v>
      </c>
      <c r="Q21">
        <f>_xlfn.XLOOKUP($I21,Data!$B:$B,Data!K:K)</f>
        <v>6</v>
      </c>
      <c r="R21" s="20">
        <f>_xlfn.XLOOKUP($I21,Data!$B:$B,Data!L:L)</f>
        <v>16</v>
      </c>
      <c r="S21">
        <f>_xlfn.XLOOKUP($I21,Data!$B:$B,Data!M:M)/P21</f>
        <v>5726.2780912323351</v>
      </c>
      <c r="T21">
        <f>_xlfn.XLOOKUP($I21,Data!$B:$B,Data!N:N)/Q21</f>
        <v>7409.468875959471</v>
      </c>
      <c r="U21">
        <f>_xlfn.XLOOKUP($I21,Data!$B:$B,Data!O:O)/R21</f>
        <v>5626.4414774564766</v>
      </c>
    </row>
    <row r="22" spans="2:21">
      <c r="B22" s="18"/>
      <c r="E22" s="21"/>
      <c r="I22" s="10" t="str">
        <v>Island Breeze Catering</v>
      </c>
      <c r="J22">
        <f>_xlfn.XLOOKUP($I22,Data!$B:$B,Data!D:D)</f>
        <v>718</v>
      </c>
      <c r="K22">
        <f>_xlfn.XLOOKUP($I22,Data!$B:$B,Data!E:E)</f>
        <v>1384</v>
      </c>
      <c r="L22" s="20">
        <f>_xlfn.XLOOKUP($I22,Data!$B:$B,Data!F:F)</f>
        <v>2932</v>
      </c>
      <c r="M22">
        <f>_xlfn.XLOOKUP($I22,Data!$B:$B,Data!G:G)/J22</f>
        <v>89363.752448171319</v>
      </c>
      <c r="N22">
        <f>_xlfn.XLOOKUP($I22,Data!$B:$B,Data!H:H)/K22</f>
        <v>70678.786956960161</v>
      </c>
      <c r="O22" s="20">
        <f>_xlfn.XLOOKUP($I22,Data!$B:$B,Data!I:I)/L22</f>
        <v>82698.64966521952</v>
      </c>
      <c r="P22">
        <f>_xlfn.XLOOKUP($I22,Data!$B:$B,Data!J:J)</f>
        <v>4</v>
      </c>
      <c r="Q22">
        <f>_xlfn.XLOOKUP($I22,Data!$B:$B,Data!K:K)</f>
        <v>9</v>
      </c>
      <c r="R22" s="20">
        <f>_xlfn.XLOOKUP($I22,Data!$B:$B,Data!L:L)</f>
        <v>28</v>
      </c>
      <c r="S22">
        <f>_xlfn.XLOOKUP($I22,Data!$B:$B,Data!M:M)/P22</f>
        <v>7834.2404281767203</v>
      </c>
      <c r="T22">
        <f>_xlfn.XLOOKUP($I22,Data!$B:$B,Data!N:N)/Q22</f>
        <v>7139.8833081512985</v>
      </c>
      <c r="U22">
        <f>_xlfn.XLOOKUP($I22,Data!$B:$B,Data!O:O)/R22</f>
        <v>68977.809190962682</v>
      </c>
    </row>
    <row r="23" spans="2:21" ht="29.1">
      <c r="B23" s="19" t="s">
        <v>257</v>
      </c>
      <c r="C23">
        <f>SUMIFS(Data!$M:$M,Data!$C:$C,Industry!$C$7)</f>
        <v>1379300.4907856982</v>
      </c>
      <c r="E23" s="21" t="s">
        <v>258</v>
      </c>
      <c r="F23">
        <f>C23/C19</f>
        <v>8210.1219689624886</v>
      </c>
      <c r="I23" s="10" t="str">
        <v>Island Heritage Tours</v>
      </c>
      <c r="J23">
        <f>_xlfn.XLOOKUP($I23,Data!$B:$B,Data!D:D)</f>
        <v>682</v>
      </c>
      <c r="K23">
        <f>_xlfn.XLOOKUP($I23,Data!$B:$B,Data!E:E)</f>
        <v>1049</v>
      </c>
      <c r="L23" s="20">
        <f>_xlfn.XLOOKUP($I23,Data!$B:$B,Data!F:F)</f>
        <v>1370</v>
      </c>
      <c r="M23">
        <f>_xlfn.XLOOKUP($I23,Data!$B:$B,Data!G:G)/J23</f>
        <v>65898.802332124353</v>
      </c>
      <c r="N23">
        <f>_xlfn.XLOOKUP($I23,Data!$B:$B,Data!H:H)/K23</f>
        <v>84604.589860376276</v>
      </c>
      <c r="O23" s="20">
        <f>_xlfn.XLOOKUP($I23,Data!$B:$B,Data!I:I)/L23</f>
        <v>93618.562194615763</v>
      </c>
      <c r="P23">
        <f>_xlfn.XLOOKUP($I23,Data!$B:$B,Data!J:J)</f>
        <v>6</v>
      </c>
      <c r="Q23">
        <f>_xlfn.XLOOKUP($I23,Data!$B:$B,Data!K:K)</f>
        <v>10</v>
      </c>
      <c r="R23" s="20">
        <f>_xlfn.XLOOKUP($I23,Data!$B:$B,Data!L:L)</f>
        <v>9</v>
      </c>
      <c r="S23">
        <f>_xlfn.XLOOKUP($I23,Data!$B:$B,Data!M:M)/P23</f>
        <v>4994.0432391060358</v>
      </c>
      <c r="T23">
        <f>_xlfn.XLOOKUP($I23,Data!$B:$B,Data!N:N)/Q23</f>
        <v>4738.7972380297833</v>
      </c>
      <c r="U23">
        <f>_xlfn.XLOOKUP($I23,Data!$B:$B,Data!O:O)/R23</f>
        <v>6499.5937063359606</v>
      </c>
    </row>
    <row r="24" spans="2:21" ht="29.1">
      <c r="B24" s="19" t="s">
        <v>259</v>
      </c>
      <c r="C24">
        <f>SUMIFS(Data!$N:$N,Data!$C:$C,Industry!$C$7)</f>
        <v>3264667.4553983067</v>
      </c>
      <c r="E24" s="21" t="s">
        <v>260</v>
      </c>
      <c r="F24">
        <f t="shared" ref="F24:F25" si="1">C24/C20</f>
        <v>9745.275986263603</v>
      </c>
      <c r="I24" s="10" t="str">
        <v>Oceanfront Adventure Company</v>
      </c>
      <c r="J24">
        <f>_xlfn.XLOOKUP($I24,Data!$B:$B,Data!D:D)</f>
        <v>253</v>
      </c>
      <c r="K24">
        <f>_xlfn.XLOOKUP($I24,Data!$B:$B,Data!E:E)</f>
        <v>353</v>
      </c>
      <c r="L24" s="20">
        <f>_xlfn.XLOOKUP($I24,Data!$B:$B,Data!F:F)</f>
        <v>604</v>
      </c>
      <c r="M24">
        <f>_xlfn.XLOOKUP($I24,Data!$B:$B,Data!G:G)/J24</f>
        <v>79528.049773479332</v>
      </c>
      <c r="N24">
        <f>_xlfn.XLOOKUP($I24,Data!$B:$B,Data!H:H)/K24</f>
        <v>78777.832583838288</v>
      </c>
      <c r="O24" s="20">
        <f>_xlfn.XLOOKUP($I24,Data!$B:$B,Data!I:I)/L24</f>
        <v>70957.534138277406</v>
      </c>
      <c r="P24">
        <f>_xlfn.XLOOKUP($I24,Data!$B:$B,Data!J:J)</f>
        <v>2</v>
      </c>
      <c r="Q24">
        <f>_xlfn.XLOOKUP($I24,Data!$B:$B,Data!K:K)</f>
        <v>3</v>
      </c>
      <c r="R24" s="20">
        <f>_xlfn.XLOOKUP($I24,Data!$B:$B,Data!L:L)</f>
        <v>6</v>
      </c>
      <c r="S24">
        <f>_xlfn.XLOOKUP($I24,Data!$B:$B,Data!M:M)/P24</f>
        <v>5664.4166495462605</v>
      </c>
      <c r="T24">
        <f>_xlfn.XLOOKUP($I24,Data!$B:$B,Data!N:N)/Q24</f>
        <v>4705.7473071591803</v>
      </c>
      <c r="U24">
        <f>_xlfn.XLOOKUP($I24,Data!$B:$B,Data!O:O)/R24</f>
        <v>4284.0935859313677</v>
      </c>
    </row>
    <row r="25" spans="2:21" ht="29.1">
      <c r="B25" s="19" t="s">
        <v>261</v>
      </c>
      <c r="C25">
        <f>SUMIFS(Data!$O:$O,Data!$C:$C,Industry!$C$7)</f>
        <v>7851723.445916242</v>
      </c>
      <c r="E25" s="21" t="s">
        <v>262</v>
      </c>
      <c r="F25">
        <f t="shared" si="1"/>
        <v>10697.170907242837</v>
      </c>
      <c r="I25" s="10" t="str">
        <v>Coastal Retreats</v>
      </c>
      <c r="J25">
        <f>_xlfn.XLOOKUP($I25,Data!$B:$B,Data!D:D)</f>
        <v>284</v>
      </c>
      <c r="K25">
        <f>_xlfn.XLOOKUP($I25,Data!$B:$B,Data!E:E)</f>
        <v>684</v>
      </c>
      <c r="L25" s="20">
        <f>_xlfn.XLOOKUP($I25,Data!$B:$B,Data!F:F)</f>
        <v>1000</v>
      </c>
      <c r="M25">
        <f>_xlfn.XLOOKUP($I25,Data!$B:$B,Data!G:G)/J25</f>
        <v>71602.396597731538</v>
      </c>
      <c r="N25">
        <f>_xlfn.XLOOKUP($I25,Data!$B:$B,Data!H:H)/K25</f>
        <v>82595.446352020299</v>
      </c>
      <c r="O25" s="20">
        <f>_xlfn.XLOOKUP($I25,Data!$B:$B,Data!I:I)/L25</f>
        <v>77876.732595309484</v>
      </c>
      <c r="P25">
        <f>_xlfn.XLOOKUP($I25,Data!$B:$B,Data!J:J)</f>
        <v>3</v>
      </c>
      <c r="Q25">
        <f>_xlfn.XLOOKUP($I25,Data!$B:$B,Data!K:K)</f>
        <v>7</v>
      </c>
      <c r="R25" s="20">
        <f>_xlfn.XLOOKUP($I25,Data!$B:$B,Data!L:L)</f>
        <v>9</v>
      </c>
      <c r="S25">
        <f>_xlfn.XLOOKUP($I25,Data!$B:$B,Data!M:M)/P25</f>
        <v>4042.2951605638832</v>
      </c>
      <c r="T25">
        <f>_xlfn.XLOOKUP($I25,Data!$B:$B,Data!N:N)/Q25</f>
        <v>4286.2197158539229</v>
      </c>
      <c r="U25">
        <f>_xlfn.XLOOKUP($I25,Data!$B:$B,Data!O:O)/R25</f>
        <v>4689.5530237364692</v>
      </c>
    </row>
    <row r="26" spans="2:21">
      <c r="I26" s="10" t="str">
        <v>Atlantia Travel Agency</v>
      </c>
      <c r="J26">
        <f>_xlfn.XLOOKUP($I26,Data!$B:$B,Data!D:D)</f>
        <v>51</v>
      </c>
      <c r="K26">
        <f>_xlfn.XLOOKUP($I26,Data!$B:$B,Data!E:E)</f>
        <v>113</v>
      </c>
      <c r="L26" s="20">
        <f>_xlfn.XLOOKUP($I26,Data!$B:$B,Data!F:F)</f>
        <v>177</v>
      </c>
      <c r="M26">
        <f>_xlfn.XLOOKUP($I26,Data!$B:$B,Data!G:G)/J26</f>
        <v>65466.661128025393</v>
      </c>
      <c r="N26">
        <f>_xlfn.XLOOKUP($I26,Data!$B:$B,Data!H:H)/K26</f>
        <v>81898.206813499186</v>
      </c>
      <c r="O26" s="20">
        <f>_xlfn.XLOOKUP($I26,Data!$B:$B,Data!I:I)/L26</f>
        <v>82040.04672806272</v>
      </c>
      <c r="P26">
        <f>_xlfn.XLOOKUP($I26,Data!$B:$B,Data!J:J)</f>
        <v>1</v>
      </c>
      <c r="Q26">
        <f>_xlfn.XLOOKUP($I26,Data!$B:$B,Data!K:K)</f>
        <v>2</v>
      </c>
      <c r="R26" s="20">
        <f>_xlfn.XLOOKUP($I26,Data!$B:$B,Data!L:L)</f>
        <v>2</v>
      </c>
      <c r="S26">
        <f>_xlfn.XLOOKUP($I26,Data!$B:$B,Data!M:M)/P26</f>
        <v>2337.2230035795269</v>
      </c>
      <c r="T26">
        <f>_xlfn.XLOOKUP($I26,Data!$B:$B,Data!N:N)/Q26</f>
        <v>2538.0146471652765</v>
      </c>
      <c r="U26">
        <f>_xlfn.XLOOKUP($I26,Data!$B:$B,Data!O:O)/R26</f>
        <v>58059.702458831583</v>
      </c>
    </row>
    <row r="27" spans="2:21">
      <c r="I27" s="10" t="str">
        <v>Oceanic Sports Management</v>
      </c>
      <c r="J27">
        <f>_xlfn.XLOOKUP($I27,Data!$B:$B,Data!D:D)</f>
        <v>373</v>
      </c>
      <c r="K27">
        <f>_xlfn.XLOOKUP($I27,Data!$B:$B,Data!E:E)</f>
        <v>587</v>
      </c>
      <c r="L27" s="20">
        <f>_xlfn.XLOOKUP($I27,Data!$B:$B,Data!F:F)</f>
        <v>941</v>
      </c>
      <c r="M27">
        <f>_xlfn.XLOOKUP($I27,Data!$B:$B,Data!G:G)/J27</f>
        <v>70092.277593165418</v>
      </c>
      <c r="N27">
        <f>_xlfn.XLOOKUP($I27,Data!$B:$B,Data!H:H)/K27</f>
        <v>73073.642733262037</v>
      </c>
      <c r="O27" s="20">
        <f>_xlfn.XLOOKUP($I27,Data!$B:$B,Data!I:I)/L27</f>
        <v>71620.308040385164</v>
      </c>
      <c r="P27">
        <f>_xlfn.XLOOKUP($I27,Data!$B:$B,Data!J:J)</f>
        <v>3</v>
      </c>
      <c r="Q27">
        <f>_xlfn.XLOOKUP($I27,Data!$B:$B,Data!K:K)</f>
        <v>5</v>
      </c>
      <c r="R27" s="20">
        <f>_xlfn.XLOOKUP($I27,Data!$B:$B,Data!L:L)</f>
        <v>7</v>
      </c>
      <c r="S27">
        <f>_xlfn.XLOOKUP($I27,Data!$B:$B,Data!M:M)/P27</f>
        <v>5505.2332080116685</v>
      </c>
      <c r="T27">
        <f>_xlfn.XLOOKUP($I27,Data!$B:$B,Data!N:N)/Q27</f>
        <v>4653.7903490315321</v>
      </c>
      <c r="U27">
        <f>_xlfn.XLOOKUP($I27,Data!$B:$B,Data!O:O)/R27</f>
        <v>6068.2311479941563</v>
      </c>
    </row>
    <row r="28" spans="2:21">
      <c r="I28" s="10" t="str">
        <v>Islander Travel Experiences</v>
      </c>
      <c r="J28">
        <f>_xlfn.XLOOKUP($I28,Data!$B:$B,Data!D:D)</f>
        <v>823</v>
      </c>
      <c r="K28">
        <f>_xlfn.XLOOKUP($I28,Data!$B:$B,Data!E:E)</f>
        <v>1976</v>
      </c>
      <c r="L28" s="20">
        <f>_xlfn.XLOOKUP($I28,Data!$B:$B,Data!F:F)</f>
        <v>5630</v>
      </c>
      <c r="M28">
        <f>_xlfn.XLOOKUP($I28,Data!$B:$B,Data!G:G)/J28</f>
        <v>78962.534865349022</v>
      </c>
      <c r="N28">
        <f>_xlfn.XLOOKUP($I28,Data!$B:$B,Data!H:H)/K28</f>
        <v>75098.281800525074</v>
      </c>
      <c r="O28" s="20">
        <f>_xlfn.XLOOKUP($I28,Data!$B:$B,Data!I:I)/L28</f>
        <v>96449.873367660301</v>
      </c>
      <c r="P28">
        <f>_xlfn.XLOOKUP($I28,Data!$B:$B,Data!J:J)</f>
        <v>6</v>
      </c>
      <c r="Q28">
        <f>_xlfn.XLOOKUP($I28,Data!$B:$B,Data!K:K)</f>
        <v>13</v>
      </c>
      <c r="R28" s="20">
        <f>_xlfn.XLOOKUP($I28,Data!$B:$B,Data!L:L)</f>
        <v>50</v>
      </c>
      <c r="S28">
        <f>_xlfn.XLOOKUP($I28,Data!$B:$B,Data!M:M)/P28</f>
        <v>6216.1890595406085</v>
      </c>
      <c r="T28">
        <f>_xlfn.XLOOKUP($I28,Data!$B:$B,Data!N:N)/Q28</f>
        <v>6537.891013775301</v>
      </c>
      <c r="U28">
        <f>_xlfn.XLOOKUP($I28,Data!$B:$B,Data!O:O)/R28</f>
        <v>4646.8442913598401</v>
      </c>
    </row>
    <row r="29" spans="2:21">
      <c r="I29" s="10" t="str">
        <v>Island Adventure Club</v>
      </c>
      <c r="J29">
        <f>_xlfn.XLOOKUP($I29,Data!$B:$B,Data!D:D)</f>
        <v>869</v>
      </c>
      <c r="K29">
        <f>_xlfn.XLOOKUP($I29,Data!$B:$B,Data!E:E)</f>
        <v>1989</v>
      </c>
      <c r="L29" s="20">
        <f>_xlfn.XLOOKUP($I29,Data!$B:$B,Data!F:F)</f>
        <v>2463</v>
      </c>
      <c r="M29">
        <f>_xlfn.XLOOKUP($I29,Data!$B:$B,Data!G:G)/J29</f>
        <v>64635.850290751056</v>
      </c>
      <c r="N29">
        <f>_xlfn.XLOOKUP($I29,Data!$B:$B,Data!H:H)/K29</f>
        <v>89961.041957191439</v>
      </c>
      <c r="O29" s="20">
        <f>_xlfn.XLOOKUP($I29,Data!$B:$B,Data!I:I)/L29</f>
        <v>82805.799381209887</v>
      </c>
      <c r="P29">
        <f>_xlfn.XLOOKUP($I29,Data!$B:$B,Data!J:J)</f>
        <v>6</v>
      </c>
      <c r="Q29">
        <f>_xlfn.XLOOKUP($I29,Data!$B:$B,Data!K:K)</f>
        <v>10</v>
      </c>
      <c r="R29" s="20">
        <f>_xlfn.XLOOKUP($I29,Data!$B:$B,Data!L:L)</f>
        <v>17</v>
      </c>
      <c r="S29">
        <f>_xlfn.XLOOKUP($I29,Data!$B:$B,Data!M:M)/P29</f>
        <v>5817.3266808417166</v>
      </c>
      <c r="T29">
        <f>_xlfn.XLOOKUP($I29,Data!$B:$B,Data!N:N)/Q29</f>
        <v>7350.4014396461862</v>
      </c>
      <c r="U29">
        <f>_xlfn.XLOOKUP($I29,Data!$B:$B,Data!O:O)/R29</f>
        <v>6398.0791717245957</v>
      </c>
    </row>
    <row r="30" spans="2:21">
      <c r="I30" s="10" t="str">
        <v>Atlantia Adventure Sports</v>
      </c>
      <c r="J30">
        <f>_xlfn.XLOOKUP($I30,Data!$B:$B,Data!D:D)</f>
        <v>395</v>
      </c>
      <c r="K30">
        <f>_xlfn.XLOOKUP($I30,Data!$B:$B,Data!E:E)</f>
        <v>1049</v>
      </c>
      <c r="L30" s="20">
        <f>_xlfn.XLOOKUP($I30,Data!$B:$B,Data!F:F)</f>
        <v>2626</v>
      </c>
      <c r="M30">
        <f>_xlfn.XLOOKUP($I30,Data!$B:$B,Data!G:G)/J30</f>
        <v>81705.054899040813</v>
      </c>
      <c r="N30">
        <f>_xlfn.XLOOKUP($I30,Data!$B:$B,Data!H:H)/K30</f>
        <v>71973.653636077172</v>
      </c>
      <c r="O30" s="20">
        <f>_xlfn.XLOOKUP($I30,Data!$B:$B,Data!I:I)/L30</f>
        <v>83974.453695318982</v>
      </c>
      <c r="P30">
        <f>_xlfn.XLOOKUP($I30,Data!$B:$B,Data!J:J)</f>
        <v>3</v>
      </c>
      <c r="Q30">
        <f>_xlfn.XLOOKUP($I30,Data!$B:$B,Data!K:K)</f>
        <v>6</v>
      </c>
      <c r="R30" s="20">
        <f>_xlfn.XLOOKUP($I30,Data!$B:$B,Data!L:L)</f>
        <v>22</v>
      </c>
      <c r="S30">
        <f>_xlfn.XLOOKUP($I30,Data!$B:$B,Data!M:M)/P30</f>
        <v>5383.386628059633</v>
      </c>
      <c r="T30">
        <f>_xlfn.XLOOKUP($I30,Data!$B:$B,Data!N:N)/Q30</f>
        <v>114018.0566255476</v>
      </c>
      <c r="U30">
        <f>_xlfn.XLOOKUP($I30,Data!$B:$B,Data!O:O)/R30</f>
        <v>5449.0360493360422</v>
      </c>
    </row>
    <row r="31" spans="2:21">
      <c r="I31" s="10" t="str">
        <v>Oceanview Adventure Tours</v>
      </c>
      <c r="J31">
        <f>_xlfn.XLOOKUP($I31,Data!$B:$B,Data!D:D)</f>
        <v>765</v>
      </c>
      <c r="K31">
        <f>_xlfn.XLOOKUP($I31,Data!$B:$B,Data!E:E)</f>
        <v>1794</v>
      </c>
      <c r="L31" s="20">
        <f>_xlfn.XLOOKUP($I31,Data!$B:$B,Data!F:F)</f>
        <v>5366</v>
      </c>
      <c r="M31">
        <f>_xlfn.XLOOKUP($I31,Data!$B:$B,Data!G:G)/J31</f>
        <v>82663.69487229838</v>
      </c>
      <c r="N31">
        <f>_xlfn.XLOOKUP($I31,Data!$B:$B,Data!H:H)/K31</f>
        <v>88436.556190142262</v>
      </c>
      <c r="O31" s="20">
        <f>_xlfn.XLOOKUP($I31,Data!$B:$B,Data!I:I)/L31</f>
        <v>73492.113732915343</v>
      </c>
      <c r="P31">
        <f>_xlfn.XLOOKUP($I31,Data!$B:$B,Data!J:J)</f>
        <v>5</v>
      </c>
      <c r="Q31">
        <f>_xlfn.XLOOKUP($I31,Data!$B:$B,Data!K:K)</f>
        <v>15</v>
      </c>
      <c r="R31" s="20">
        <f>_xlfn.XLOOKUP($I31,Data!$B:$B,Data!L:L)</f>
        <v>42</v>
      </c>
      <c r="S31">
        <f>_xlfn.XLOOKUP($I31,Data!$B:$B,Data!M:M)/P31</f>
        <v>6790.913323147739</v>
      </c>
      <c r="T31">
        <f>_xlfn.XLOOKUP($I31,Data!$B:$B,Data!N:N)/Q31</f>
        <v>4922.84193902269</v>
      </c>
      <c r="U31">
        <f>_xlfn.XLOOKUP($I31,Data!$B:$B,Data!O:O)/R31</f>
        <v>6480.6477610951933</v>
      </c>
    </row>
    <row r="32" spans="2:21">
      <c r="I32" s="10" t="str">
        <v>Sunset Shores Resort</v>
      </c>
      <c r="J32">
        <f>_xlfn.XLOOKUP($I32,Data!$B:$B,Data!D:D)</f>
        <v>887</v>
      </c>
      <c r="K32">
        <f>_xlfn.XLOOKUP($I32,Data!$B:$B,Data!E:E)</f>
        <v>1374</v>
      </c>
      <c r="L32" s="20">
        <f>_xlfn.XLOOKUP($I32,Data!$B:$B,Data!F:F)</f>
        <v>3431</v>
      </c>
      <c r="M32">
        <f>_xlfn.XLOOKUP($I32,Data!$B:$B,Data!G:G)/J32</f>
        <v>77674.697294319194</v>
      </c>
      <c r="N32">
        <f>_xlfn.XLOOKUP($I32,Data!$B:$B,Data!H:H)/K32</f>
        <v>96274.229656460127</v>
      </c>
      <c r="O32" s="20">
        <f>_xlfn.XLOOKUP($I32,Data!$B:$B,Data!I:I)/L32</f>
        <v>83940.506385767119</v>
      </c>
      <c r="P32">
        <f>_xlfn.XLOOKUP($I32,Data!$B:$B,Data!J:J)</f>
        <v>6</v>
      </c>
      <c r="Q32">
        <f>_xlfn.XLOOKUP($I32,Data!$B:$B,Data!K:K)</f>
        <v>9</v>
      </c>
      <c r="R32" s="20">
        <f>_xlfn.XLOOKUP($I32,Data!$B:$B,Data!L:L)</f>
        <v>26</v>
      </c>
      <c r="S32">
        <f>_xlfn.XLOOKUP($I32,Data!$B:$B,Data!M:M)/P32</f>
        <v>6626.3606619033199</v>
      </c>
      <c r="T32">
        <f>_xlfn.XLOOKUP($I32,Data!$B:$B,Data!N:N)/Q32</f>
        <v>6510.9075404680389</v>
      </c>
      <c r="U32">
        <f>_xlfn.XLOOKUP($I32,Data!$B:$B,Data!O:O)/R32</f>
        <v>5838.5736930069752</v>
      </c>
    </row>
    <row r="33" spans="9:21">
      <c r="I33" s="10" t="str">
        <v>Coral Cove Inn</v>
      </c>
      <c r="J33">
        <f>_xlfn.XLOOKUP($I33,Data!$B:$B,Data!D:D)</f>
        <v>926</v>
      </c>
      <c r="K33">
        <f>_xlfn.XLOOKUP($I33,Data!$B:$B,Data!E:E)</f>
        <v>2473</v>
      </c>
      <c r="L33" s="20">
        <f>_xlfn.XLOOKUP($I33,Data!$B:$B,Data!F:F)</f>
        <v>5612</v>
      </c>
      <c r="M33">
        <f>_xlfn.XLOOKUP($I33,Data!$B:$B,Data!G:G)/J33</f>
        <v>69870.381933804034</v>
      </c>
      <c r="N33">
        <f>_xlfn.XLOOKUP($I33,Data!$B:$B,Data!H:H)/K33</f>
        <v>96657.237949464703</v>
      </c>
      <c r="O33" s="20">
        <f>_xlfn.XLOOKUP($I33,Data!$B:$B,Data!I:I)/L33</f>
        <v>99487.46459513437</v>
      </c>
      <c r="P33">
        <f>_xlfn.XLOOKUP($I33,Data!$B:$B,Data!J:J)</f>
        <v>6</v>
      </c>
      <c r="Q33">
        <f>_xlfn.XLOOKUP($I33,Data!$B:$B,Data!K:K)</f>
        <v>18</v>
      </c>
      <c r="R33" s="20">
        <f>_xlfn.XLOOKUP($I33,Data!$B:$B,Data!L:L)</f>
        <v>50</v>
      </c>
      <c r="S33">
        <f>_xlfn.XLOOKUP($I33,Data!$B:$B,Data!M:M)/P33</f>
        <v>6906.5510750457206</v>
      </c>
      <c r="T33">
        <f>_xlfn.XLOOKUP($I33,Data!$B:$B,Data!N:N)/Q33</f>
        <v>5645.698577578416</v>
      </c>
      <c r="U33">
        <f>_xlfn.XLOOKUP($I33,Data!$B:$B,Data!O:O)/R33</f>
        <v>4660.455101509453</v>
      </c>
    </row>
    <row r="34" spans="9:21">
      <c r="I34" s="10" t="str">
        <v>Island Escape Resort</v>
      </c>
      <c r="J34">
        <f>_xlfn.XLOOKUP($I34,Data!$B:$B,Data!D:D)</f>
        <v>216</v>
      </c>
      <c r="K34">
        <f>_xlfn.XLOOKUP($I34,Data!$B:$B,Data!E:E)</f>
        <v>484</v>
      </c>
      <c r="L34" s="20">
        <f>_xlfn.XLOOKUP($I34,Data!$B:$B,Data!F:F)</f>
        <v>953</v>
      </c>
      <c r="M34">
        <f>_xlfn.XLOOKUP($I34,Data!$B:$B,Data!G:G)/J34</f>
        <v>84518.645106560682</v>
      </c>
      <c r="N34">
        <f>_xlfn.XLOOKUP($I34,Data!$B:$B,Data!H:H)/K34</f>
        <v>82706.992596915647</v>
      </c>
      <c r="O34" s="20">
        <f>_xlfn.XLOOKUP($I34,Data!$B:$B,Data!I:I)/L34</f>
        <v>84893.807518709422</v>
      </c>
      <c r="P34">
        <f>_xlfn.XLOOKUP($I34,Data!$B:$B,Data!J:J)</f>
        <v>2</v>
      </c>
      <c r="Q34">
        <f>_xlfn.XLOOKUP($I34,Data!$B:$B,Data!K:K)</f>
        <v>3</v>
      </c>
      <c r="R34" s="20">
        <f>_xlfn.XLOOKUP($I34,Data!$B:$B,Data!L:L)</f>
        <v>8</v>
      </c>
      <c r="S34">
        <f>_xlfn.XLOOKUP($I34,Data!$B:$B,Data!M:M)/P34</f>
        <v>4619.9104319473936</v>
      </c>
      <c r="T34">
        <f>_xlfn.XLOOKUP($I34,Data!$B:$B,Data!N:N)/Q34</f>
        <v>105758.7834493469</v>
      </c>
      <c r="U34">
        <f>_xlfn.XLOOKUP($I34,Data!$B:$B,Data!O:O)/R34</f>
        <v>5255.7032814553304</v>
      </c>
    </row>
    <row r="35" spans="9:21">
      <c r="I35" s="10" t="str">
        <v>Tranquil Waters Hotel</v>
      </c>
      <c r="J35">
        <f>_xlfn.XLOOKUP($I35,Data!$B:$B,Data!D:D)</f>
        <v>3</v>
      </c>
      <c r="K35">
        <f>_xlfn.XLOOKUP($I35,Data!$B:$B,Data!E:E)</f>
        <v>8</v>
      </c>
      <c r="L35" s="20">
        <f>_xlfn.XLOOKUP($I35,Data!$B:$B,Data!F:F)</f>
        <v>18</v>
      </c>
      <c r="M35">
        <f>_xlfn.XLOOKUP($I35,Data!$B:$B,Data!G:G)/J35</f>
        <v>81012.302170787618</v>
      </c>
      <c r="N35">
        <f>_xlfn.XLOOKUP($I35,Data!$B:$B,Data!H:H)/K35</f>
        <v>90561.560615454597</v>
      </c>
      <c r="O35" s="20">
        <f>_xlfn.XLOOKUP($I35,Data!$B:$B,Data!I:I)/L35</f>
        <v>78994.204786241899</v>
      </c>
      <c r="P35">
        <f>_xlfn.XLOOKUP($I35,Data!$B:$B,Data!J:J)</f>
        <v>1</v>
      </c>
      <c r="Q35">
        <f>_xlfn.XLOOKUP($I35,Data!$B:$B,Data!K:K)</f>
        <v>1</v>
      </c>
      <c r="R35" s="20">
        <f>_xlfn.XLOOKUP($I35,Data!$B:$B,Data!L:L)</f>
        <v>1</v>
      </c>
      <c r="S35">
        <f>_xlfn.XLOOKUP($I35,Data!$B:$B,Data!M:M)/P35</f>
        <v>129.60096737580162</v>
      </c>
      <c r="T35">
        <f>_xlfn.XLOOKUP($I35,Data!$B:$B,Data!N:N)/Q35</f>
        <v>5231.1990076947186</v>
      </c>
      <c r="U35">
        <f>_xlfn.XLOOKUP($I35,Data!$B:$B,Data!O:O)/R35</f>
        <v>751.36770250047744</v>
      </c>
    </row>
    <row r="36" spans="9:21">
      <c r="I36" s="10" t="str">
        <v>Nautical Dreams Lodge</v>
      </c>
      <c r="J36">
        <f>_xlfn.XLOOKUP($I36,Data!$B:$B,Data!D:D)</f>
        <v>511</v>
      </c>
      <c r="K36">
        <f>_xlfn.XLOOKUP($I36,Data!$B:$B,Data!E:E)</f>
        <v>1343</v>
      </c>
      <c r="L36" s="20">
        <f>_xlfn.XLOOKUP($I36,Data!$B:$B,Data!F:F)</f>
        <v>2798</v>
      </c>
      <c r="M36">
        <f>_xlfn.XLOOKUP($I36,Data!$B:$B,Data!G:G)/J36</f>
        <v>72670.613568698333</v>
      </c>
      <c r="N36">
        <f>_xlfn.XLOOKUP($I36,Data!$B:$B,Data!H:H)/K36</f>
        <v>80178.780771814141</v>
      </c>
      <c r="O36" s="20">
        <f>_xlfn.XLOOKUP($I36,Data!$B:$B,Data!I:I)/L36</f>
        <v>89016.712401321507</v>
      </c>
      <c r="P36">
        <f>_xlfn.XLOOKUP($I36,Data!$B:$B,Data!J:J)</f>
        <v>4</v>
      </c>
      <c r="Q36">
        <f>_xlfn.XLOOKUP($I36,Data!$B:$B,Data!K:K)</f>
        <v>12</v>
      </c>
      <c r="R36" s="20">
        <f>_xlfn.XLOOKUP($I36,Data!$B:$B,Data!L:L)</f>
        <v>26</v>
      </c>
      <c r="S36">
        <f>_xlfn.XLOOKUP($I36,Data!$B:$B,Data!M:M)/P36</f>
        <v>84080.786792908897</v>
      </c>
      <c r="T36">
        <f>_xlfn.XLOOKUP($I36,Data!$B:$B,Data!N:N)/Q36</f>
        <v>5008.5153336468584</v>
      </c>
      <c r="U36">
        <f>_xlfn.XLOOKUP($I36,Data!$B:$B,Data!O:O)/R36</f>
        <v>4313.1477991579304</v>
      </c>
    </row>
    <row r="37" spans="9:21">
      <c r="I37" s="10" t="str">
        <v>Ocean Breeze Lodge</v>
      </c>
      <c r="J37">
        <f>_xlfn.XLOOKUP($I37,Data!$B:$B,Data!D:D)</f>
        <v>935</v>
      </c>
      <c r="K37">
        <f>_xlfn.XLOOKUP($I37,Data!$B:$B,Data!E:E)</f>
        <v>2747</v>
      </c>
      <c r="L37" s="20">
        <f>_xlfn.XLOOKUP($I37,Data!$B:$B,Data!F:F)</f>
        <v>5868</v>
      </c>
      <c r="M37">
        <f>_xlfn.XLOOKUP($I37,Data!$B:$B,Data!G:G)/J37</f>
        <v>88310.650099339735</v>
      </c>
      <c r="N37">
        <f>_xlfn.XLOOKUP($I37,Data!$B:$B,Data!H:H)/K37</f>
        <v>80800.313680228996</v>
      </c>
      <c r="O37" s="20">
        <f>_xlfn.XLOOKUP($I37,Data!$B:$B,Data!I:I)/L37</f>
        <v>102139.41778881814</v>
      </c>
      <c r="P37">
        <f>_xlfn.XLOOKUP($I37,Data!$B:$B,Data!J:J)</f>
        <v>6</v>
      </c>
      <c r="Q37">
        <f>_xlfn.XLOOKUP($I37,Data!$B:$B,Data!K:K)</f>
        <v>24</v>
      </c>
      <c r="R37" s="20">
        <f>_xlfn.XLOOKUP($I37,Data!$B:$B,Data!L:L)</f>
        <v>56</v>
      </c>
      <c r="S37">
        <f>_xlfn.XLOOKUP($I37,Data!$B:$B,Data!M:M)/P37</f>
        <v>6889.4068693481458</v>
      </c>
      <c r="T37">
        <f>_xlfn.XLOOKUP($I37,Data!$B:$B,Data!N:N)/Q37</f>
        <v>4817.652959731543</v>
      </c>
      <c r="U37">
        <f>_xlfn.XLOOKUP($I37,Data!$B:$B,Data!O:O)/R37</f>
        <v>4487.8878098347168</v>
      </c>
    </row>
    <row r="38" spans="9:21">
      <c r="I38" s="10" t="str">
        <v>Coral Reef Suites</v>
      </c>
      <c r="J38">
        <f>_xlfn.XLOOKUP($I38,Data!$B:$B,Data!D:D)</f>
        <v>783</v>
      </c>
      <c r="K38">
        <f>_xlfn.XLOOKUP($I38,Data!$B:$B,Data!E:E)</f>
        <v>2003</v>
      </c>
      <c r="L38" s="20">
        <f>_xlfn.XLOOKUP($I38,Data!$B:$B,Data!F:F)</f>
        <v>2658</v>
      </c>
      <c r="M38">
        <f>_xlfn.XLOOKUP($I38,Data!$B:$B,Data!G:G)/J38</f>
        <v>86041.865606220657</v>
      </c>
      <c r="N38">
        <f>_xlfn.XLOOKUP($I38,Data!$B:$B,Data!H:H)/K38</f>
        <v>70284.489799658884</v>
      </c>
      <c r="O38" s="20">
        <f>_xlfn.XLOOKUP($I38,Data!$B:$B,Data!I:I)/L38</f>
        <v>95078.456264123102</v>
      </c>
      <c r="P38">
        <f>_xlfn.XLOOKUP($I38,Data!$B:$B,Data!J:J)</f>
        <v>5</v>
      </c>
      <c r="Q38">
        <f>_xlfn.XLOOKUP($I38,Data!$B:$B,Data!K:K)</f>
        <v>13</v>
      </c>
      <c r="R38" s="20">
        <f>_xlfn.XLOOKUP($I38,Data!$B:$B,Data!L:L)</f>
        <v>22</v>
      </c>
      <c r="S38">
        <f>_xlfn.XLOOKUP($I38,Data!$B:$B,Data!M:M)/P38</f>
        <v>6794.713903340742</v>
      </c>
      <c r="T38">
        <f>_xlfn.XLOOKUP($I38,Data!$B:$B,Data!N:N)/Q38</f>
        <v>6646.9005690265121</v>
      </c>
      <c r="U38">
        <f>_xlfn.XLOOKUP($I38,Data!$B:$B,Data!O:O)/R38</f>
        <v>5131.7013516255083</v>
      </c>
    </row>
    <row r="39" spans="9:21">
      <c r="I39" s="10" t="str">
        <v>Coastal Comfort Inn</v>
      </c>
      <c r="J39">
        <f>_xlfn.XLOOKUP($I39,Data!$B:$B,Data!D:D)</f>
        <v>485</v>
      </c>
      <c r="K39">
        <f>_xlfn.XLOOKUP($I39,Data!$B:$B,Data!E:E)</f>
        <v>952</v>
      </c>
      <c r="L39" s="20">
        <f>_xlfn.XLOOKUP($I39,Data!$B:$B,Data!F:F)</f>
        <v>2813</v>
      </c>
      <c r="M39">
        <f>_xlfn.XLOOKUP($I39,Data!$B:$B,Data!G:G)/J39</f>
        <v>71026.472561406146</v>
      </c>
      <c r="N39">
        <f>_xlfn.XLOOKUP($I39,Data!$B:$B,Data!H:H)/K39</f>
        <v>84572.020074506217</v>
      </c>
      <c r="O39" s="20">
        <f>_xlfn.XLOOKUP($I39,Data!$B:$B,Data!I:I)/L39</f>
        <v>91335.675554787711</v>
      </c>
      <c r="P39">
        <f>_xlfn.XLOOKUP($I39,Data!$B:$B,Data!J:J)</f>
        <v>3</v>
      </c>
      <c r="Q39">
        <f>_xlfn.XLOOKUP($I39,Data!$B:$B,Data!K:K)</f>
        <v>9</v>
      </c>
      <c r="R39" s="20">
        <f>_xlfn.XLOOKUP($I39,Data!$B:$B,Data!L:L)</f>
        <v>18</v>
      </c>
      <c r="S39">
        <f>_xlfn.XLOOKUP($I39,Data!$B:$B,Data!M:M)/P39</f>
        <v>6722.2374677761254</v>
      </c>
      <c r="T39">
        <f>_xlfn.XLOOKUP($I39,Data!$B:$B,Data!N:N)/Q39</f>
        <v>4909.6195715011308</v>
      </c>
      <c r="U39">
        <f>_xlfn.XLOOKUP($I39,Data!$B:$B,Data!O:O)/R39</f>
        <v>6473.5707945311551</v>
      </c>
    </row>
    <row r="40" spans="9:21">
      <c r="I40" s="10" t="str">
        <v>Sunset Vista Lodge</v>
      </c>
      <c r="J40">
        <f>_xlfn.XLOOKUP($I40,Data!$B:$B,Data!D:D)</f>
        <v>671</v>
      </c>
      <c r="K40">
        <f>_xlfn.XLOOKUP($I40,Data!$B:$B,Data!E:E)</f>
        <v>978</v>
      </c>
      <c r="L40" s="20">
        <f>_xlfn.XLOOKUP($I40,Data!$B:$B,Data!F:F)</f>
        <v>1780</v>
      </c>
      <c r="M40">
        <f>_xlfn.XLOOKUP($I40,Data!$B:$B,Data!G:G)/J40</f>
        <v>82332.454058773263</v>
      </c>
      <c r="N40">
        <f>_xlfn.XLOOKUP($I40,Data!$B:$B,Data!H:H)/K40</f>
        <v>69307.00835243093</v>
      </c>
      <c r="O40" s="20">
        <f>_xlfn.XLOOKUP($I40,Data!$B:$B,Data!I:I)/L40</f>
        <v>72891.087328995476</v>
      </c>
      <c r="P40">
        <f>_xlfn.XLOOKUP($I40,Data!$B:$B,Data!J:J)</f>
        <v>4</v>
      </c>
      <c r="Q40">
        <f>_xlfn.XLOOKUP($I40,Data!$B:$B,Data!K:K)</f>
        <v>10</v>
      </c>
      <c r="R40" s="20">
        <f>_xlfn.XLOOKUP($I40,Data!$B:$B,Data!L:L)</f>
        <v>13</v>
      </c>
      <c r="S40">
        <f>_xlfn.XLOOKUP($I40,Data!$B:$B,Data!M:M)/P40</f>
        <v>7353.1474452769062</v>
      </c>
      <c r="T40">
        <f>_xlfn.XLOOKUP($I40,Data!$B:$B,Data!N:N)/Q40</f>
        <v>3947.0160777078008</v>
      </c>
      <c r="U40">
        <f>_xlfn.XLOOKUP($I40,Data!$B:$B,Data!O:O)/R40</f>
        <v>5486.3249027733209</v>
      </c>
    </row>
    <row r="41" spans="9:21">
      <c r="I41" s="10" t="str">
        <v>Blue Horizon Hotel</v>
      </c>
      <c r="J41">
        <f>_xlfn.XLOOKUP($I41,Data!$B:$B,Data!D:D)</f>
        <v>487</v>
      </c>
      <c r="K41">
        <f>_xlfn.XLOOKUP($I41,Data!$B:$B,Data!E:E)</f>
        <v>629</v>
      </c>
      <c r="L41" s="20">
        <f>_xlfn.XLOOKUP($I41,Data!$B:$B,Data!F:F)</f>
        <v>804</v>
      </c>
      <c r="M41">
        <f>_xlfn.XLOOKUP($I41,Data!$B:$B,Data!G:G)/J41</f>
        <v>86414.734958515663</v>
      </c>
      <c r="N41">
        <f>_xlfn.XLOOKUP($I41,Data!$B:$B,Data!H:H)/K41</f>
        <v>70881.13662240449</v>
      </c>
      <c r="O41" s="20">
        <f>_xlfn.XLOOKUP($I41,Data!$B:$B,Data!I:I)/L41</f>
        <v>86414.474482893464</v>
      </c>
      <c r="P41">
        <f>_xlfn.XLOOKUP($I41,Data!$B:$B,Data!J:J)</f>
        <v>3</v>
      </c>
      <c r="Q41">
        <f>_xlfn.XLOOKUP($I41,Data!$B:$B,Data!K:K)</f>
        <v>5</v>
      </c>
      <c r="R41" s="20">
        <f>_xlfn.XLOOKUP($I41,Data!$B:$B,Data!L:L)</f>
        <v>6</v>
      </c>
      <c r="S41">
        <f>_xlfn.XLOOKUP($I41,Data!$B:$B,Data!M:M)/P41</f>
        <v>7100.2987428062634</v>
      </c>
      <c r="T41">
        <f>_xlfn.XLOOKUP($I41,Data!$B:$B,Data!N:N)/Q41</f>
        <v>82755.831930858214</v>
      </c>
      <c r="U41">
        <f>_xlfn.XLOOKUP($I41,Data!$B:$B,Data!O:O)/R41</f>
        <v>5377.4162870375958</v>
      </c>
    </row>
    <row r="42" spans="9:21">
      <c r="I42" s="10" t="str">
        <v>Oceanview Retreat</v>
      </c>
      <c r="J42">
        <f>_xlfn.XLOOKUP($I42,Data!$B:$B,Data!D:D)</f>
        <v>98</v>
      </c>
      <c r="K42">
        <f>_xlfn.XLOOKUP($I42,Data!$B:$B,Data!E:E)</f>
        <v>182</v>
      </c>
      <c r="L42" s="20">
        <f>_xlfn.XLOOKUP($I42,Data!$B:$B,Data!F:F)</f>
        <v>395</v>
      </c>
      <c r="M42">
        <f>_xlfn.XLOOKUP($I42,Data!$B:$B,Data!G:G)/J42</f>
        <v>84567.69641408349</v>
      </c>
      <c r="N42">
        <f>_xlfn.XLOOKUP($I42,Data!$B:$B,Data!H:H)/K42</f>
        <v>80014.430972460003</v>
      </c>
      <c r="O42" s="20">
        <f>_xlfn.XLOOKUP($I42,Data!$B:$B,Data!I:I)/L42</f>
        <v>77826.752267893302</v>
      </c>
      <c r="P42">
        <f>_xlfn.XLOOKUP($I42,Data!$B:$B,Data!J:J)</f>
        <v>1</v>
      </c>
      <c r="Q42">
        <f>_xlfn.XLOOKUP($I42,Data!$B:$B,Data!K:K)</f>
        <v>2</v>
      </c>
      <c r="R42" s="20">
        <f>_xlfn.XLOOKUP($I42,Data!$B:$B,Data!L:L)</f>
        <v>3</v>
      </c>
      <c r="S42">
        <f>_xlfn.XLOOKUP($I42,Data!$B:$B,Data!M:M)/P42</f>
        <v>4322.2712731030679</v>
      </c>
      <c r="T42">
        <f>_xlfn.XLOOKUP($I42,Data!$B:$B,Data!N:N)/Q42</f>
        <v>4196.0917776522347</v>
      </c>
      <c r="U42">
        <f>_xlfn.XLOOKUP($I42,Data!$B:$B,Data!O:O)/R42</f>
        <v>6409.7724960144888</v>
      </c>
    </row>
    <row r="43" spans="9:21">
      <c r="I43" s="10" t="str">
        <v>Island Paradise Retreat</v>
      </c>
      <c r="J43">
        <f>_xlfn.XLOOKUP($I43,Data!$B:$B,Data!D:D)</f>
        <v>333</v>
      </c>
      <c r="K43">
        <f>_xlfn.XLOOKUP($I43,Data!$B:$B,Data!E:E)</f>
        <v>775</v>
      </c>
      <c r="L43" s="20">
        <f>_xlfn.XLOOKUP($I43,Data!$B:$B,Data!F:F)</f>
        <v>1257</v>
      </c>
      <c r="M43">
        <f>_xlfn.XLOOKUP($I43,Data!$B:$B,Data!G:G)/J43</f>
        <v>74347.176289962794</v>
      </c>
      <c r="N43">
        <f>_xlfn.XLOOKUP($I43,Data!$B:$B,Data!H:H)/K43</f>
        <v>94393.984603964724</v>
      </c>
      <c r="O43" s="20">
        <f>_xlfn.XLOOKUP($I43,Data!$B:$B,Data!I:I)/L43</f>
        <v>96646.77161825134</v>
      </c>
      <c r="P43">
        <f>_xlfn.XLOOKUP($I43,Data!$B:$B,Data!J:J)</f>
        <v>3</v>
      </c>
      <c r="Q43">
        <f>_xlfn.XLOOKUP($I43,Data!$B:$B,Data!K:K)</f>
        <v>5</v>
      </c>
      <c r="R43" s="20">
        <f>_xlfn.XLOOKUP($I43,Data!$B:$B,Data!L:L)</f>
        <v>12</v>
      </c>
      <c r="S43">
        <f>_xlfn.XLOOKUP($I43,Data!$B:$B,Data!M:M)/P43</f>
        <v>4502.6872554413621</v>
      </c>
      <c r="T43">
        <f>_xlfn.XLOOKUP($I43,Data!$B:$B,Data!N:N)/Q43</f>
        <v>6259.6753820644899</v>
      </c>
      <c r="U43">
        <f>_xlfn.XLOOKUP($I43,Data!$B:$B,Data!O:O)/R43</f>
        <v>4293.1935926159567</v>
      </c>
    </row>
    <row r="44" spans="9:21">
      <c r="I44" s="10" t="str">
        <v>Harbor View Resort</v>
      </c>
      <c r="J44">
        <f>_xlfn.XLOOKUP($I44,Data!$B:$B,Data!D:D)</f>
        <v>620</v>
      </c>
      <c r="K44">
        <f>_xlfn.XLOOKUP($I44,Data!$B:$B,Data!E:E)</f>
        <v>998</v>
      </c>
      <c r="L44" s="20">
        <f>_xlfn.XLOOKUP($I44,Data!$B:$B,Data!F:F)</f>
        <v>1878</v>
      </c>
      <c r="M44">
        <f>_xlfn.XLOOKUP($I44,Data!$B:$B,Data!G:G)/J44</f>
        <v>76853.163630515555</v>
      </c>
      <c r="N44">
        <f>_xlfn.XLOOKUP($I44,Data!$B:$B,Data!H:H)/K44</f>
        <v>92428.220293016522</v>
      </c>
      <c r="O44" s="20">
        <f>_xlfn.XLOOKUP($I44,Data!$B:$B,Data!I:I)/L44</f>
        <v>92858.877908697395</v>
      </c>
      <c r="P44">
        <f>_xlfn.XLOOKUP($I44,Data!$B:$B,Data!J:J)</f>
        <v>4</v>
      </c>
      <c r="Q44">
        <f>_xlfn.XLOOKUP($I44,Data!$B:$B,Data!K:K)</f>
        <v>6</v>
      </c>
      <c r="R44" s="20">
        <f>_xlfn.XLOOKUP($I44,Data!$B:$B,Data!L:L)</f>
        <v>13</v>
      </c>
      <c r="S44">
        <f>_xlfn.XLOOKUP($I44,Data!$B:$B,Data!M:M)/P44</f>
        <v>6881.9725976600985</v>
      </c>
      <c r="T44">
        <f>_xlfn.XLOOKUP($I44,Data!$B:$B,Data!N:N)/Q44</f>
        <v>6323.4399833932011</v>
      </c>
      <c r="U44">
        <f>_xlfn.XLOOKUP($I44,Data!$B:$B,Data!O:O)/R44</f>
        <v>7116.5474294976821</v>
      </c>
    </row>
    <row r="45" spans="9:21">
      <c r="I45" s="10" t="str">
        <v>Island Haven Hotel</v>
      </c>
      <c r="J45">
        <f>_xlfn.XLOOKUP($I45,Data!$B:$B,Data!D:D)</f>
        <v>74</v>
      </c>
      <c r="K45">
        <f>_xlfn.XLOOKUP($I45,Data!$B:$B,Data!E:E)</f>
        <v>141</v>
      </c>
      <c r="L45" s="20">
        <f>_xlfn.XLOOKUP($I45,Data!$B:$B,Data!F:F)</f>
        <v>403</v>
      </c>
      <c r="M45">
        <f>_xlfn.XLOOKUP($I45,Data!$B:$B,Data!G:G)/J45</f>
        <v>72350.420205099465</v>
      </c>
      <c r="N45">
        <f>_xlfn.XLOOKUP($I45,Data!$B:$B,Data!H:H)/K45</f>
        <v>68948.921810247863</v>
      </c>
      <c r="O45" s="20">
        <f>_xlfn.XLOOKUP($I45,Data!$B:$B,Data!I:I)/L45</f>
        <v>81446.778026300773</v>
      </c>
      <c r="P45">
        <f>_xlfn.XLOOKUP($I45,Data!$B:$B,Data!J:J)</f>
        <v>1</v>
      </c>
      <c r="Q45">
        <f>_xlfn.XLOOKUP($I45,Data!$B:$B,Data!K:K)</f>
        <v>2</v>
      </c>
      <c r="R45" s="20">
        <f>_xlfn.XLOOKUP($I45,Data!$B:$B,Data!L:L)</f>
        <v>3</v>
      </c>
      <c r="S45">
        <f>_xlfn.XLOOKUP($I45,Data!$B:$B,Data!M:M)/P45</f>
        <v>3379.5303737407257</v>
      </c>
      <c r="T45">
        <f>_xlfn.XLOOKUP($I45,Data!$B:$B,Data!N:N)/Q45</f>
        <v>3258.7045848005291</v>
      </c>
      <c r="U45">
        <f>_xlfn.XLOOKUP($I45,Data!$B:$B,Data!O:O)/R45</f>
        <v>5759.0538712622956</v>
      </c>
    </row>
    <row r="46" spans="9:21">
      <c r="I46" s="10" t="str">
        <v>Islander Eco-Tours</v>
      </c>
      <c r="J46">
        <f>_xlfn.XLOOKUP($I46,Data!$B:$B,Data!D:D)</f>
        <v>248</v>
      </c>
      <c r="K46">
        <f>_xlfn.XLOOKUP($I46,Data!$B:$B,Data!E:E)</f>
        <v>662</v>
      </c>
      <c r="L46" s="20">
        <f>_xlfn.XLOOKUP($I46,Data!$B:$B,Data!F:F)</f>
        <v>971</v>
      </c>
      <c r="M46">
        <f>_xlfn.XLOOKUP($I46,Data!$B:$B,Data!G:G)/J46</f>
        <v>87276.024369314677</v>
      </c>
      <c r="N46">
        <f>_xlfn.XLOOKUP($I46,Data!$B:$B,Data!H:H)/K46</f>
        <v>94140.296488867156</v>
      </c>
      <c r="O46" s="20">
        <f>_xlfn.XLOOKUP($I46,Data!$B:$B,Data!I:I)/L46</f>
        <v>73328.233926788977</v>
      </c>
      <c r="P46">
        <f>_xlfn.XLOOKUP($I46,Data!$B:$B,Data!J:J)</f>
        <v>3</v>
      </c>
      <c r="Q46">
        <f>_xlfn.XLOOKUP($I46,Data!$B:$B,Data!K:K)</f>
        <v>4</v>
      </c>
      <c r="R46" s="20">
        <f>_xlfn.XLOOKUP($I46,Data!$B:$B,Data!L:L)</f>
        <v>10</v>
      </c>
      <c r="S46">
        <f>_xlfn.XLOOKUP($I46,Data!$B:$B,Data!M:M)/P46</f>
        <v>3765.3441779081563</v>
      </c>
      <c r="T46">
        <f>_xlfn.XLOOKUP($I46,Data!$B:$B,Data!N:N)/Q46</f>
        <v>6881.6449530598711</v>
      </c>
      <c r="U46">
        <f>_xlfn.XLOOKUP($I46,Data!$B:$B,Data!O:O)/R46</f>
        <v>4643.8286551301662</v>
      </c>
    </row>
    <row r="47" spans="9:21">
      <c r="I47" s="10" t="str">
        <v>Island Escape Cabins</v>
      </c>
      <c r="J47">
        <f>_xlfn.XLOOKUP($I47,Data!$B:$B,Data!D:D)</f>
        <v>602</v>
      </c>
      <c r="K47">
        <f>_xlfn.XLOOKUP($I47,Data!$B:$B,Data!E:E)</f>
        <v>1084</v>
      </c>
      <c r="L47" s="20">
        <f>_xlfn.XLOOKUP($I47,Data!$B:$B,Data!F:F)</f>
        <v>1597</v>
      </c>
      <c r="M47">
        <f>_xlfn.XLOOKUP($I47,Data!$B:$B,Data!G:G)/J47</f>
        <v>69115.908818818862</v>
      </c>
      <c r="N47">
        <f>_xlfn.XLOOKUP($I47,Data!$B:$B,Data!H:H)/K47</f>
        <v>69373.371335082673</v>
      </c>
      <c r="O47" s="20">
        <f>_xlfn.XLOOKUP($I47,Data!$B:$B,Data!I:I)/L47</f>
        <v>88199.042998196659</v>
      </c>
      <c r="P47">
        <f>_xlfn.XLOOKUP($I47,Data!$B:$B,Data!J:J)</f>
        <v>6</v>
      </c>
      <c r="Q47">
        <f>_xlfn.XLOOKUP($I47,Data!$B:$B,Data!K:K)</f>
        <v>7</v>
      </c>
      <c r="R47" s="20">
        <f>_xlfn.XLOOKUP($I47,Data!$B:$B,Data!L:L)</f>
        <v>10</v>
      </c>
      <c r="S47">
        <f>_xlfn.XLOOKUP($I47,Data!$B:$B,Data!M:M)/P47</f>
        <v>4351.0873584452956</v>
      </c>
      <c r="T47">
        <f>_xlfn.XLOOKUP($I47,Data!$B:$B,Data!N:N)/Q47</f>
        <v>7095.2909347622763</v>
      </c>
      <c r="U47">
        <f>_xlfn.XLOOKUP($I47,Data!$B:$B,Data!O:O)/R47</f>
        <v>7149.0522394233831</v>
      </c>
    </row>
    <row r="48" spans="9:21">
      <c r="I48" s="10" t="str">
        <v>Ocean Breeze Cabins</v>
      </c>
      <c r="J48">
        <f>_xlfn.XLOOKUP($I48,Data!$B:$B,Data!D:D)</f>
        <v>172</v>
      </c>
      <c r="K48">
        <f>_xlfn.XLOOKUP($I48,Data!$B:$B,Data!E:E)</f>
        <v>373</v>
      </c>
      <c r="L48" s="20">
        <f>_xlfn.XLOOKUP($I48,Data!$B:$B,Data!F:F)</f>
        <v>727</v>
      </c>
      <c r="M48">
        <f>_xlfn.XLOOKUP($I48,Data!$B:$B,Data!G:G)/J48</f>
        <v>75638.932638147438</v>
      </c>
      <c r="N48">
        <f>_xlfn.XLOOKUP($I48,Data!$B:$B,Data!H:H)/K48</f>
        <v>81963.510800856733</v>
      </c>
      <c r="O48" s="20">
        <f>_xlfn.XLOOKUP($I48,Data!$B:$B,Data!I:I)/L48</f>
        <v>88966.334324575524</v>
      </c>
      <c r="P48">
        <f>_xlfn.XLOOKUP($I48,Data!$B:$B,Data!J:J)</f>
        <v>2</v>
      </c>
      <c r="Q48">
        <f>_xlfn.XLOOKUP($I48,Data!$B:$B,Data!K:K)</f>
        <v>3</v>
      </c>
      <c r="R48" s="20">
        <f>_xlfn.XLOOKUP($I48,Data!$B:$B,Data!L:L)</f>
        <v>7</v>
      </c>
      <c r="S48">
        <f>_xlfn.XLOOKUP($I48,Data!$B:$B,Data!M:M)/P48</f>
        <v>3749.3965510278408</v>
      </c>
      <c r="T48">
        <f>_xlfn.XLOOKUP($I48,Data!$B:$B,Data!N:N)/Q48</f>
        <v>4972.7690426467625</v>
      </c>
      <c r="U48">
        <f>_xlfn.XLOOKUP($I48,Data!$B:$B,Data!O:O)/R48</f>
        <v>4180.7607315974974</v>
      </c>
    </row>
    <row r="49" spans="9:21">
      <c r="I49" s="10" t="str">
        <v>Islander Retreat Center</v>
      </c>
      <c r="J49">
        <f>_xlfn.XLOOKUP($I49,Data!$B:$B,Data!D:D)</f>
        <v>9</v>
      </c>
      <c r="K49">
        <f>_xlfn.XLOOKUP($I49,Data!$B:$B,Data!E:E)</f>
        <v>24</v>
      </c>
      <c r="L49" s="20">
        <f>_xlfn.XLOOKUP($I49,Data!$B:$B,Data!F:F)</f>
        <v>57</v>
      </c>
      <c r="M49">
        <f>_xlfn.XLOOKUP($I49,Data!$B:$B,Data!G:G)/J49</f>
        <v>79001.662636064983</v>
      </c>
      <c r="N49">
        <f>_xlfn.XLOOKUP($I49,Data!$B:$B,Data!H:H)/K49</f>
        <v>68754.949657922494</v>
      </c>
      <c r="O49" s="20">
        <f>_xlfn.XLOOKUP($I49,Data!$B:$B,Data!I:I)/L49</f>
        <v>77407.334719110542</v>
      </c>
      <c r="P49">
        <f>_xlfn.XLOOKUP($I49,Data!$B:$B,Data!J:J)</f>
        <v>1</v>
      </c>
      <c r="Q49">
        <f>_xlfn.XLOOKUP($I49,Data!$B:$B,Data!K:K)</f>
        <v>1</v>
      </c>
      <c r="R49" s="20">
        <f>_xlfn.XLOOKUP($I49,Data!$B:$B,Data!L:L)</f>
        <v>1</v>
      </c>
      <c r="S49">
        <f>_xlfn.XLOOKUP($I49,Data!$B:$B,Data!M:M)/P49</f>
        <v>430.28722183227342</v>
      </c>
      <c r="T49">
        <f>_xlfn.XLOOKUP($I49,Data!$B:$B,Data!N:N)/Q49</f>
        <v>1185.3168220125967</v>
      </c>
      <c r="U49">
        <f>_xlfn.XLOOKUP($I49,Data!$B:$B,Data!O:O)/R49</f>
        <v>2794.0009429290153</v>
      </c>
    </row>
    <row r="50" spans="9:21">
      <c r="I50" s="10" t="str">
        <v>Ocean's Embrace Retreat</v>
      </c>
      <c r="J50">
        <f>_xlfn.XLOOKUP($I50,Data!$B:$B,Data!D:D)</f>
        <v>104</v>
      </c>
      <c r="K50">
        <f>_xlfn.XLOOKUP($I50,Data!$B:$B,Data!E:E)</f>
        <v>284</v>
      </c>
      <c r="L50" s="20">
        <f>_xlfn.XLOOKUP($I50,Data!$B:$B,Data!F:F)</f>
        <v>363</v>
      </c>
      <c r="M50">
        <f>_xlfn.XLOOKUP($I50,Data!$B:$B,Data!G:G)/J50</f>
        <v>75764.223534902296</v>
      </c>
      <c r="N50">
        <f>_xlfn.XLOOKUP($I50,Data!$B:$B,Data!H:H)/K50</f>
        <v>95388.307848508397</v>
      </c>
      <c r="O50" s="20">
        <f>_xlfn.XLOOKUP($I50,Data!$B:$B,Data!I:I)/L50</f>
        <v>76333.723984058306</v>
      </c>
      <c r="P50">
        <f>_xlfn.XLOOKUP($I50,Data!$B:$B,Data!J:J)</f>
        <v>1</v>
      </c>
      <c r="Q50">
        <f>_xlfn.XLOOKUP($I50,Data!$B:$B,Data!K:K)</f>
        <v>3</v>
      </c>
      <c r="R50" s="20">
        <f>_xlfn.XLOOKUP($I50,Data!$B:$B,Data!L:L)</f>
        <v>3</v>
      </c>
      <c r="S50">
        <f>_xlfn.XLOOKUP($I50,Data!$B:$B,Data!M:M)/P50</f>
        <v>4212.6862021846428</v>
      </c>
      <c r="T50">
        <f>_xlfn.XLOOKUP($I50,Data!$B:$B,Data!N:N)/Q50</f>
        <v>3986.0357120384328</v>
      </c>
      <c r="U50">
        <f>_xlfn.XLOOKUP($I50,Data!$B:$B,Data!O:O)/R50</f>
        <v>6008.5981191030332</v>
      </c>
    </row>
    <row r="51" spans="9:21">
      <c r="I51" s="10" t="str">
        <v>Coastal Wellness Retreats</v>
      </c>
      <c r="J51">
        <f>_xlfn.XLOOKUP($I51,Data!$B:$B,Data!D:D)</f>
        <v>771</v>
      </c>
      <c r="K51">
        <f>_xlfn.XLOOKUP($I51,Data!$B:$B,Data!E:E)</f>
        <v>1295</v>
      </c>
      <c r="L51" s="20">
        <f>_xlfn.XLOOKUP($I51,Data!$B:$B,Data!F:F)</f>
        <v>2752</v>
      </c>
      <c r="M51">
        <f>_xlfn.XLOOKUP($I51,Data!$B:$B,Data!G:G)/J51</f>
        <v>88039.487731993868</v>
      </c>
      <c r="N51">
        <f>_xlfn.XLOOKUP($I51,Data!$B:$B,Data!H:H)/K51</f>
        <v>79627.80907702152</v>
      </c>
      <c r="O51" s="20">
        <f>_xlfn.XLOOKUP($I51,Data!$B:$B,Data!I:I)/L51</f>
        <v>73028.742469355784</v>
      </c>
      <c r="P51">
        <f>_xlfn.XLOOKUP($I51,Data!$B:$B,Data!J:J)</f>
        <v>6</v>
      </c>
      <c r="Q51">
        <f>_xlfn.XLOOKUP($I51,Data!$B:$B,Data!K:K)</f>
        <v>13</v>
      </c>
      <c r="R51" s="20">
        <f>_xlfn.XLOOKUP($I51,Data!$B:$B,Data!L:L)</f>
        <v>19</v>
      </c>
      <c r="S51">
        <f>_xlfn.XLOOKUP($I51,Data!$B:$B,Data!M:M)/P51</f>
        <v>5361.3037889005873</v>
      </c>
      <c r="T51">
        <f>_xlfn.XLOOKUP($I51,Data!$B:$B,Data!N:N)/Q51</f>
        <v>3946.3502012548583</v>
      </c>
      <c r="U51">
        <f>_xlfn.XLOOKUP($I51,Data!$B:$B,Data!O:O)/R51</f>
        <v>7005.2349195453589</v>
      </c>
    </row>
    <row r="52" spans="9:21">
      <c r="I52" s="10" t="str">
        <v>Island Retreat Hotel</v>
      </c>
      <c r="J52">
        <f>_xlfn.XLOOKUP($I52,Data!$B:$B,Data!D:D)</f>
        <v>913</v>
      </c>
      <c r="K52">
        <f>_xlfn.XLOOKUP($I52,Data!$B:$B,Data!E:E)</f>
        <v>2043</v>
      </c>
      <c r="L52" s="20">
        <f>_xlfn.XLOOKUP($I52,Data!$B:$B,Data!F:F)</f>
        <v>5808</v>
      </c>
      <c r="M52">
        <f>_xlfn.XLOOKUP($I52,Data!$B:$B,Data!G:G)/J52</f>
        <v>87632.180664795233</v>
      </c>
      <c r="N52">
        <f>_xlfn.XLOOKUP($I52,Data!$B:$B,Data!H:H)/K52</f>
        <v>79101.801331208262</v>
      </c>
      <c r="O52" s="20">
        <f>_xlfn.XLOOKUP($I52,Data!$B:$B,Data!I:I)/L52</f>
        <v>79918.826580619454</v>
      </c>
      <c r="P52">
        <f>_xlfn.XLOOKUP($I52,Data!$B:$B,Data!J:J)</f>
        <v>5</v>
      </c>
      <c r="Q52">
        <f>_xlfn.XLOOKUP($I52,Data!$B:$B,Data!K:K)</f>
        <v>16</v>
      </c>
      <c r="R52" s="20">
        <f>_xlfn.XLOOKUP($I52,Data!$B:$B,Data!L:L)</f>
        <v>37</v>
      </c>
      <c r="S52">
        <f>_xlfn.XLOOKUP($I52,Data!$B:$B,Data!M:M)/P52</f>
        <v>7945.9200276701522</v>
      </c>
      <c r="T52">
        <f>_xlfn.XLOOKUP($I52,Data!$B:$B,Data!N:N)/Q52</f>
        <v>4736.1807236669702</v>
      </c>
      <c r="U52">
        <f>_xlfn.XLOOKUP($I52,Data!$B:$B,Data!O:O)/R52</f>
        <v>6472.9744579462804</v>
      </c>
    </row>
    <row r="53" spans="9:21">
      <c r="I53" s="10" t="str">
        <v>Coral Vista Inn</v>
      </c>
      <c r="J53">
        <f>_xlfn.XLOOKUP($I53,Data!$B:$B,Data!D:D)</f>
        <v>245</v>
      </c>
      <c r="K53">
        <f>_xlfn.XLOOKUP($I53,Data!$B:$B,Data!E:E)</f>
        <v>434</v>
      </c>
      <c r="L53" s="20">
        <f>_xlfn.XLOOKUP($I53,Data!$B:$B,Data!F:F)</f>
        <v>971</v>
      </c>
      <c r="M53">
        <f>_xlfn.XLOOKUP($I53,Data!$B:$B,Data!G:G)/J53</f>
        <v>75630.049667941727</v>
      </c>
      <c r="N53">
        <f>_xlfn.XLOOKUP($I53,Data!$B:$B,Data!H:H)/K53</f>
        <v>71993.268297829214</v>
      </c>
      <c r="O53" s="20">
        <f>_xlfn.XLOOKUP($I53,Data!$B:$B,Data!I:I)/L53</f>
        <v>79875.389928847522</v>
      </c>
      <c r="P53">
        <f>_xlfn.XLOOKUP($I53,Data!$B:$B,Data!J:J)</f>
        <v>2</v>
      </c>
      <c r="Q53">
        <f>_xlfn.XLOOKUP($I53,Data!$B:$B,Data!K:K)</f>
        <v>3</v>
      </c>
      <c r="R53" s="20">
        <f>_xlfn.XLOOKUP($I53,Data!$B:$B,Data!L:L)</f>
        <v>5</v>
      </c>
      <c r="S53">
        <f>_xlfn.XLOOKUP($I53,Data!$B:$B,Data!M:M)/P53</f>
        <v>5883.4244661765879</v>
      </c>
      <c r="T53">
        <f>_xlfn.XLOOKUP($I53,Data!$B:$B,Data!N:N)/Q53</f>
        <v>6208.0127090506503</v>
      </c>
      <c r="U53">
        <f>_xlfn.XLOOKUP($I53,Data!$B:$B,Data!O:O)/R53</f>
        <v>8644.85246368568</v>
      </c>
    </row>
    <row r="54" spans="9:21">
      <c r="I54" s="10" t="str">
        <v>Seaside Serenity Suites</v>
      </c>
      <c r="J54">
        <f>_xlfn.XLOOKUP($I54,Data!$B:$B,Data!D:D)</f>
        <v>35</v>
      </c>
      <c r="K54">
        <f>_xlfn.XLOOKUP($I54,Data!$B:$B,Data!E:E)</f>
        <v>83</v>
      </c>
      <c r="L54" s="20">
        <f>_xlfn.XLOOKUP($I54,Data!$B:$B,Data!F:F)</f>
        <v>121</v>
      </c>
      <c r="M54">
        <f>_xlfn.XLOOKUP($I54,Data!$B:$B,Data!G:G)/J54</f>
        <v>70456.688399171631</v>
      </c>
      <c r="N54">
        <f>_xlfn.XLOOKUP($I54,Data!$B:$B,Data!H:H)/K54</f>
        <v>86661.442236685136</v>
      </c>
      <c r="O54" s="20">
        <f>_xlfn.XLOOKUP($I54,Data!$B:$B,Data!I:I)/L54</f>
        <v>92414.472358509549</v>
      </c>
      <c r="P54">
        <f>_xlfn.XLOOKUP($I54,Data!$B:$B,Data!J:J)</f>
        <v>1</v>
      </c>
      <c r="Q54">
        <f>_xlfn.XLOOKUP($I54,Data!$B:$B,Data!K:K)</f>
        <v>1</v>
      </c>
      <c r="R54" s="20">
        <f>_xlfn.XLOOKUP($I54,Data!$B:$B,Data!L:L)</f>
        <v>1</v>
      </c>
      <c r="S54">
        <f>_xlfn.XLOOKUP($I54,Data!$B:$B,Data!M:M)/P54</f>
        <v>1506.2143035026568</v>
      </c>
      <c r="T54">
        <f>_xlfn.XLOOKUP($I54,Data!$B:$B,Data!N:N)/Q54</f>
        <v>3726.6550463778308</v>
      </c>
      <c r="U54">
        <f>_xlfn.XLOOKUP($I54,Data!$B:$B,Data!O:O)/R54</f>
        <v>5162.7822205935281</v>
      </c>
    </row>
    <row r="55" spans="9:21">
      <c r="I55" s="10" t="str">
        <v>Ocean Breeze Retreat</v>
      </c>
      <c r="J55">
        <f>_xlfn.XLOOKUP($I55,Data!$B:$B,Data!D:D)</f>
        <v>511</v>
      </c>
      <c r="K55">
        <f>_xlfn.XLOOKUP($I55,Data!$B:$B,Data!E:E)</f>
        <v>631</v>
      </c>
      <c r="L55" s="20">
        <f>_xlfn.XLOOKUP($I55,Data!$B:$B,Data!F:F)</f>
        <v>1116</v>
      </c>
      <c r="M55">
        <f>_xlfn.XLOOKUP($I55,Data!$B:$B,Data!G:G)/J55</f>
        <v>67573.199610431955</v>
      </c>
      <c r="N55">
        <f>_xlfn.XLOOKUP($I55,Data!$B:$B,Data!H:H)/K55</f>
        <v>93249.562971418854</v>
      </c>
      <c r="O55" s="20">
        <f>_xlfn.XLOOKUP($I55,Data!$B:$B,Data!I:I)/L55</f>
        <v>83253.914155737453</v>
      </c>
      <c r="P55">
        <f>_xlfn.XLOOKUP($I55,Data!$B:$B,Data!J:J)</f>
        <v>3</v>
      </c>
      <c r="Q55">
        <f>_xlfn.XLOOKUP($I55,Data!$B:$B,Data!K:K)</f>
        <v>5</v>
      </c>
      <c r="R55" s="20">
        <f>_xlfn.XLOOKUP($I55,Data!$B:$B,Data!L:L)</f>
        <v>7</v>
      </c>
      <c r="S55">
        <f>_xlfn.XLOOKUP($I55,Data!$B:$B,Data!M:M)/P55</f>
        <v>7766.9740134048288</v>
      </c>
      <c r="T55">
        <f>_xlfn.XLOOKUP($I55,Data!$B:$B,Data!N:N)/Q55</f>
        <v>5343.778785513</v>
      </c>
      <c r="U55">
        <f>_xlfn.XLOOKUP($I55,Data!$B:$B,Data!O:O)/R55</f>
        <v>7399.3211917290091</v>
      </c>
    </row>
    <row r="56" spans="9:21">
      <c r="I56" s="10" t="str">
        <v>Islander Culinary Experiences</v>
      </c>
      <c r="J56">
        <f>_xlfn.XLOOKUP($I56,Data!$B:$B,Data!D:D)</f>
        <v>470</v>
      </c>
      <c r="K56">
        <f>_xlfn.XLOOKUP($I56,Data!$B:$B,Data!E:E)</f>
        <v>1066</v>
      </c>
      <c r="L56" s="20">
        <f>_xlfn.XLOOKUP($I56,Data!$B:$B,Data!F:F)</f>
        <v>1435</v>
      </c>
      <c r="M56">
        <f>_xlfn.XLOOKUP($I56,Data!$B:$B,Data!G:G)/J56</f>
        <v>83788.396008245618</v>
      </c>
      <c r="N56">
        <f>_xlfn.XLOOKUP($I56,Data!$B:$B,Data!H:H)/K56</f>
        <v>95840.089177533126</v>
      </c>
      <c r="O56" s="20">
        <f>_xlfn.XLOOKUP($I56,Data!$B:$B,Data!I:I)/L56</f>
        <v>85674.476359269014</v>
      </c>
      <c r="P56">
        <f>_xlfn.XLOOKUP($I56,Data!$B:$B,Data!J:J)</f>
        <v>4</v>
      </c>
      <c r="Q56">
        <f>_xlfn.XLOOKUP($I56,Data!$B:$B,Data!K:K)</f>
        <v>8</v>
      </c>
      <c r="R56" s="20">
        <f>_xlfn.XLOOKUP($I56,Data!$B:$B,Data!L:L)</f>
        <v>9</v>
      </c>
      <c r="S56">
        <f>_xlfn.XLOOKUP($I56,Data!$B:$B,Data!M:M)/P56</f>
        <v>5442.1463084833576</v>
      </c>
      <c r="T56">
        <f>_xlfn.XLOOKUP($I56,Data!$B:$B,Data!N:N)/Q56</f>
        <v>5476.9831442844716</v>
      </c>
      <c r="U56">
        <f>_xlfn.XLOOKUP($I56,Data!$B:$B,Data!O:O)/R56</f>
        <v>6903.482142880729</v>
      </c>
    </row>
    <row r="57" spans="9:21">
      <c r="I57" s="10"/>
      <c r="J57">
        <f>_xlfn.XLOOKUP($I57,Data!$B:$B,Data!D:D)</f>
        <v>0</v>
      </c>
      <c r="K57">
        <f>_xlfn.XLOOKUP($I57,Data!$B:$B,Data!E:E)</f>
        <v>0</v>
      </c>
      <c r="L57" s="20">
        <f>_xlfn.XLOOKUP($I57,Data!$B:$B,Data!F:F)</f>
        <v>0</v>
      </c>
      <c r="M57" t="e">
        <f>_xlfn.XLOOKUP($I57,Data!$B:$B,Data!G:G)/J57</f>
        <v>#DIV/0!</v>
      </c>
      <c r="N57" t="e">
        <f>_xlfn.XLOOKUP($I57,Data!$B:$B,Data!H:H)/K57</f>
        <v>#DIV/0!</v>
      </c>
      <c r="O57" s="20" t="e">
        <f>_xlfn.XLOOKUP($I57,Data!$B:$B,Data!I:I)/L57</f>
        <v>#DIV/0!</v>
      </c>
      <c r="P57">
        <f>_xlfn.XLOOKUP($I57,Data!$B:$B,Data!J:J)</f>
        <v>0</v>
      </c>
      <c r="Q57">
        <f>_xlfn.XLOOKUP($I57,Data!$B:$B,Data!K:K)</f>
        <v>0</v>
      </c>
      <c r="R57" s="20">
        <f>_xlfn.XLOOKUP($I57,Data!$B:$B,Data!L:L)</f>
        <v>0</v>
      </c>
      <c r="S57" t="e">
        <f>_xlfn.XLOOKUP($I57,Data!$B:$B,Data!M:M)/P57</f>
        <v>#DIV/0!</v>
      </c>
      <c r="T57" t="e">
        <f>_xlfn.XLOOKUP($I57,Data!$B:$B,Data!N:N)/Q57</f>
        <v>#DIV/0!</v>
      </c>
      <c r="U57" t="e">
        <f>_xlfn.XLOOKUP($I57,Data!$B:$B,Data!O:O)/R57</f>
        <v>#DIV/0!</v>
      </c>
    </row>
    <row r="58" spans="9:21">
      <c r="I58" s="10"/>
      <c r="J58">
        <f>_xlfn.XLOOKUP($I58,Data!$B:$B,Data!D:D)</f>
        <v>0</v>
      </c>
      <c r="K58">
        <f>_xlfn.XLOOKUP($I58,Data!$B:$B,Data!E:E)</f>
        <v>0</v>
      </c>
      <c r="L58" s="20">
        <f>_xlfn.XLOOKUP($I58,Data!$B:$B,Data!F:F)</f>
        <v>0</v>
      </c>
      <c r="M58" t="e">
        <f>_xlfn.XLOOKUP($I58,Data!$B:$B,Data!G:G)/J58</f>
        <v>#DIV/0!</v>
      </c>
      <c r="N58" t="e">
        <f>_xlfn.XLOOKUP($I58,Data!$B:$B,Data!H:H)/K58</f>
        <v>#DIV/0!</v>
      </c>
      <c r="O58" s="20" t="e">
        <f>_xlfn.XLOOKUP($I58,Data!$B:$B,Data!I:I)/L58</f>
        <v>#DIV/0!</v>
      </c>
      <c r="P58">
        <f>_xlfn.XLOOKUP($I58,Data!$B:$B,Data!J:J)</f>
        <v>0</v>
      </c>
      <c r="Q58">
        <f>_xlfn.XLOOKUP($I58,Data!$B:$B,Data!K:K)</f>
        <v>0</v>
      </c>
      <c r="R58" s="20">
        <f>_xlfn.XLOOKUP($I58,Data!$B:$B,Data!L:L)</f>
        <v>0</v>
      </c>
      <c r="S58" t="e">
        <f>_xlfn.XLOOKUP($I58,Data!$B:$B,Data!M:M)/P58</f>
        <v>#DIV/0!</v>
      </c>
      <c r="T58" t="e">
        <f>_xlfn.XLOOKUP($I58,Data!$B:$B,Data!N:N)/Q58</f>
        <v>#DIV/0!</v>
      </c>
      <c r="U58" t="e">
        <f>_xlfn.XLOOKUP($I58,Data!$B:$B,Data!O:O)/R58</f>
        <v>#DIV/0!</v>
      </c>
    </row>
    <row r="59" spans="9:21">
      <c r="I59" s="10"/>
      <c r="J59">
        <f>_xlfn.XLOOKUP($I59,Data!$B:$B,Data!D:D)</f>
        <v>0</v>
      </c>
      <c r="K59">
        <f>_xlfn.XLOOKUP($I59,Data!$B:$B,Data!E:E)</f>
        <v>0</v>
      </c>
      <c r="L59" s="20">
        <f>_xlfn.XLOOKUP($I59,Data!$B:$B,Data!F:F)</f>
        <v>0</v>
      </c>
      <c r="M59" t="e">
        <f>_xlfn.XLOOKUP($I59,Data!$B:$B,Data!G:G)/J59</f>
        <v>#DIV/0!</v>
      </c>
      <c r="N59" t="e">
        <f>_xlfn.XLOOKUP($I59,Data!$B:$B,Data!H:H)/K59</f>
        <v>#DIV/0!</v>
      </c>
      <c r="O59" s="20" t="e">
        <f>_xlfn.XLOOKUP($I59,Data!$B:$B,Data!I:I)/L59</f>
        <v>#DIV/0!</v>
      </c>
      <c r="P59">
        <f>_xlfn.XLOOKUP($I59,Data!$B:$B,Data!J:J)</f>
        <v>0</v>
      </c>
      <c r="Q59">
        <f>_xlfn.XLOOKUP($I59,Data!$B:$B,Data!K:K)</f>
        <v>0</v>
      </c>
      <c r="R59" s="20">
        <f>_xlfn.XLOOKUP($I59,Data!$B:$B,Data!L:L)</f>
        <v>0</v>
      </c>
      <c r="S59" t="e">
        <f>_xlfn.XLOOKUP($I59,Data!$B:$B,Data!M:M)/P59</f>
        <v>#DIV/0!</v>
      </c>
      <c r="T59" t="e">
        <f>_xlfn.XLOOKUP($I59,Data!$B:$B,Data!N:N)/Q59</f>
        <v>#DIV/0!</v>
      </c>
      <c r="U59" t="e">
        <f>_xlfn.XLOOKUP($I59,Data!$B:$B,Data!O:O)/R59</f>
        <v>#DIV/0!</v>
      </c>
    </row>
    <row r="60" spans="9:21">
      <c r="I60" s="10"/>
      <c r="J60">
        <f>_xlfn.XLOOKUP($I60,Data!$B:$B,Data!D:D)</f>
        <v>0</v>
      </c>
      <c r="K60">
        <f>_xlfn.XLOOKUP($I60,Data!$B:$B,Data!E:E)</f>
        <v>0</v>
      </c>
      <c r="L60" s="20">
        <f>_xlfn.XLOOKUP($I60,Data!$B:$B,Data!F:F)</f>
        <v>0</v>
      </c>
      <c r="M60" t="e">
        <f>_xlfn.XLOOKUP($I60,Data!$B:$B,Data!G:G)/J60</f>
        <v>#DIV/0!</v>
      </c>
      <c r="N60" t="e">
        <f>_xlfn.XLOOKUP($I60,Data!$B:$B,Data!H:H)/K60</f>
        <v>#DIV/0!</v>
      </c>
      <c r="O60" s="20" t="e">
        <f>_xlfn.XLOOKUP($I60,Data!$B:$B,Data!I:I)/L60</f>
        <v>#DIV/0!</v>
      </c>
      <c r="P60">
        <f>_xlfn.XLOOKUP($I60,Data!$B:$B,Data!J:J)</f>
        <v>0</v>
      </c>
      <c r="Q60">
        <f>_xlfn.XLOOKUP($I60,Data!$B:$B,Data!K:K)</f>
        <v>0</v>
      </c>
      <c r="R60" s="20">
        <f>_xlfn.XLOOKUP($I60,Data!$B:$B,Data!L:L)</f>
        <v>0</v>
      </c>
      <c r="S60" t="e">
        <f>_xlfn.XLOOKUP($I60,Data!$B:$B,Data!M:M)/P60</f>
        <v>#DIV/0!</v>
      </c>
      <c r="T60" t="e">
        <f>_xlfn.XLOOKUP($I60,Data!$B:$B,Data!N:N)/Q60</f>
        <v>#DIV/0!</v>
      </c>
      <c r="U60" t="e">
        <f>_xlfn.XLOOKUP($I60,Data!$B:$B,Data!O:O)/R60</f>
        <v>#DIV/0!</v>
      </c>
    </row>
    <row r="61" spans="9:21">
      <c r="I61" s="10"/>
      <c r="J61">
        <f>_xlfn.XLOOKUP($I61,Data!$B:$B,Data!D:D)</f>
        <v>0</v>
      </c>
      <c r="K61">
        <f>_xlfn.XLOOKUP($I61,Data!$B:$B,Data!E:E)</f>
        <v>0</v>
      </c>
      <c r="L61" s="20">
        <f>_xlfn.XLOOKUP($I61,Data!$B:$B,Data!F:F)</f>
        <v>0</v>
      </c>
      <c r="M61" t="e">
        <f>_xlfn.XLOOKUP($I61,Data!$B:$B,Data!G:G)/J61</f>
        <v>#DIV/0!</v>
      </c>
      <c r="N61" t="e">
        <f>_xlfn.XLOOKUP($I61,Data!$B:$B,Data!H:H)/K61</f>
        <v>#DIV/0!</v>
      </c>
      <c r="O61" s="20" t="e">
        <f>_xlfn.XLOOKUP($I61,Data!$B:$B,Data!I:I)/L61</f>
        <v>#DIV/0!</v>
      </c>
      <c r="P61">
        <f>_xlfn.XLOOKUP($I61,Data!$B:$B,Data!J:J)</f>
        <v>0</v>
      </c>
      <c r="Q61">
        <f>_xlfn.XLOOKUP($I61,Data!$B:$B,Data!K:K)</f>
        <v>0</v>
      </c>
      <c r="R61" s="20">
        <f>_xlfn.XLOOKUP($I61,Data!$B:$B,Data!L:L)</f>
        <v>0</v>
      </c>
      <c r="S61" t="e">
        <f>_xlfn.XLOOKUP($I61,Data!$B:$B,Data!M:M)/P61</f>
        <v>#DIV/0!</v>
      </c>
      <c r="T61" t="e">
        <f>_xlfn.XLOOKUP($I61,Data!$B:$B,Data!N:N)/Q61</f>
        <v>#DIV/0!</v>
      </c>
      <c r="U61" t="e">
        <f>_xlfn.XLOOKUP($I61,Data!$B:$B,Data!O:O)/R61</f>
        <v>#DIV/0!</v>
      </c>
    </row>
    <row r="62" spans="9:21">
      <c r="I62" s="10"/>
      <c r="J62">
        <f>_xlfn.XLOOKUP($I62,Data!$B:$B,Data!D:D)</f>
        <v>0</v>
      </c>
      <c r="K62">
        <f>_xlfn.XLOOKUP($I62,Data!$B:$B,Data!E:E)</f>
        <v>0</v>
      </c>
      <c r="L62" s="20">
        <f>_xlfn.XLOOKUP($I62,Data!$B:$B,Data!F:F)</f>
        <v>0</v>
      </c>
      <c r="M62" t="e">
        <f>_xlfn.XLOOKUP($I62,Data!$B:$B,Data!G:G)/J62</f>
        <v>#DIV/0!</v>
      </c>
      <c r="N62" t="e">
        <f>_xlfn.XLOOKUP($I62,Data!$B:$B,Data!H:H)/K62</f>
        <v>#DIV/0!</v>
      </c>
      <c r="O62" s="20" t="e">
        <f>_xlfn.XLOOKUP($I62,Data!$B:$B,Data!I:I)/L62</f>
        <v>#DIV/0!</v>
      </c>
      <c r="P62">
        <f>_xlfn.XLOOKUP($I62,Data!$B:$B,Data!J:J)</f>
        <v>0</v>
      </c>
      <c r="Q62">
        <f>_xlfn.XLOOKUP($I62,Data!$B:$B,Data!K:K)</f>
        <v>0</v>
      </c>
      <c r="R62" s="20">
        <f>_xlfn.XLOOKUP($I62,Data!$B:$B,Data!L:L)</f>
        <v>0</v>
      </c>
      <c r="S62" t="e">
        <f>_xlfn.XLOOKUP($I62,Data!$B:$B,Data!M:M)/P62</f>
        <v>#DIV/0!</v>
      </c>
      <c r="T62" t="e">
        <f>_xlfn.XLOOKUP($I62,Data!$B:$B,Data!N:N)/Q62</f>
        <v>#DIV/0!</v>
      </c>
      <c r="U62" t="e">
        <f>_xlfn.XLOOKUP($I62,Data!$B:$B,Data!O:O)/R62</f>
        <v>#DIV/0!</v>
      </c>
    </row>
    <row r="63" spans="9:21">
      <c r="I63" s="10"/>
      <c r="J63">
        <f>_xlfn.XLOOKUP($I63,Data!$B:$B,Data!D:D)</f>
        <v>0</v>
      </c>
      <c r="K63">
        <f>_xlfn.XLOOKUP($I63,Data!$B:$B,Data!E:E)</f>
        <v>0</v>
      </c>
      <c r="L63" s="20">
        <f>_xlfn.XLOOKUP($I63,Data!$B:$B,Data!F:F)</f>
        <v>0</v>
      </c>
      <c r="M63" t="e">
        <f>_xlfn.XLOOKUP($I63,Data!$B:$B,Data!G:G)/J63</f>
        <v>#DIV/0!</v>
      </c>
      <c r="N63" t="e">
        <f>_xlfn.XLOOKUP($I63,Data!$B:$B,Data!H:H)/K63</f>
        <v>#DIV/0!</v>
      </c>
      <c r="O63" s="20" t="e">
        <f>_xlfn.XLOOKUP($I63,Data!$B:$B,Data!I:I)/L63</f>
        <v>#DIV/0!</v>
      </c>
      <c r="P63">
        <f>_xlfn.XLOOKUP($I63,Data!$B:$B,Data!J:J)</f>
        <v>0</v>
      </c>
      <c r="Q63">
        <f>_xlfn.XLOOKUP($I63,Data!$B:$B,Data!K:K)</f>
        <v>0</v>
      </c>
      <c r="R63" s="20">
        <f>_xlfn.XLOOKUP($I63,Data!$B:$B,Data!L:L)</f>
        <v>0</v>
      </c>
      <c r="S63" t="e">
        <f>_xlfn.XLOOKUP($I63,Data!$B:$B,Data!M:M)/P63</f>
        <v>#DIV/0!</v>
      </c>
      <c r="T63" t="e">
        <f>_xlfn.XLOOKUP($I63,Data!$B:$B,Data!N:N)/Q63</f>
        <v>#DIV/0!</v>
      </c>
      <c r="U63" t="e">
        <f>_xlfn.XLOOKUP($I63,Data!$B:$B,Data!O:O)/R63</f>
        <v>#DIV/0!</v>
      </c>
    </row>
    <row r="64" spans="9:21">
      <c r="I64" s="10"/>
      <c r="J64">
        <f>_xlfn.XLOOKUP($I64,Data!$B:$B,Data!D:D)</f>
        <v>0</v>
      </c>
      <c r="K64">
        <f>_xlfn.XLOOKUP($I64,Data!$B:$B,Data!E:E)</f>
        <v>0</v>
      </c>
      <c r="L64" s="20">
        <f>_xlfn.XLOOKUP($I64,Data!$B:$B,Data!F:F)</f>
        <v>0</v>
      </c>
      <c r="M64" t="e">
        <f>_xlfn.XLOOKUP($I64,Data!$B:$B,Data!G:G)/J64</f>
        <v>#DIV/0!</v>
      </c>
      <c r="N64" t="e">
        <f>_xlfn.XLOOKUP($I64,Data!$B:$B,Data!H:H)/K64</f>
        <v>#DIV/0!</v>
      </c>
      <c r="O64" s="20" t="e">
        <f>_xlfn.XLOOKUP($I64,Data!$B:$B,Data!I:I)/L64</f>
        <v>#DIV/0!</v>
      </c>
      <c r="P64">
        <f>_xlfn.XLOOKUP($I64,Data!$B:$B,Data!J:J)</f>
        <v>0</v>
      </c>
      <c r="Q64">
        <f>_xlfn.XLOOKUP($I64,Data!$B:$B,Data!K:K)</f>
        <v>0</v>
      </c>
      <c r="R64" s="20">
        <f>_xlfn.XLOOKUP($I64,Data!$B:$B,Data!L:L)</f>
        <v>0</v>
      </c>
      <c r="S64" t="e">
        <f>_xlfn.XLOOKUP($I64,Data!$B:$B,Data!M:M)/P64</f>
        <v>#DIV/0!</v>
      </c>
      <c r="T64" t="e">
        <f>_xlfn.XLOOKUP($I64,Data!$B:$B,Data!N:N)/Q64</f>
        <v>#DIV/0!</v>
      </c>
      <c r="U64" t="e">
        <f>_xlfn.XLOOKUP($I64,Data!$B:$B,Data!O:O)/R64</f>
        <v>#DIV/0!</v>
      </c>
    </row>
    <row r="65" spans="9:21">
      <c r="I65" s="10"/>
      <c r="J65">
        <f>_xlfn.XLOOKUP($I65,Data!$B:$B,Data!D:D)</f>
        <v>0</v>
      </c>
      <c r="K65">
        <f>_xlfn.XLOOKUP($I65,Data!$B:$B,Data!E:E)</f>
        <v>0</v>
      </c>
      <c r="L65" s="20">
        <f>_xlfn.XLOOKUP($I65,Data!$B:$B,Data!F:F)</f>
        <v>0</v>
      </c>
      <c r="M65" t="e">
        <f>_xlfn.XLOOKUP($I65,Data!$B:$B,Data!G:G)/J65</f>
        <v>#DIV/0!</v>
      </c>
      <c r="N65" t="e">
        <f>_xlfn.XLOOKUP($I65,Data!$B:$B,Data!H:H)/K65</f>
        <v>#DIV/0!</v>
      </c>
      <c r="O65" s="20" t="e">
        <f>_xlfn.XLOOKUP($I65,Data!$B:$B,Data!I:I)/L65</f>
        <v>#DIV/0!</v>
      </c>
      <c r="P65">
        <f>_xlfn.XLOOKUP($I65,Data!$B:$B,Data!J:J)</f>
        <v>0</v>
      </c>
      <c r="Q65">
        <f>_xlfn.XLOOKUP($I65,Data!$B:$B,Data!K:K)</f>
        <v>0</v>
      </c>
      <c r="R65" s="20">
        <f>_xlfn.XLOOKUP($I65,Data!$B:$B,Data!L:L)</f>
        <v>0</v>
      </c>
      <c r="S65" t="e">
        <f>_xlfn.XLOOKUP($I65,Data!$B:$B,Data!M:M)/P65</f>
        <v>#DIV/0!</v>
      </c>
      <c r="T65" t="e">
        <f>_xlfn.XLOOKUP($I65,Data!$B:$B,Data!N:N)/Q65</f>
        <v>#DIV/0!</v>
      </c>
      <c r="U65" t="e">
        <f>_xlfn.XLOOKUP($I65,Data!$B:$B,Data!O:O)/R65</f>
        <v>#DIV/0!</v>
      </c>
    </row>
    <row r="66" spans="9:21">
      <c r="I66" s="10"/>
      <c r="J66">
        <f>_xlfn.XLOOKUP($I66,Data!$B:$B,Data!D:D)</f>
        <v>0</v>
      </c>
      <c r="K66">
        <f>_xlfn.XLOOKUP($I66,Data!$B:$B,Data!E:E)</f>
        <v>0</v>
      </c>
      <c r="L66" s="20">
        <f>_xlfn.XLOOKUP($I66,Data!$B:$B,Data!F:F)</f>
        <v>0</v>
      </c>
      <c r="M66" t="e">
        <f>_xlfn.XLOOKUP($I66,Data!$B:$B,Data!G:G)/J66</f>
        <v>#DIV/0!</v>
      </c>
      <c r="N66" t="e">
        <f>_xlfn.XLOOKUP($I66,Data!$B:$B,Data!H:H)/K66</f>
        <v>#DIV/0!</v>
      </c>
      <c r="O66" s="20" t="e">
        <f>_xlfn.XLOOKUP($I66,Data!$B:$B,Data!I:I)/L66</f>
        <v>#DIV/0!</v>
      </c>
      <c r="P66">
        <f>_xlfn.XLOOKUP($I66,Data!$B:$B,Data!J:J)</f>
        <v>0</v>
      </c>
      <c r="Q66">
        <f>_xlfn.XLOOKUP($I66,Data!$B:$B,Data!K:K)</f>
        <v>0</v>
      </c>
      <c r="R66" s="20">
        <f>_xlfn.XLOOKUP($I66,Data!$B:$B,Data!L:L)</f>
        <v>0</v>
      </c>
      <c r="S66" t="e">
        <f>_xlfn.XLOOKUP($I66,Data!$B:$B,Data!M:M)/P66</f>
        <v>#DIV/0!</v>
      </c>
      <c r="T66" t="e">
        <f>_xlfn.XLOOKUP($I66,Data!$B:$B,Data!N:N)/Q66</f>
        <v>#DIV/0!</v>
      </c>
      <c r="U66" t="e">
        <f>_xlfn.XLOOKUP($I66,Data!$B:$B,Data!O:O)/R66</f>
        <v>#DIV/0!</v>
      </c>
    </row>
    <row r="67" spans="9:21">
      <c r="I67" s="10"/>
      <c r="J67">
        <f>_xlfn.XLOOKUP($I67,Data!$B:$B,Data!D:D)</f>
        <v>0</v>
      </c>
      <c r="K67">
        <f>_xlfn.XLOOKUP($I67,Data!$B:$B,Data!E:E)</f>
        <v>0</v>
      </c>
      <c r="L67" s="20">
        <f>_xlfn.XLOOKUP($I67,Data!$B:$B,Data!F:F)</f>
        <v>0</v>
      </c>
      <c r="M67" t="e">
        <f>_xlfn.XLOOKUP($I67,Data!$B:$B,Data!G:G)/J67</f>
        <v>#DIV/0!</v>
      </c>
      <c r="N67" t="e">
        <f>_xlfn.XLOOKUP($I67,Data!$B:$B,Data!H:H)/K67</f>
        <v>#DIV/0!</v>
      </c>
      <c r="O67" s="20" t="e">
        <f>_xlfn.XLOOKUP($I67,Data!$B:$B,Data!I:I)/L67</f>
        <v>#DIV/0!</v>
      </c>
      <c r="P67">
        <f>_xlfn.XLOOKUP($I67,Data!$B:$B,Data!J:J)</f>
        <v>0</v>
      </c>
      <c r="Q67">
        <f>_xlfn.XLOOKUP($I67,Data!$B:$B,Data!K:K)</f>
        <v>0</v>
      </c>
      <c r="R67" s="20">
        <f>_xlfn.XLOOKUP($I67,Data!$B:$B,Data!L:L)</f>
        <v>0</v>
      </c>
      <c r="S67" t="e">
        <f>_xlfn.XLOOKUP($I67,Data!$B:$B,Data!M:M)/P67</f>
        <v>#DIV/0!</v>
      </c>
      <c r="T67" t="e">
        <f>_xlfn.XLOOKUP($I67,Data!$B:$B,Data!N:N)/Q67</f>
        <v>#DIV/0!</v>
      </c>
      <c r="U67" t="e">
        <f>_xlfn.XLOOKUP($I67,Data!$B:$B,Data!O:O)/R67</f>
        <v>#DIV/0!</v>
      </c>
    </row>
    <row r="68" spans="9:21">
      <c r="I68" s="10"/>
      <c r="J68">
        <f>_xlfn.XLOOKUP($I68,Data!$B:$B,Data!D:D)</f>
        <v>0</v>
      </c>
      <c r="K68">
        <f>_xlfn.XLOOKUP($I68,Data!$B:$B,Data!E:E)</f>
        <v>0</v>
      </c>
      <c r="L68" s="20">
        <f>_xlfn.XLOOKUP($I68,Data!$B:$B,Data!F:F)</f>
        <v>0</v>
      </c>
      <c r="M68" t="e">
        <f>_xlfn.XLOOKUP($I68,Data!$B:$B,Data!G:G)/J68</f>
        <v>#DIV/0!</v>
      </c>
      <c r="N68" t="e">
        <f>_xlfn.XLOOKUP($I68,Data!$B:$B,Data!H:H)/K68</f>
        <v>#DIV/0!</v>
      </c>
      <c r="O68" s="20" t="e">
        <f>_xlfn.XLOOKUP($I68,Data!$B:$B,Data!I:I)/L68</f>
        <v>#DIV/0!</v>
      </c>
      <c r="P68">
        <f>_xlfn.XLOOKUP($I68,Data!$B:$B,Data!J:J)</f>
        <v>0</v>
      </c>
      <c r="Q68">
        <f>_xlfn.XLOOKUP($I68,Data!$B:$B,Data!K:K)</f>
        <v>0</v>
      </c>
      <c r="R68" s="20">
        <f>_xlfn.XLOOKUP($I68,Data!$B:$B,Data!L:L)</f>
        <v>0</v>
      </c>
      <c r="S68" t="e">
        <f>_xlfn.XLOOKUP($I68,Data!$B:$B,Data!M:M)/P68</f>
        <v>#DIV/0!</v>
      </c>
      <c r="T68" t="e">
        <f>_xlfn.XLOOKUP($I68,Data!$B:$B,Data!N:N)/Q68</f>
        <v>#DIV/0!</v>
      </c>
      <c r="U68" t="e">
        <f>_xlfn.XLOOKUP($I68,Data!$B:$B,Data!O:O)/R68</f>
        <v>#DIV/0!</v>
      </c>
    </row>
    <row r="69" spans="9:21">
      <c r="I69" s="10"/>
      <c r="J69">
        <f>_xlfn.XLOOKUP($I69,Data!$B:$B,Data!D:D)</f>
        <v>0</v>
      </c>
      <c r="K69">
        <f>_xlfn.XLOOKUP($I69,Data!$B:$B,Data!E:E)</f>
        <v>0</v>
      </c>
      <c r="L69" s="20">
        <f>_xlfn.XLOOKUP($I69,Data!$B:$B,Data!F:F)</f>
        <v>0</v>
      </c>
      <c r="M69" t="e">
        <f>_xlfn.XLOOKUP($I69,Data!$B:$B,Data!G:G)/J69</f>
        <v>#DIV/0!</v>
      </c>
      <c r="N69" t="e">
        <f>_xlfn.XLOOKUP($I69,Data!$B:$B,Data!H:H)/K69</f>
        <v>#DIV/0!</v>
      </c>
      <c r="O69" s="20" t="e">
        <f>_xlfn.XLOOKUP($I69,Data!$B:$B,Data!I:I)/L69</f>
        <v>#DIV/0!</v>
      </c>
      <c r="P69">
        <f>_xlfn.XLOOKUP($I69,Data!$B:$B,Data!J:J)</f>
        <v>0</v>
      </c>
      <c r="Q69">
        <f>_xlfn.XLOOKUP($I69,Data!$B:$B,Data!K:K)</f>
        <v>0</v>
      </c>
      <c r="R69" s="20">
        <f>_xlfn.XLOOKUP($I69,Data!$B:$B,Data!L:L)</f>
        <v>0</v>
      </c>
      <c r="S69" t="e">
        <f>_xlfn.XLOOKUP($I69,Data!$B:$B,Data!M:M)/P69</f>
        <v>#DIV/0!</v>
      </c>
      <c r="T69" t="e">
        <f>_xlfn.XLOOKUP($I69,Data!$B:$B,Data!N:N)/Q69</f>
        <v>#DIV/0!</v>
      </c>
      <c r="U69" t="e">
        <f>_xlfn.XLOOKUP($I69,Data!$B:$B,Data!O:O)/R69</f>
        <v>#DIV/0!</v>
      </c>
    </row>
    <row r="70" spans="9:21">
      <c r="I70" s="10"/>
      <c r="J70">
        <f>_xlfn.XLOOKUP($I70,Data!$B:$B,Data!D:D)</f>
        <v>0</v>
      </c>
      <c r="K70">
        <f>_xlfn.XLOOKUP($I70,Data!$B:$B,Data!E:E)</f>
        <v>0</v>
      </c>
      <c r="L70" s="20">
        <f>_xlfn.XLOOKUP($I70,Data!$B:$B,Data!F:F)</f>
        <v>0</v>
      </c>
      <c r="M70" t="e">
        <f>_xlfn.XLOOKUP($I70,Data!$B:$B,Data!G:G)/J70</f>
        <v>#DIV/0!</v>
      </c>
      <c r="N70" t="e">
        <f>_xlfn.XLOOKUP($I70,Data!$B:$B,Data!H:H)/K70</f>
        <v>#DIV/0!</v>
      </c>
      <c r="O70" s="20" t="e">
        <f>_xlfn.XLOOKUP($I70,Data!$B:$B,Data!I:I)/L70</f>
        <v>#DIV/0!</v>
      </c>
      <c r="P70">
        <f>_xlfn.XLOOKUP($I70,Data!$B:$B,Data!J:J)</f>
        <v>0</v>
      </c>
      <c r="Q70">
        <f>_xlfn.XLOOKUP($I70,Data!$B:$B,Data!K:K)</f>
        <v>0</v>
      </c>
      <c r="R70" s="20">
        <f>_xlfn.XLOOKUP($I70,Data!$B:$B,Data!L:L)</f>
        <v>0</v>
      </c>
      <c r="S70" t="e">
        <f>_xlfn.XLOOKUP($I70,Data!$B:$B,Data!M:M)/P70</f>
        <v>#DIV/0!</v>
      </c>
      <c r="T70" t="e">
        <f>_xlfn.XLOOKUP($I70,Data!$B:$B,Data!N:N)/Q70</f>
        <v>#DIV/0!</v>
      </c>
      <c r="U70" t="e">
        <f>_xlfn.XLOOKUP($I70,Data!$B:$B,Data!O:O)/R70</f>
        <v>#DIV/0!</v>
      </c>
    </row>
    <row r="71" spans="9:21">
      <c r="I71" s="10"/>
      <c r="J71">
        <f>_xlfn.XLOOKUP($I71,Data!$B:$B,Data!D:D)</f>
        <v>0</v>
      </c>
      <c r="K71">
        <f>_xlfn.XLOOKUP($I71,Data!$B:$B,Data!E:E)</f>
        <v>0</v>
      </c>
      <c r="L71" s="20">
        <f>_xlfn.XLOOKUP($I71,Data!$B:$B,Data!F:F)</f>
        <v>0</v>
      </c>
      <c r="M71" t="e">
        <f>_xlfn.XLOOKUP($I71,Data!$B:$B,Data!G:G)/J71</f>
        <v>#DIV/0!</v>
      </c>
      <c r="N71" t="e">
        <f>_xlfn.XLOOKUP($I71,Data!$B:$B,Data!H:H)/K71</f>
        <v>#DIV/0!</v>
      </c>
      <c r="O71" s="20" t="e">
        <f>_xlfn.XLOOKUP($I71,Data!$B:$B,Data!I:I)/L71</f>
        <v>#DIV/0!</v>
      </c>
      <c r="P71">
        <f>_xlfn.XLOOKUP($I71,Data!$B:$B,Data!J:J)</f>
        <v>0</v>
      </c>
      <c r="Q71">
        <f>_xlfn.XLOOKUP($I71,Data!$B:$B,Data!K:K)</f>
        <v>0</v>
      </c>
      <c r="R71" s="20">
        <f>_xlfn.XLOOKUP($I71,Data!$B:$B,Data!L:L)</f>
        <v>0</v>
      </c>
      <c r="S71" t="e">
        <f>_xlfn.XLOOKUP($I71,Data!$B:$B,Data!M:M)/P71</f>
        <v>#DIV/0!</v>
      </c>
      <c r="T71" t="e">
        <f>_xlfn.XLOOKUP($I71,Data!$B:$B,Data!N:N)/Q71</f>
        <v>#DIV/0!</v>
      </c>
      <c r="U71" t="e">
        <f>_xlfn.XLOOKUP($I71,Data!$B:$B,Data!O:O)/R71</f>
        <v>#DIV/0!</v>
      </c>
    </row>
    <row r="72" spans="9:21">
      <c r="I72" s="10"/>
      <c r="J72">
        <f>_xlfn.XLOOKUP($I72,Data!$B:$B,Data!D:D)</f>
        <v>0</v>
      </c>
      <c r="K72">
        <f>_xlfn.XLOOKUP($I72,Data!$B:$B,Data!E:E)</f>
        <v>0</v>
      </c>
      <c r="L72" s="20">
        <f>_xlfn.XLOOKUP($I72,Data!$B:$B,Data!F:F)</f>
        <v>0</v>
      </c>
      <c r="M72" t="e">
        <f>_xlfn.XLOOKUP($I72,Data!$B:$B,Data!G:G)/J72</f>
        <v>#DIV/0!</v>
      </c>
      <c r="N72" t="e">
        <f>_xlfn.XLOOKUP($I72,Data!$B:$B,Data!H:H)/K72</f>
        <v>#DIV/0!</v>
      </c>
      <c r="O72" s="20" t="e">
        <f>_xlfn.XLOOKUP($I72,Data!$B:$B,Data!I:I)/L72</f>
        <v>#DIV/0!</v>
      </c>
      <c r="P72">
        <f>_xlfn.XLOOKUP($I72,Data!$B:$B,Data!J:J)</f>
        <v>0</v>
      </c>
      <c r="Q72">
        <f>_xlfn.XLOOKUP($I72,Data!$B:$B,Data!K:K)</f>
        <v>0</v>
      </c>
      <c r="R72" s="20">
        <f>_xlfn.XLOOKUP($I72,Data!$B:$B,Data!L:L)</f>
        <v>0</v>
      </c>
      <c r="S72" t="e">
        <f>_xlfn.XLOOKUP($I72,Data!$B:$B,Data!M:M)/P72</f>
        <v>#DIV/0!</v>
      </c>
      <c r="T72" t="e">
        <f>_xlfn.XLOOKUP($I72,Data!$B:$B,Data!N:N)/Q72</f>
        <v>#DIV/0!</v>
      </c>
      <c r="U72" t="e">
        <f>_xlfn.XLOOKUP($I72,Data!$B:$B,Data!O:O)/R72</f>
        <v>#DIV/0!</v>
      </c>
    </row>
    <row r="73" spans="9:21">
      <c r="I73" s="10"/>
      <c r="J73">
        <f>_xlfn.XLOOKUP($I73,Data!$B:$B,Data!D:D)</f>
        <v>0</v>
      </c>
      <c r="K73">
        <f>_xlfn.XLOOKUP($I73,Data!$B:$B,Data!E:E)</f>
        <v>0</v>
      </c>
      <c r="L73" s="20">
        <f>_xlfn.XLOOKUP($I73,Data!$B:$B,Data!F:F)</f>
        <v>0</v>
      </c>
      <c r="M73" t="e">
        <f>_xlfn.XLOOKUP($I73,Data!$B:$B,Data!G:G)/J73</f>
        <v>#DIV/0!</v>
      </c>
      <c r="N73" t="e">
        <f>_xlfn.XLOOKUP($I73,Data!$B:$B,Data!H:H)/K73</f>
        <v>#DIV/0!</v>
      </c>
      <c r="O73" s="20" t="e">
        <f>_xlfn.XLOOKUP($I73,Data!$B:$B,Data!I:I)/L73</f>
        <v>#DIV/0!</v>
      </c>
      <c r="P73">
        <f>_xlfn.XLOOKUP($I73,Data!$B:$B,Data!J:J)</f>
        <v>0</v>
      </c>
      <c r="Q73">
        <f>_xlfn.XLOOKUP($I73,Data!$B:$B,Data!K:K)</f>
        <v>0</v>
      </c>
      <c r="R73" s="20">
        <f>_xlfn.XLOOKUP($I73,Data!$B:$B,Data!L:L)</f>
        <v>0</v>
      </c>
      <c r="S73" t="e">
        <f>_xlfn.XLOOKUP($I73,Data!$B:$B,Data!M:M)/P73</f>
        <v>#DIV/0!</v>
      </c>
      <c r="T73" t="e">
        <f>_xlfn.XLOOKUP($I73,Data!$B:$B,Data!N:N)/Q73</f>
        <v>#DIV/0!</v>
      </c>
      <c r="U73" t="e">
        <f>_xlfn.XLOOKUP($I73,Data!$B:$B,Data!O:O)/R73</f>
        <v>#DIV/0!</v>
      </c>
    </row>
    <row r="74" spans="9:21">
      <c r="I74" s="10"/>
      <c r="J74">
        <f>_xlfn.XLOOKUP($I74,Data!$B:$B,Data!D:D)</f>
        <v>0</v>
      </c>
      <c r="K74">
        <f>_xlfn.XLOOKUP($I74,Data!$B:$B,Data!E:E)</f>
        <v>0</v>
      </c>
      <c r="L74" s="20">
        <f>_xlfn.XLOOKUP($I74,Data!$B:$B,Data!F:F)</f>
        <v>0</v>
      </c>
      <c r="M74" t="e">
        <f>_xlfn.XLOOKUP($I74,Data!$B:$B,Data!G:G)/J74</f>
        <v>#DIV/0!</v>
      </c>
      <c r="N74" t="e">
        <f>_xlfn.XLOOKUP($I74,Data!$B:$B,Data!H:H)/K74</f>
        <v>#DIV/0!</v>
      </c>
      <c r="O74" s="20" t="e">
        <f>_xlfn.XLOOKUP($I74,Data!$B:$B,Data!I:I)/L74</f>
        <v>#DIV/0!</v>
      </c>
      <c r="P74">
        <f>_xlfn.XLOOKUP($I74,Data!$B:$B,Data!J:J)</f>
        <v>0</v>
      </c>
      <c r="Q74">
        <f>_xlfn.XLOOKUP($I74,Data!$B:$B,Data!K:K)</f>
        <v>0</v>
      </c>
      <c r="R74" s="20">
        <f>_xlfn.XLOOKUP($I74,Data!$B:$B,Data!L:L)</f>
        <v>0</v>
      </c>
      <c r="S74" t="e">
        <f>_xlfn.XLOOKUP($I74,Data!$B:$B,Data!M:M)/P74</f>
        <v>#DIV/0!</v>
      </c>
      <c r="T74" t="e">
        <f>_xlfn.XLOOKUP($I74,Data!$B:$B,Data!N:N)/Q74</f>
        <v>#DIV/0!</v>
      </c>
      <c r="U74" t="e">
        <f>_xlfn.XLOOKUP($I74,Data!$B:$B,Data!O:O)/R74</f>
        <v>#DIV/0!</v>
      </c>
    </row>
  </sheetData>
  <conditionalFormatting sqref="C11:C13"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sqref="C15:C17">
    <cfRule type="iconSet" priority="15">
      <iconSet iconSet="3Arrows">
        <cfvo type="percent" val="0"/>
        <cfvo type="percent" val="33"/>
        <cfvo type="percent" val="67"/>
      </iconSet>
    </cfRule>
  </conditionalFormatting>
  <conditionalFormatting sqref="C19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C20"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C21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C23"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C24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C25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F11:F13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F15:F17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F19:F21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F23:F25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J12:L7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O7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:R7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U7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FBAF16-9916-4832-BBE6-BE8224126DD8}">
          <x14:formula1>
            <xm:f>Hidden!$B$2:$B$8</xm:f>
          </x14:formula1>
          <xm:sqref>C7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DF44-833D-C24F-BE25-4ABC952DAEF0}">
  <sheetPr>
    <tabColor rgb="FFFFFF00"/>
  </sheetPr>
  <dimension ref="B2:L45"/>
  <sheetViews>
    <sheetView topLeftCell="A24" workbookViewId="0">
      <selection activeCell="B33" sqref="B33:F45"/>
    </sheetView>
  </sheetViews>
  <sheetFormatPr defaultColWidth="11.42578125" defaultRowHeight="14.45"/>
  <cols>
    <col min="2" max="2" width="17.140625" customWidth="1"/>
    <col min="3" max="3" width="12.7109375" bestFit="1" customWidth="1"/>
    <col min="6" max="6" width="11.42578125" customWidth="1"/>
    <col min="9" max="9" width="12" customWidth="1"/>
  </cols>
  <sheetData>
    <row r="2" spans="2:12" ht="15" thickBot="1">
      <c r="B2" s="11" t="s">
        <v>283</v>
      </c>
      <c r="C2" s="12"/>
      <c r="D2" s="12"/>
      <c r="E2" s="12"/>
      <c r="F2" s="12"/>
    </row>
    <row r="4" spans="2:12" ht="15.95">
      <c r="B4" s="31" t="s">
        <v>284</v>
      </c>
      <c r="C4" s="31"/>
      <c r="D4" s="31"/>
      <c r="E4" s="31"/>
      <c r="F4" s="31"/>
      <c r="H4" s="10"/>
    </row>
    <row r="5" spans="2:12">
      <c r="B5" t="s">
        <v>285</v>
      </c>
      <c r="C5" t="s">
        <v>286</v>
      </c>
      <c r="D5" t="s">
        <v>287</v>
      </c>
      <c r="E5" t="s">
        <v>288</v>
      </c>
      <c r="F5" t="s">
        <v>289</v>
      </c>
    </row>
    <row r="6" spans="2:12">
      <c r="B6">
        <v>2023</v>
      </c>
      <c r="C6">
        <v>100911</v>
      </c>
      <c r="E6">
        <v>168</v>
      </c>
      <c r="F6">
        <f>E6/C6</f>
        <v>1.6648333680173619E-3</v>
      </c>
    </row>
    <row r="7" spans="2:12">
      <c r="B7">
        <v>2024</v>
      </c>
      <c r="C7">
        <v>217469</v>
      </c>
      <c r="D7" s="36">
        <f>(C7/C6)-1</f>
        <v>1.1550574268414744</v>
      </c>
      <c r="E7">
        <v>335</v>
      </c>
      <c r="F7">
        <f>E7/C7</f>
        <v>1.54044944336894E-3</v>
      </c>
    </row>
    <row r="8" spans="2:12">
      <c r="B8">
        <v>2025</v>
      </c>
      <c r="C8">
        <v>446786</v>
      </c>
      <c r="D8" s="36">
        <f t="shared" ref="D8" si="0">(C8/C7)-1</f>
        <v>1.0544813283732393</v>
      </c>
      <c r="E8">
        <v>734</v>
      </c>
      <c r="F8">
        <f>E8/C8</f>
        <v>1.6428446728411364E-3</v>
      </c>
    </row>
    <row r="9" spans="2:12">
      <c r="B9" s="32" t="s">
        <v>290</v>
      </c>
      <c r="C9" s="33">
        <f>_xlfn.FLOOR.MATH(C8*(1+D9))</f>
        <v>940381</v>
      </c>
      <c r="D9" s="37">
        <f>AVERAGE(D8,D7)</f>
        <v>1.1047693776073568</v>
      </c>
      <c r="E9" s="33">
        <f>_xlfn.FLOOR.MATH(C9*F9)</f>
        <v>1519</v>
      </c>
      <c r="F9" s="33">
        <f>AVERAGE(F6:F8)</f>
        <v>1.6160424947424794E-3</v>
      </c>
    </row>
    <row r="10" spans="2:12">
      <c r="B10" s="32"/>
      <c r="L10" s="10"/>
    </row>
    <row r="11" spans="2:12">
      <c r="B11" s="32"/>
    </row>
    <row r="12" spans="2:12" ht="15.95">
      <c r="B12" s="38" t="s">
        <v>3</v>
      </c>
      <c r="C12" s="31"/>
      <c r="D12" s="31"/>
      <c r="E12" s="31"/>
      <c r="F12" s="31"/>
    </row>
    <row r="13" spans="2:12">
      <c r="B13" t="s">
        <v>285</v>
      </c>
      <c r="C13" t="s">
        <v>286</v>
      </c>
      <c r="D13" t="s">
        <v>287</v>
      </c>
      <c r="E13" t="s">
        <v>288</v>
      </c>
      <c r="F13" t="s">
        <v>289</v>
      </c>
    </row>
    <row r="14" spans="2:12">
      <c r="B14">
        <v>2023</v>
      </c>
      <c r="C14">
        <v>4997</v>
      </c>
      <c r="E14">
        <v>26</v>
      </c>
      <c r="F14">
        <f>E14/C14</f>
        <v>5.2031218731238742E-3</v>
      </c>
    </row>
    <row r="15" spans="2:12">
      <c r="B15">
        <v>2024</v>
      </c>
      <c r="C15">
        <v>10920</v>
      </c>
      <c r="D15" s="30">
        <f>C15/C14-1</f>
        <v>1.1853111867120272</v>
      </c>
      <c r="E15">
        <v>46</v>
      </c>
      <c r="F15">
        <f>E15/C15</f>
        <v>4.2124542124542122E-3</v>
      </c>
    </row>
    <row r="16" spans="2:12">
      <c r="B16">
        <v>2025</v>
      </c>
      <c r="C16">
        <v>23636</v>
      </c>
      <c r="D16" s="30">
        <f>C16/C15-1</f>
        <v>1.1644688644688643</v>
      </c>
      <c r="E16">
        <v>104</v>
      </c>
      <c r="F16">
        <f>E16/C16</f>
        <v>4.4000676933491287E-3</v>
      </c>
    </row>
    <row r="17" spans="2:6">
      <c r="B17" s="32" t="s">
        <v>290</v>
      </c>
      <c r="C17" s="33">
        <f>_xlfn.FLOOR.MATH(C16*(1+D17))</f>
        <v>51405</v>
      </c>
      <c r="D17" s="37">
        <f>AVERAGE(D16,D15)</f>
        <v>1.1748900255904458</v>
      </c>
      <c r="E17" s="33">
        <f>_xlfn.FLOOR.MATH(C17*F17)</f>
        <v>236</v>
      </c>
      <c r="F17" s="33">
        <f>AVERAGE(F14:F16)</f>
        <v>4.6052145929757387E-3</v>
      </c>
    </row>
    <row r="19" spans="2:6" ht="15.95">
      <c r="B19" s="38" t="s">
        <v>4</v>
      </c>
      <c r="C19" s="31"/>
      <c r="D19" s="31"/>
      <c r="E19" s="31"/>
      <c r="F19" s="31"/>
    </row>
    <row r="20" spans="2:6">
      <c r="B20" t="s">
        <v>285</v>
      </c>
      <c r="C20" t="s">
        <v>286</v>
      </c>
      <c r="D20" t="s">
        <v>287</v>
      </c>
      <c r="E20" t="s">
        <v>288</v>
      </c>
      <c r="F20" t="s">
        <v>289</v>
      </c>
    </row>
    <row r="21" spans="2:6">
      <c r="B21">
        <v>2023</v>
      </c>
      <c r="C21">
        <v>27005</v>
      </c>
      <c r="E21">
        <v>424</v>
      </c>
      <c r="F21">
        <f>E21/C21</f>
        <v>1.5700796148861322E-2</v>
      </c>
    </row>
    <row r="22" spans="2:6">
      <c r="B22">
        <v>2024</v>
      </c>
      <c r="C22">
        <v>57718</v>
      </c>
      <c r="D22" s="30">
        <f>C22/C21-1</f>
        <v>1.1373079059433437</v>
      </c>
      <c r="E22">
        <v>826</v>
      </c>
      <c r="F22">
        <f>E22/C22</f>
        <v>1.4310960185730621E-2</v>
      </c>
    </row>
    <row r="23" spans="2:6">
      <c r="B23">
        <v>2025</v>
      </c>
      <c r="C23">
        <v>120956</v>
      </c>
      <c r="D23" s="30">
        <f>C23/C22-1</f>
        <v>1.0956374094736478</v>
      </c>
      <c r="E23">
        <v>1859</v>
      </c>
      <c r="F23">
        <f>E23/C23</f>
        <v>1.5369225172790105E-2</v>
      </c>
    </row>
    <row r="24" spans="2:6">
      <c r="B24" s="32" t="s">
        <v>290</v>
      </c>
      <c r="C24" s="33">
        <f>_xlfn.FLOOR.MATH(C23*(1+D24))</f>
        <v>256000</v>
      </c>
      <c r="D24" s="37">
        <f>AVERAGE(D22:D23)</f>
        <v>1.1164726577084958</v>
      </c>
      <c r="E24" s="33">
        <f>_xlfn.FLOOR.MATH(C24*F24)</f>
        <v>3872</v>
      </c>
      <c r="F24" s="33">
        <f>AVERAGE(F21:F23)</f>
        <v>1.5126993835794017E-2</v>
      </c>
    </row>
    <row r="26" spans="2:6" ht="15.95">
      <c r="B26" s="31" t="s">
        <v>5</v>
      </c>
      <c r="C26" s="31"/>
      <c r="D26" s="31"/>
      <c r="E26" s="31"/>
      <c r="F26" s="31"/>
    </row>
    <row r="27" spans="2:6">
      <c r="B27" t="s">
        <v>285</v>
      </c>
      <c r="C27" t="s">
        <v>286</v>
      </c>
      <c r="D27" t="s">
        <v>287</v>
      </c>
      <c r="E27" t="s">
        <v>288</v>
      </c>
      <c r="F27" t="s">
        <v>289</v>
      </c>
    </row>
    <row r="28" spans="2:6">
      <c r="B28">
        <v>2023</v>
      </c>
      <c r="C28">
        <v>13268</v>
      </c>
      <c r="E28">
        <v>84</v>
      </c>
      <c r="F28">
        <f>E28/C28</f>
        <v>6.3310220078384083E-3</v>
      </c>
    </row>
    <row r="29" spans="2:6">
      <c r="B29">
        <v>2024</v>
      </c>
      <c r="C29">
        <v>29927</v>
      </c>
      <c r="D29" s="30">
        <f>C29/C28-1</f>
        <v>1.255577328911667</v>
      </c>
      <c r="E29">
        <v>167</v>
      </c>
      <c r="F29">
        <f>E29/C29</f>
        <v>5.5802452634744542E-3</v>
      </c>
    </row>
    <row r="30" spans="2:6">
      <c r="B30">
        <v>2025</v>
      </c>
      <c r="C30">
        <v>55793</v>
      </c>
      <c r="D30" s="30">
        <f>C30/C29-1</f>
        <v>0.86430313763491151</v>
      </c>
      <c r="E30">
        <v>341</v>
      </c>
      <c r="F30">
        <f>E30/C30</f>
        <v>6.1118778341368992E-3</v>
      </c>
    </row>
    <row r="31" spans="2:6">
      <c r="B31" s="32" t="s">
        <v>290</v>
      </c>
      <c r="C31" s="33">
        <f>_xlfn.FLOOR.MATH(C30*(1+D31))</f>
        <v>114930</v>
      </c>
      <c r="D31" s="37">
        <f>AVERAGE(D29:D30)</f>
        <v>1.0599402332732892</v>
      </c>
      <c r="E31" s="33">
        <f>_xlfn.FLOOR.MATH(C31*F31)</f>
        <v>690</v>
      </c>
      <c r="F31" s="33">
        <f>AVERAGE(F28:F30)</f>
        <v>6.0077150351499206E-3</v>
      </c>
    </row>
    <row r="33" spans="2:6" ht="15.95">
      <c r="B33" s="38" t="s">
        <v>6</v>
      </c>
      <c r="C33" s="31"/>
      <c r="D33" s="31"/>
      <c r="E33" s="31"/>
      <c r="F33" s="31"/>
    </row>
    <row r="34" spans="2:6">
      <c r="B34" t="s">
        <v>285</v>
      </c>
      <c r="C34" t="s">
        <v>286</v>
      </c>
      <c r="D34" t="s">
        <v>287</v>
      </c>
      <c r="E34" t="s">
        <v>288</v>
      </c>
      <c r="F34" t="s">
        <v>289</v>
      </c>
    </row>
    <row r="35" spans="2:6">
      <c r="B35">
        <v>2023</v>
      </c>
      <c r="C35">
        <v>18402</v>
      </c>
      <c r="E35">
        <v>216</v>
      </c>
      <c r="F35">
        <f>E35/C35</f>
        <v>1.1737854581023801E-2</v>
      </c>
    </row>
    <row r="36" spans="2:6">
      <c r="B36">
        <v>2024</v>
      </c>
      <c r="C36">
        <v>40315</v>
      </c>
      <c r="D36" s="30">
        <f>C36/C35-1</f>
        <v>1.1907944788609934</v>
      </c>
      <c r="E36">
        <v>446</v>
      </c>
      <c r="F36">
        <f>E36/C36</f>
        <v>1.1062879821406425E-2</v>
      </c>
    </row>
    <row r="37" spans="2:6">
      <c r="B37">
        <v>2025</v>
      </c>
      <c r="C37">
        <v>83984</v>
      </c>
      <c r="D37" s="30">
        <f>C37/C36-1</f>
        <v>1.0831948406300382</v>
      </c>
      <c r="E37">
        <v>953</v>
      </c>
      <c r="F37">
        <f>E37/C37</f>
        <v>1.1347399504667555E-2</v>
      </c>
    </row>
    <row r="38" spans="2:6">
      <c r="B38" s="32" t="s">
        <v>290</v>
      </c>
      <c r="C38" s="33">
        <f>_xlfn.FLOOR.MATH(C37*(1+D38))</f>
        <v>179473</v>
      </c>
      <c r="D38" s="37">
        <f>AVERAGE(D36:D37)</f>
        <v>1.1369946597455158</v>
      </c>
      <c r="E38" s="33">
        <f>_xlfn.FLOOR.MATH(C38*F38)</f>
        <v>2042</v>
      </c>
      <c r="F38" s="33">
        <f>AVERAGE(F35:F37)</f>
        <v>1.1382711302365928E-2</v>
      </c>
    </row>
    <row r="40" spans="2:6" ht="15.95">
      <c r="B40" s="31" t="s">
        <v>7</v>
      </c>
      <c r="C40" s="31"/>
      <c r="D40" s="31"/>
      <c r="E40" s="31"/>
      <c r="F40" s="31"/>
    </row>
    <row r="41" spans="2:6">
      <c r="B41" t="s">
        <v>285</v>
      </c>
      <c r="C41" t="s">
        <v>286</v>
      </c>
      <c r="D41" t="s">
        <v>287</v>
      </c>
      <c r="E41" t="s">
        <v>288</v>
      </c>
      <c r="F41" t="s">
        <v>289</v>
      </c>
    </row>
    <row r="42" spans="2:6">
      <c r="B42">
        <v>2023</v>
      </c>
      <c r="C42">
        <v>15376</v>
      </c>
      <c r="E42">
        <v>48</v>
      </c>
      <c r="F42">
        <f>E42/C42</f>
        <v>3.1217481789802288E-3</v>
      </c>
    </row>
    <row r="43" spans="2:6">
      <c r="B43">
        <v>2024</v>
      </c>
      <c r="C43">
        <v>32463</v>
      </c>
      <c r="D43" s="30">
        <f>C43/C42-1</f>
        <v>1.111277315296566</v>
      </c>
      <c r="E43">
        <v>77</v>
      </c>
      <c r="F43">
        <f>E43/C43</f>
        <v>2.371931121584573E-3</v>
      </c>
    </row>
    <row r="44" spans="2:6">
      <c r="B44">
        <v>2025</v>
      </c>
      <c r="C44">
        <v>68992</v>
      </c>
      <c r="D44" s="30">
        <f>C44/C43-1</f>
        <v>1.1252502849397774</v>
      </c>
      <c r="E44">
        <v>140</v>
      </c>
      <c r="F44">
        <f>E44/C44</f>
        <v>2.029220779220779E-3</v>
      </c>
    </row>
    <row r="45" spans="2:6">
      <c r="B45" s="32" t="s">
        <v>290</v>
      </c>
      <c r="C45" s="33">
        <f>_xlfn.FLOOR.MATH(C44*(1+D45))</f>
        <v>146143</v>
      </c>
      <c r="D45" s="37">
        <f>AVERAGE(D43:D44)</f>
        <v>1.1182638001181717</v>
      </c>
      <c r="E45" s="33">
        <f>_xlfn.FLOOR.MATH(C45*F45)</f>
        <v>366</v>
      </c>
      <c r="F45" s="33">
        <f>AVERAGE(F42:F44)</f>
        <v>2.5076333599285271E-3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602C-5E46-468F-B3C3-479497A95E33}">
  <sheetPr>
    <tabColor rgb="FFFFFF00"/>
  </sheetPr>
  <dimension ref="B2:R42"/>
  <sheetViews>
    <sheetView topLeftCell="A21" workbookViewId="0">
      <selection activeCell="G42" sqref="B30:G42"/>
    </sheetView>
  </sheetViews>
  <sheetFormatPr defaultColWidth="8.85546875" defaultRowHeight="14.45"/>
  <cols>
    <col min="3" max="3" width="12" bestFit="1" customWidth="1"/>
    <col min="4" max="4" width="18.140625" bestFit="1" customWidth="1"/>
    <col min="5" max="5" width="16.42578125" bestFit="1" customWidth="1"/>
    <col min="6" max="6" width="13.7109375" bestFit="1" customWidth="1"/>
  </cols>
  <sheetData>
    <row r="2" spans="2:18" ht="16.5" thickBot="1">
      <c r="B2" s="31" t="s">
        <v>284</v>
      </c>
      <c r="C2" s="31"/>
      <c r="D2" s="31"/>
      <c r="E2" s="31"/>
      <c r="F2" s="31"/>
      <c r="G2" s="31"/>
      <c r="J2" s="11" t="s">
        <v>8</v>
      </c>
      <c r="K2" s="12"/>
      <c r="L2" s="12"/>
      <c r="M2" s="12"/>
      <c r="O2" s="11" t="s">
        <v>291</v>
      </c>
    </row>
    <row r="3" spans="2:18" ht="26.25" customHeight="1">
      <c r="B3" t="s">
        <v>285</v>
      </c>
      <c r="C3" t="s">
        <v>292</v>
      </c>
      <c r="D3" t="s">
        <v>293</v>
      </c>
      <c r="E3" t="s">
        <v>294</v>
      </c>
      <c r="F3" t="s">
        <v>295</v>
      </c>
      <c r="G3" t="s">
        <v>296</v>
      </c>
      <c r="I3">
        <v>1</v>
      </c>
      <c r="J3" t="s">
        <v>297</v>
      </c>
      <c r="O3" s="42">
        <v>0.05</v>
      </c>
      <c r="P3" s="83" t="s">
        <v>298</v>
      </c>
      <c r="Q3" s="84"/>
      <c r="R3" s="84"/>
    </row>
    <row r="4" spans="2:18">
      <c r="B4">
        <v>2023</v>
      </c>
      <c r="C4">
        <v>77040.422422317904</v>
      </c>
      <c r="E4">
        <v>8210.1219689624886</v>
      </c>
      <c r="F4" s="66">
        <f>E4*EXP(0.5*$O$4)*EXP(-$O$5)+0.75*C4*(1/$O$4)*(EXP($O$4*$J$4/365)-1)*EXP($O$4*$J$8/365)*EXP(-$O$5)+0.7*0.75*C4*(1/$O$4)*(EXP($O$4*$J$8/365)-1)*EXP(-$O$5)</f>
        <v>29515.09741711017</v>
      </c>
      <c r="I4">
        <v>2</v>
      </c>
      <c r="J4" s="48">
        <v>28</v>
      </c>
      <c r="K4" t="s">
        <v>299</v>
      </c>
      <c r="O4" s="43">
        <v>0.06</v>
      </c>
      <c r="P4" t="s">
        <v>300</v>
      </c>
    </row>
    <row r="5" spans="2:18">
      <c r="B5">
        <v>2024</v>
      </c>
      <c r="C5">
        <v>83388.612485424324</v>
      </c>
      <c r="D5">
        <f>C5/C4-1</f>
        <v>8.2400769148267328E-2</v>
      </c>
      <c r="E5" s="39">
        <v>9745.275986263603</v>
      </c>
      <c r="F5" s="66">
        <f t="shared" ref="F5:F6" si="0">E5*EXP(0.5*$O$4)*EXP(-$O$5)+0.75*C5*(1/$O$4)*(EXP($O$4*$J$4/365)-1)*EXP($O$4*$J$8/365)*EXP(-$O$5)+0.7*0.75*C5*(1/$O$4)*(EXP($O$4*$J$8/365)-1)*EXP(-$O$5)</f>
        <v>32805.79779802361</v>
      </c>
      <c r="G5" s="45">
        <f>F5/F4-1</f>
        <v>0.11149210637555917</v>
      </c>
      <c r="I5">
        <v>3</v>
      </c>
      <c r="J5" t="s">
        <v>301</v>
      </c>
      <c r="O5" s="43">
        <v>0.03</v>
      </c>
      <c r="P5" t="s">
        <v>302</v>
      </c>
    </row>
    <row r="6" spans="2:18">
      <c r="B6">
        <v>2025</v>
      </c>
      <c r="C6">
        <v>86260.003067999176</v>
      </c>
      <c r="D6">
        <f>C6/C5-1</f>
        <v>3.4433845305637423E-2</v>
      </c>
      <c r="E6" s="39">
        <v>10697.170907242837</v>
      </c>
      <c r="F6" s="66">
        <f t="shared" si="0"/>
        <v>34551.755159736262</v>
      </c>
      <c r="G6" s="45">
        <f>F6/F5-1</f>
        <v>5.3220999911724132E-2</v>
      </c>
      <c r="I6">
        <v>4</v>
      </c>
      <c r="J6" t="s">
        <v>303</v>
      </c>
    </row>
    <row r="7" spans="2:18">
      <c r="B7" s="32" t="s">
        <v>290</v>
      </c>
      <c r="C7" s="33">
        <f>C6*(1+D7)</f>
        <v>91299.080168620334</v>
      </c>
      <c r="D7" s="33">
        <f>AVERAGE(D6,D5)</f>
        <v>5.8417307226952375E-2</v>
      </c>
      <c r="E7" s="33">
        <f>E6*(1-AA_Depr)</f>
        <v>10162.312361880695</v>
      </c>
      <c r="F7" s="67">
        <f>E7*EXP(0.5*$O$4)*EXP(-$O$5)+0.75*C7*(1/$O$4)*(EXP($O$4*$J$4/365)-1)*EXP($O$4*$J$8/365)*EXP(-$O$5)+0.7*0.75*C7*(1/$O$4)*(EXP($O$4*$J$8/365)-1)*EXP(-$O$5)</f>
        <v>35410.41719142325</v>
      </c>
      <c r="G7" s="46">
        <f>F7/F6-1</f>
        <v>2.4851473614504016E-2</v>
      </c>
      <c r="I7">
        <v>5</v>
      </c>
      <c r="J7" t="s">
        <v>304</v>
      </c>
    </row>
    <row r="8" spans="2:18">
      <c r="B8" s="32"/>
      <c r="I8">
        <v>6</v>
      </c>
      <c r="J8">
        <v>155</v>
      </c>
      <c r="K8" t="s">
        <v>305</v>
      </c>
    </row>
    <row r="9" spans="2:18" ht="15.95">
      <c r="B9" s="38" t="s">
        <v>3</v>
      </c>
      <c r="C9" s="31"/>
      <c r="D9" s="31"/>
      <c r="E9" s="31"/>
      <c r="F9" s="31"/>
      <c r="G9" s="31"/>
    </row>
    <row r="10" spans="2:18">
      <c r="B10" t="s">
        <v>285</v>
      </c>
      <c r="C10" t="s">
        <v>292</v>
      </c>
      <c r="D10" t="s">
        <v>293</v>
      </c>
      <c r="E10" t="s">
        <v>294</v>
      </c>
      <c r="F10" t="s">
        <v>295</v>
      </c>
      <c r="G10" t="s">
        <v>296</v>
      </c>
    </row>
    <row r="11" spans="2:18">
      <c r="B11">
        <v>2023</v>
      </c>
      <c r="C11">
        <v>114083.894213473</v>
      </c>
      <c r="E11">
        <v>26720.688411817882</v>
      </c>
      <c r="F11" s="66">
        <f>E11*EXP(0.5*$O$4)*EXP(-$O$5)+0.75*C11*(1/$O$4)*(EXP($O$4*$J$4/365)-1)*EXP($O$4*$J$8/365)*EXP(-$O$5)+0.7*0.75*C11*(1/$O$4)*(EXP($O$4*$J$8/365)-1)*EXP(-$O$5)</f>
        <v>58269.769904691559</v>
      </c>
    </row>
    <row r="12" spans="2:18">
      <c r="B12">
        <v>2024</v>
      </c>
      <c r="C12">
        <v>133542.71180872541</v>
      </c>
      <c r="D12">
        <f>C12/C11-1</f>
        <v>0.17056586058362622</v>
      </c>
      <c r="E12">
        <v>15344.19654328182</v>
      </c>
      <c r="F12" s="66">
        <f t="shared" ref="F12:F14" si="1">E12*EXP(0.5*$O$4)*EXP(-$O$5)+0.75*C12*(1/$O$4)*(EXP($O$4*$J$4/365)-1)*EXP($O$4*$J$8/365)*EXP(-$O$5)+0.7*0.75*C12*(1/$O$4)*(EXP($O$4*$J$8/365)-1)*EXP(-$O$5)</f>
        <v>52274.474271610452</v>
      </c>
      <c r="G12" s="45">
        <f>F12/F11-1</f>
        <v>-0.10288861004406336</v>
      </c>
    </row>
    <row r="13" spans="2:18">
      <c r="B13">
        <v>2025</v>
      </c>
      <c r="C13">
        <v>129486.9074179817</v>
      </c>
      <c r="D13">
        <f>C13/C12-1</f>
        <v>-3.0370840428587953E-2</v>
      </c>
      <c r="E13">
        <v>14430.366469051833</v>
      </c>
      <c r="F13" s="66">
        <f t="shared" si="1"/>
        <v>50239.040625509951</v>
      </c>
      <c r="G13" s="45">
        <f>F13/F12-1</f>
        <v>-3.8937429299139126E-2</v>
      </c>
      <c r="K13" s="41"/>
    </row>
    <row r="14" spans="2:18">
      <c r="B14" s="32" t="s">
        <v>290</v>
      </c>
      <c r="C14" s="33">
        <f>C13*(1+D14)</f>
        <v>138563.61721562047</v>
      </c>
      <c r="D14" s="33">
        <f>AVERAGE(D13,D12)</f>
        <v>7.0097510077519132E-2</v>
      </c>
      <c r="E14" s="33">
        <f>E13*(1-AA_Depr)</f>
        <v>13708.848145599241</v>
      </c>
      <c r="F14" s="67">
        <f t="shared" si="1"/>
        <v>52027.62119960229</v>
      </c>
      <c r="G14" s="46">
        <f>F14/F13-1</f>
        <v>3.5601407825931908E-2</v>
      </c>
      <c r="K14" s="41"/>
    </row>
    <row r="16" spans="2:18" ht="15.95">
      <c r="B16" s="38" t="s">
        <v>4</v>
      </c>
      <c r="C16" s="31"/>
      <c r="D16" s="31"/>
      <c r="E16" s="31"/>
      <c r="F16" s="31"/>
      <c r="G16" s="31"/>
    </row>
    <row r="17" spans="2:7">
      <c r="B17" t="s">
        <v>285</v>
      </c>
      <c r="C17" t="s">
        <v>292</v>
      </c>
      <c r="D17" t="s">
        <v>293</v>
      </c>
      <c r="E17" t="s">
        <v>294</v>
      </c>
      <c r="F17" t="s">
        <v>295</v>
      </c>
      <c r="G17" t="s">
        <v>296</v>
      </c>
    </row>
    <row r="18" spans="2:7">
      <c r="B18">
        <v>2023</v>
      </c>
      <c r="C18">
        <v>86299.862423849947</v>
      </c>
      <c r="E18">
        <v>69042.069277949136</v>
      </c>
      <c r="F18" s="66">
        <f>E18*EXP(0.5*$O$4)*EXP(-$O$5)+0.75*C18*(1/$O$4)*(EXP($O$4*$J$4/365)-1)*EXP($O$4*$J$8/365)*EXP(-$O$5)+0.7*0.75*C18*(1/$O$4)*(EXP($O$4*$J$8/365)-1)*EXP(-$O$5)</f>
        <v>92907.676348997804</v>
      </c>
    </row>
    <row r="19" spans="2:7">
      <c r="B19">
        <v>2024</v>
      </c>
      <c r="C19">
        <v>95457.13909722172</v>
      </c>
      <c r="D19">
        <f>C19/C18-1</f>
        <v>0.10610997997189231</v>
      </c>
      <c r="E19">
        <v>51391.632733435217</v>
      </c>
      <c r="F19" s="66">
        <f t="shared" ref="F19:F21" si="2">E19*EXP(0.5*$O$4)*EXP(-$O$5)+0.75*C19*(1/$O$4)*(EXP($O$4*$J$4/365)-1)*EXP($O$4*$J$8/365)*EXP(-$O$5)+0.7*0.75*C19*(1/$O$4)*(EXP($O$4*$J$8/365)-1)*EXP(-$O$5)</f>
        <v>77789.6188928099</v>
      </c>
      <c r="G19" s="45">
        <f>F19/F18-1</f>
        <v>-0.16272129548691461</v>
      </c>
    </row>
    <row r="20" spans="2:7">
      <c r="B20">
        <v>2025</v>
      </c>
      <c r="C20">
        <v>95882.936607524389</v>
      </c>
      <c r="D20">
        <f>C20/C19-1</f>
        <v>4.4606146206518371E-3</v>
      </c>
      <c r="E20">
        <v>78483.081975568522</v>
      </c>
      <c r="F20" s="66">
        <f t="shared" si="2"/>
        <v>104998.81937796148</v>
      </c>
      <c r="G20" s="45">
        <f>F20/F19-1</f>
        <v>0.34977932624460428</v>
      </c>
    </row>
    <row r="21" spans="2:7">
      <c r="B21" s="32" t="s">
        <v>290</v>
      </c>
      <c r="C21" s="33">
        <f>C20*(1+D21)</f>
        <v>101183.85326351099</v>
      </c>
      <c r="D21" s="33">
        <f>AVERAGE(D20,D19)</f>
        <v>5.5285297296272073E-2</v>
      </c>
      <c r="E21" s="33">
        <f>E20*(1-AA_Depr)</f>
        <v>74558.927876790098</v>
      </c>
      <c r="F21" s="67">
        <f t="shared" si="2"/>
        <v>102540.59570450423</v>
      </c>
      <c r="G21" s="46">
        <f>F21/F20-1</f>
        <v>-2.3411917276978556E-2</v>
      </c>
    </row>
    <row r="23" spans="2:7" ht="15.95">
      <c r="B23" s="31" t="s">
        <v>5</v>
      </c>
      <c r="C23" s="31"/>
      <c r="D23" s="31"/>
      <c r="E23" s="31"/>
      <c r="F23" s="31"/>
      <c r="G23" s="31"/>
    </row>
    <row r="24" spans="2:7">
      <c r="B24" t="s">
        <v>285</v>
      </c>
      <c r="C24" t="s">
        <v>292</v>
      </c>
      <c r="D24" t="s">
        <v>293</v>
      </c>
      <c r="E24" t="s">
        <v>294</v>
      </c>
      <c r="F24" t="s">
        <v>295</v>
      </c>
      <c r="G24" t="s">
        <v>296</v>
      </c>
    </row>
    <row r="25" spans="2:7">
      <c r="B25">
        <v>2023</v>
      </c>
      <c r="C25">
        <v>114625.71484267733</v>
      </c>
      <c r="E25">
        <v>8675.3349264559474</v>
      </c>
      <c r="F25" s="66">
        <f>E25*EXP(0.5*$O$4)*EXP(-$O$5)+0.75*C25*(1/$O$4)*(EXP($O$4*$J$4/365)-1)*EXP($O$4*$J$8/365)*EXP(-$O$5)+0.7*0.75*C25*(1/$O$4)*(EXP($O$4*$J$8/365)-1)*EXP(-$O$5)</f>
        <v>40374.253022499048</v>
      </c>
    </row>
    <row r="26" spans="2:7">
      <c r="B26">
        <v>2024</v>
      </c>
      <c r="C26">
        <v>125124.32063813717</v>
      </c>
      <c r="D26">
        <f>C26/C25-1</f>
        <v>9.159031906469739E-2</v>
      </c>
      <c r="E26">
        <v>9818.9067878485148</v>
      </c>
      <c r="F26" s="66">
        <f t="shared" ref="F26:F28" si="3">E26*EXP(0.5*$O$4)*EXP(-$O$5)+0.75*C26*(1/$O$4)*(EXP($O$4*$J$4/365)-1)*EXP($O$4*$J$8/365)*EXP(-$O$5)+0.7*0.75*C26*(1/$O$4)*(EXP($O$4*$J$8/365)-1)*EXP(-$O$5)</f>
        <v>44421.138906313914</v>
      </c>
      <c r="G26" s="45">
        <f>F26/F25-1</f>
        <v>0.10023432214485029</v>
      </c>
    </row>
    <row r="27" spans="2:7">
      <c r="B27">
        <v>2025</v>
      </c>
      <c r="C27">
        <v>136164.47114364279</v>
      </c>
      <c r="D27">
        <f>C27/C26-1</f>
        <v>8.8233450133439861E-2</v>
      </c>
      <c r="E27">
        <v>12651.226673134743</v>
      </c>
      <c r="F27" s="66">
        <f t="shared" si="3"/>
        <v>50306.533113730475</v>
      </c>
      <c r="G27" s="45">
        <f>F27/F26-1</f>
        <v>0.13249084450151338</v>
      </c>
    </row>
    <row r="28" spans="2:7">
      <c r="B28" s="32" t="s">
        <v>290</v>
      </c>
      <c r="C28" s="33">
        <f>C27*(1+D28)</f>
        <v>148407.2753596032</v>
      </c>
      <c r="D28" s="33">
        <f>AVERAGE(D27,D26)</f>
        <v>8.9911884599068626E-2</v>
      </c>
      <c r="E28" s="33">
        <f>E27*(1-AA_Depr)</f>
        <v>12018.665339478004</v>
      </c>
      <c r="F28" s="67">
        <f t="shared" si="3"/>
        <v>53059.631347303141</v>
      </c>
      <c r="G28" s="46">
        <f>F28/F27-1</f>
        <v>5.4726455256787432E-2</v>
      </c>
    </row>
    <row r="30" spans="2:7" ht="15.95">
      <c r="B30" s="31" t="s">
        <v>6</v>
      </c>
      <c r="C30" s="31"/>
      <c r="D30" s="31"/>
      <c r="E30" s="31"/>
      <c r="F30" s="31"/>
      <c r="G30" s="31"/>
    </row>
    <row r="31" spans="2:7">
      <c r="B31" t="s">
        <v>285</v>
      </c>
      <c r="C31" t="s">
        <v>292</v>
      </c>
      <c r="D31" t="s">
        <v>293</v>
      </c>
      <c r="E31" t="s">
        <v>294</v>
      </c>
      <c r="F31" t="s">
        <v>295</v>
      </c>
      <c r="G31" t="s">
        <v>296</v>
      </c>
    </row>
    <row r="32" spans="2:7">
      <c r="B32">
        <v>2023</v>
      </c>
      <c r="C32">
        <v>105368.1363275059</v>
      </c>
      <c r="E32">
        <v>12844.972240436113</v>
      </c>
      <c r="F32" s="66">
        <f>E32*EXP(0.5*$O$4)*EXP(-$O$5)+0.75*C32*(1/$O$4)*(EXP($O$4*$J$4/365)-1)*EXP($O$4*$J$8/365)*EXP(-$O$5)+0.7*0.75*C32*(1/$O$4)*(EXP($O$4*$J$8/365)-1)*EXP(-$O$5)</f>
        <v>41983.773494260415</v>
      </c>
    </row>
    <row r="33" spans="2:7">
      <c r="B33">
        <v>2024</v>
      </c>
      <c r="C33">
        <v>110054.34785525057</v>
      </c>
      <c r="D33">
        <f>C33/C32-1</f>
        <v>4.4474655157408893E-2</v>
      </c>
      <c r="E33">
        <v>12637.433862980215</v>
      </c>
      <c r="F33" s="66">
        <f t="shared" ref="F33:F35" si="4">E33*EXP(0.5*$O$4)*EXP(-$O$5)+0.75*C33*(1/$O$4)*(EXP($O$4*$J$4/365)-1)*EXP($O$4*$J$8/365)*EXP(-$O$5)+0.7*0.75*C33*(1/$O$4)*(EXP($O$4*$J$8/365)-1)*EXP(-$O$5)</f>
        <v>43072.173254268637</v>
      </c>
      <c r="G33" s="45">
        <f>F33/F32-1</f>
        <v>2.5924295731945435E-2</v>
      </c>
    </row>
    <row r="34" spans="2:7">
      <c r="B34">
        <v>2025</v>
      </c>
      <c r="C34">
        <v>118583.12798905783</v>
      </c>
      <c r="D34">
        <f>C34/C33-1</f>
        <v>7.7496076257021373E-2</v>
      </c>
      <c r="E34">
        <v>7720.7604344249803</v>
      </c>
      <c r="F34" s="66">
        <f t="shared" si="4"/>
        <v>40514.072710443259</v>
      </c>
      <c r="G34" s="45">
        <f>F34/F33-1</f>
        <v>-5.9391025586847057E-2</v>
      </c>
    </row>
    <row r="35" spans="2:7">
      <c r="B35" s="32" t="s">
        <v>290</v>
      </c>
      <c r="C35" s="33">
        <f>C34*(1+D35)</f>
        <v>125814.96341617603</v>
      </c>
      <c r="D35" s="33">
        <f>AVERAGE(D34,D33)</f>
        <v>6.0985365707215133E-2</v>
      </c>
      <c r="E35" s="33">
        <f>E34*(1-AA_Depr)</f>
        <v>7334.7224127037307</v>
      </c>
      <c r="F35" s="67">
        <f t="shared" si="4"/>
        <v>42127.946830625893</v>
      </c>
      <c r="G35" s="46">
        <f>F35/F34-1</f>
        <v>3.983490210221774E-2</v>
      </c>
    </row>
    <row r="37" spans="2:7" ht="15.95">
      <c r="B37" s="31" t="s">
        <v>7</v>
      </c>
      <c r="C37" s="31"/>
      <c r="D37" s="31"/>
      <c r="E37" s="31"/>
      <c r="F37" s="31"/>
      <c r="G37" s="31"/>
    </row>
    <row r="38" spans="2:7">
      <c r="B38" t="s">
        <v>285</v>
      </c>
      <c r="C38" t="s">
        <v>292</v>
      </c>
      <c r="D38" t="s">
        <v>293</v>
      </c>
      <c r="E38" t="s">
        <v>294</v>
      </c>
      <c r="F38" t="s">
        <v>295</v>
      </c>
      <c r="G38" t="s">
        <v>296</v>
      </c>
    </row>
    <row r="39" spans="2:7">
      <c r="B39">
        <v>2023</v>
      </c>
      <c r="C39">
        <v>129811.91274315967</v>
      </c>
      <c r="E39">
        <v>14330.74058389751</v>
      </c>
      <c r="F39" s="66">
        <f>E39*EXP(0.5*$O$4)*EXP(-$O$5)+0.75*C39*(1/$O$4)*(EXP($O$4*$J$4/365)-1)*EXP($O$4*$J$8/365)*EXP(-$O$5)+0.7*0.75*C39*(1/$O$4)*(EXP($O$4*$J$8/365)-1)*EXP(-$O$5)</f>
        <v>50229.292628556672</v>
      </c>
    </row>
    <row r="40" spans="2:7">
      <c r="B40">
        <v>2024</v>
      </c>
      <c r="C40">
        <v>137932.58164541938</v>
      </c>
      <c r="D40">
        <f>C40/C39-1</f>
        <v>6.255719317784747E-2</v>
      </c>
      <c r="E40">
        <v>16817.104402579007</v>
      </c>
      <c r="F40" s="66">
        <f t="shared" ref="F40:F42" si="5">E40*EXP(0.5*$O$4)*EXP(-$O$5)+0.75*C40*(1/$O$4)*(EXP($O$4*$J$4/365)-1)*EXP($O$4*$J$8/365)*EXP(-$O$5)+0.7*0.75*C40*(1/$O$4)*(EXP($O$4*$J$8/365)-1)*EXP(-$O$5)</f>
        <v>54961.369102300931</v>
      </c>
      <c r="G40" s="45">
        <f>F40/F39-1</f>
        <v>9.420949860348915E-2</v>
      </c>
    </row>
    <row r="41" spans="2:7">
      <c r="B41">
        <v>2025</v>
      </c>
      <c r="C41">
        <v>144861.85848363579</v>
      </c>
      <c r="D41">
        <f>C41/C40-1</f>
        <v>5.0236693575629321E-2</v>
      </c>
      <c r="E41">
        <v>35472.003560970581</v>
      </c>
      <c r="F41" s="66">
        <f t="shared" si="5"/>
        <v>75532.509998080117</v>
      </c>
      <c r="G41" s="45">
        <f>F41/F40-1</f>
        <v>0.37428363288202715</v>
      </c>
    </row>
    <row r="42" spans="2:7">
      <c r="B42" s="32" t="s">
        <v>290</v>
      </c>
      <c r="C42" s="33">
        <f>C41*(1+D42)</f>
        <v>153031.62451398649</v>
      </c>
      <c r="D42" s="33">
        <f>AVERAGE(D41,D40)</f>
        <v>5.6396943376738395E-2</v>
      </c>
      <c r="E42" s="33">
        <f>E41*(1-AA_Depr)</f>
        <v>33698.40338292205</v>
      </c>
      <c r="F42" s="67">
        <f t="shared" si="5"/>
        <v>76018.199933208729</v>
      </c>
      <c r="G42" s="46">
        <f>F42/F41-1</f>
        <v>6.4302104503206614E-3</v>
      </c>
    </row>
  </sheetData>
  <mergeCells count="1">
    <mergeCell ref="P3:R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73C2-E5E8-45E6-BDCD-9311DFAC0753}">
  <sheetPr>
    <tabColor rgb="FFFFFF00"/>
  </sheetPr>
  <dimension ref="B3:H66"/>
  <sheetViews>
    <sheetView topLeftCell="A11" workbookViewId="0">
      <selection activeCell="T29" sqref="T29"/>
    </sheetView>
  </sheetViews>
  <sheetFormatPr defaultColWidth="8.85546875" defaultRowHeight="14.45"/>
  <cols>
    <col min="3" max="3" width="25.140625" bestFit="1" customWidth="1"/>
    <col min="4" max="4" width="21.7109375" bestFit="1" customWidth="1"/>
    <col min="5" max="5" width="18" bestFit="1" customWidth="1"/>
    <col min="6" max="6" width="12.140625" bestFit="1" customWidth="1"/>
    <col min="7" max="7" width="18.42578125" bestFit="1" customWidth="1"/>
    <col min="8" max="8" width="23.28515625" bestFit="1" customWidth="1"/>
  </cols>
  <sheetData>
    <row r="3" spans="2:8">
      <c r="B3" t="s">
        <v>306</v>
      </c>
    </row>
    <row r="4" spans="2:8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2:8">
      <c r="B5">
        <v>0.03</v>
      </c>
      <c r="C5">
        <v>238.66326722154807</v>
      </c>
      <c r="D5">
        <v>405.99245099659413</v>
      </c>
      <c r="E5">
        <v>1633.5205875759059</v>
      </c>
      <c r="F5">
        <v>477.83655203841897</v>
      </c>
      <c r="G5">
        <v>623.43439290716435</v>
      </c>
      <c r="H5">
        <v>362.65259689889706</v>
      </c>
    </row>
    <row r="6" spans="2:8">
      <c r="B6">
        <v>0.04</v>
      </c>
      <c r="C6">
        <v>239.5607417609196</v>
      </c>
      <c r="D6">
        <v>407.43916534645575</v>
      </c>
      <c r="E6">
        <v>1640.5936258885636</v>
      </c>
      <c r="F6">
        <v>479.49380419034088</v>
      </c>
      <c r="G6">
        <v>625.50247624510723</v>
      </c>
      <c r="H6">
        <v>364.03217948444114</v>
      </c>
    </row>
    <row r="7" spans="2:8">
      <c r="B7">
        <v>0.05</v>
      </c>
      <c r="C7">
        <v>240.46220654723476</v>
      </c>
      <c r="D7">
        <v>408.89213052639343</v>
      </c>
      <c r="E7">
        <v>1647.7002211105623</v>
      </c>
      <c r="F7">
        <v>481.1581080315396</v>
      </c>
      <c r="G7">
        <v>627.57912792895183</v>
      </c>
      <c r="H7">
        <v>365.41793176467672</v>
      </c>
    </row>
    <row r="8" spans="2:8">
      <c r="B8">
        <v>0.06</v>
      </c>
      <c r="C8">
        <v>241.36768028005514</v>
      </c>
      <c r="D8">
        <v>410.3513753061888</v>
      </c>
      <c r="E8">
        <v>1654.8405365898504</v>
      </c>
      <c r="F8">
        <v>482.82949569457446</v>
      </c>
      <c r="G8">
        <v>629.66438630412392</v>
      </c>
      <c r="H8">
        <v>366.80988275653766</v>
      </c>
    </row>
    <row r="9" spans="2:8">
      <c r="B9">
        <v>7.0000000000000007E-2</v>
      </c>
      <c r="C9">
        <v>242.27718174867678</v>
      </c>
      <c r="D9">
        <v>411.81692859196221</v>
      </c>
      <c r="E9">
        <v>1662.0147364782481</v>
      </c>
      <c r="F9">
        <v>484.50799946319881</v>
      </c>
      <c r="G9">
        <v>631.75828989411661</v>
      </c>
      <c r="H9">
        <v>368.20806161654349</v>
      </c>
    </row>
    <row r="10" spans="2:8">
      <c r="B10">
        <v>0.08</v>
      </c>
      <c r="C10">
        <v>243.19072983255921</v>
      </c>
      <c r="D10">
        <v>413.28881942681573</v>
      </c>
      <c r="E10">
        <v>1669.2229857353943</v>
      </c>
      <c r="F10">
        <v>486.19365177306668</v>
      </c>
      <c r="G10">
        <v>633.86087740131256</v>
      </c>
      <c r="H10">
        <v>369.61249764146896</v>
      </c>
    </row>
    <row r="11" spans="2:8">
      <c r="B11">
        <v>0.09</v>
      </c>
      <c r="C11">
        <v>244.10834350175321</v>
      </c>
      <c r="D11">
        <v>414.76707699147192</v>
      </c>
      <c r="E11">
        <v>1676.4654501327097</v>
      </c>
      <c r="F11">
        <v>487.88648521243408</v>
      </c>
      <c r="G11">
        <v>635.97218770779352</v>
      </c>
      <c r="H11">
        <v>371.0232202690114</v>
      </c>
    </row>
    <row r="12" spans="2:8">
      <c r="B12">
        <v>0.1</v>
      </c>
      <c r="C12">
        <v>245.03004181735594</v>
      </c>
      <c r="D12">
        <v>416.25173060496553</v>
      </c>
      <c r="E12">
        <v>1683.7422962574674</v>
      </c>
      <c r="F12">
        <v>489.5865325229272</v>
      </c>
      <c r="G12">
        <v>638.09225987624438</v>
      </c>
      <c r="H12">
        <v>372.4402590784988</v>
      </c>
    </row>
    <row r="14" spans="2:8">
      <c r="B14" t="s">
        <v>307</v>
      </c>
    </row>
    <row r="15" spans="2:8"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2:8">
      <c r="B16">
        <v>0</v>
      </c>
      <c r="C16">
        <v>248.71842049442574</v>
      </c>
      <c r="D16">
        <v>422.8484351983235</v>
      </c>
      <c r="E16">
        <v>1705.2379338990827</v>
      </c>
      <c r="F16">
        <v>497.53384296496438</v>
      </c>
      <c r="G16">
        <v>648.84052173614316</v>
      </c>
      <c r="H16">
        <v>377.98090678543224</v>
      </c>
    </row>
    <row r="17" spans="2:8">
      <c r="B17">
        <v>0.01</v>
      </c>
      <c r="C17">
        <v>246.24363086086191</v>
      </c>
      <c r="D17">
        <v>418.64102296919606</v>
      </c>
      <c r="E17">
        <v>1688.2705329595617</v>
      </c>
      <c r="F17">
        <v>492.58329851204769</v>
      </c>
      <c r="G17">
        <v>642.38445067459224</v>
      </c>
      <c r="H17">
        <v>374.21993392327704</v>
      </c>
    </row>
    <row r="18" spans="2:8">
      <c r="B18">
        <v>0.02</v>
      </c>
      <c r="C18">
        <v>243.79346579558779</v>
      </c>
      <c r="D18">
        <v>414.47547519123418</v>
      </c>
      <c r="E18">
        <v>1671.4719604802328</v>
      </c>
      <c r="F18">
        <v>487.68201279946959</v>
      </c>
      <c r="G18">
        <v>635.99261859343051</v>
      </c>
      <c r="H18">
        <v>370.49638336636497</v>
      </c>
    </row>
    <row r="19" spans="2:8">
      <c r="B19">
        <v>0.03</v>
      </c>
      <c r="C19">
        <v>241.36768028005514</v>
      </c>
      <c r="D19">
        <v>410.3513753061888</v>
      </c>
      <c r="E19">
        <v>1654.8405365898504</v>
      </c>
      <c r="F19">
        <v>482.82949569457446</v>
      </c>
      <c r="G19">
        <v>629.66438630412392</v>
      </c>
      <c r="H19">
        <v>366.80988275653766</v>
      </c>
    </row>
    <row r="20" spans="2:8">
      <c r="B20">
        <v>0.04</v>
      </c>
      <c r="C20">
        <v>238.96603173369101</v>
      </c>
      <c r="D20">
        <v>406.26831090063473</v>
      </c>
      <c r="E20">
        <v>1638.3745981321661</v>
      </c>
      <c r="F20">
        <v>478.02526194160816</v>
      </c>
      <c r="G20">
        <v>623.39912097816989</v>
      </c>
      <c r="H20">
        <v>363.16006344066204</v>
      </c>
    </row>
    <row r="21" spans="2:8">
      <c r="B21">
        <v>0.05</v>
      </c>
      <c r="C21">
        <v>236.5882799896392</v>
      </c>
      <c r="D21">
        <v>402.22587366472874</v>
      </c>
      <c r="E21">
        <v>1622.0724984996111</v>
      </c>
      <c r="F21">
        <v>473.26883111319171</v>
      </c>
      <c r="G21">
        <v>617.19619608381458</v>
      </c>
      <c r="H21">
        <v>359.5465604337648</v>
      </c>
    </row>
    <row r="22" spans="2:8">
      <c r="B22">
        <v>0.06</v>
      </c>
      <c r="C22">
        <v>234.23418727074386</v>
      </c>
      <c r="D22">
        <v>398.2236593513785</v>
      </c>
      <c r="E22">
        <v>1605.9326074686373</v>
      </c>
      <c r="F22">
        <v>468.55972756227845</v>
      </c>
      <c r="G22">
        <v>611.05499132339946</v>
      </c>
      <c r="H22">
        <v>355.96901238253395</v>
      </c>
    </row>
    <row r="23" spans="2:8">
      <c r="B23">
        <v>7.0000000000000007E-2</v>
      </c>
      <c r="C23">
        <v>231.90351816577152</v>
      </c>
      <c r="D23">
        <v>394.26126773581768</v>
      </c>
      <c r="E23">
        <v>1589.9533110366926</v>
      </c>
      <c r="F23">
        <v>463.89748037458935</v>
      </c>
      <c r="G23">
        <v>604.974892571331</v>
      </c>
      <c r="H23">
        <v>352.42706152918333</v>
      </c>
    </row>
    <row r="26" spans="2:8">
      <c r="B26" t="s">
        <v>308</v>
      </c>
    </row>
    <row r="27" spans="2:8"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</row>
    <row r="28" spans="2:8">
      <c r="B28">
        <v>0.05</v>
      </c>
      <c r="C28">
        <v>194.9508186877369</v>
      </c>
      <c r="D28">
        <v>331.43764928576792</v>
      </c>
      <c r="E28">
        <v>1336.6019718610332</v>
      </c>
      <c r="F28">
        <v>389.97766959946404</v>
      </c>
      <c r="G28">
        <v>508.57508124563861</v>
      </c>
      <c r="H28">
        <v>296.26952068797277</v>
      </c>
    </row>
    <row r="29" spans="2:8">
      <c r="B29">
        <v>0.1</v>
      </c>
      <c r="C29">
        <v>204.23419100620055</v>
      </c>
      <c r="D29">
        <v>347.22039448985214</v>
      </c>
      <c r="E29">
        <v>1400.2496848067967</v>
      </c>
      <c r="F29">
        <v>408.54803481848614</v>
      </c>
      <c r="G29">
        <v>532.79294225733577</v>
      </c>
      <c r="H29">
        <v>310.37759310168576</v>
      </c>
    </row>
    <row r="30" spans="2:8">
      <c r="B30">
        <v>0.15</v>
      </c>
      <c r="C30">
        <v>213.5175633246642</v>
      </c>
      <c r="D30">
        <v>363.00313969393625</v>
      </c>
      <c r="E30">
        <v>1463.8973977525602</v>
      </c>
      <c r="F30">
        <v>427.1184000375082</v>
      </c>
      <c r="G30">
        <v>557.01080326903264</v>
      </c>
      <c r="H30">
        <v>324.48566551539875</v>
      </c>
    </row>
    <row r="31" spans="2:8">
      <c r="B31">
        <v>0.2</v>
      </c>
      <c r="C31">
        <v>222.80093564312784</v>
      </c>
      <c r="D31">
        <v>378.78588489802041</v>
      </c>
      <c r="E31">
        <v>1527.5451106983237</v>
      </c>
      <c r="F31">
        <v>445.6887652565303</v>
      </c>
      <c r="G31">
        <v>581.22866428072984</v>
      </c>
      <c r="H31">
        <v>338.59373792911174</v>
      </c>
    </row>
    <row r="32" spans="2:8">
      <c r="B32">
        <v>0.25</v>
      </c>
      <c r="C32">
        <v>232.08430796159158</v>
      </c>
      <c r="D32">
        <v>394.56863010210469</v>
      </c>
      <c r="E32">
        <v>1591.1928236440872</v>
      </c>
      <c r="F32">
        <v>464.25913047555241</v>
      </c>
      <c r="G32">
        <v>605.44652529242683</v>
      </c>
      <c r="H32">
        <v>352.70181034282473</v>
      </c>
    </row>
    <row r="33" spans="2:8">
      <c r="B33">
        <v>0.3</v>
      </c>
      <c r="C33">
        <v>241.36768028005514</v>
      </c>
      <c r="D33">
        <v>410.3513753061888</v>
      </c>
      <c r="E33">
        <v>1654.8405365898504</v>
      </c>
      <c r="F33">
        <v>482.82949569457446</v>
      </c>
      <c r="G33">
        <v>629.66438630412392</v>
      </c>
      <c r="H33">
        <v>366.80988275653766</v>
      </c>
    </row>
    <row r="34" spans="2:8">
      <c r="B34">
        <v>0.35</v>
      </c>
      <c r="C34">
        <v>250.65105259851885</v>
      </c>
      <c r="D34">
        <v>426.13412051027302</v>
      </c>
      <c r="E34">
        <v>1718.4882495356142</v>
      </c>
      <c r="F34">
        <v>501.39986091359657</v>
      </c>
      <c r="G34">
        <v>653.88224731582102</v>
      </c>
      <c r="H34">
        <v>380.91795517025071</v>
      </c>
    </row>
    <row r="35" spans="2:8">
      <c r="B35">
        <v>0.4</v>
      </c>
      <c r="C35">
        <v>259.93442491698244</v>
      </c>
      <c r="D35">
        <v>441.91686571435713</v>
      </c>
      <c r="E35">
        <v>1782.1359624813774</v>
      </c>
      <c r="F35">
        <v>519.97022613261856</v>
      </c>
      <c r="G35">
        <v>678.100108327518</v>
      </c>
      <c r="H35">
        <v>395.02602758396358</v>
      </c>
    </row>
    <row r="37" spans="2:8">
      <c r="B37" t="s">
        <v>309</v>
      </c>
      <c r="F37">
        <f>E35-E28</f>
        <v>445.53399062034418</v>
      </c>
    </row>
    <row r="38" spans="2:8"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2:8">
      <c r="B39">
        <v>0</v>
      </c>
      <c r="C39">
        <v>242.21042556458701</v>
      </c>
      <c r="D39">
        <v>410.40755832515759</v>
      </c>
      <c r="E39">
        <v>1654.8967196088192</v>
      </c>
      <c r="F39">
        <v>482.88567871354326</v>
      </c>
      <c r="G39">
        <v>629.72056932309272</v>
      </c>
      <c r="H39">
        <v>366.86606577550646</v>
      </c>
    </row>
    <row r="40" spans="2:8">
      <c r="B40">
        <v>0.05</v>
      </c>
      <c r="C40">
        <v>241.36768028005514</v>
      </c>
      <c r="D40">
        <v>410.3513753061888</v>
      </c>
      <c r="E40">
        <v>1654.8405365898504</v>
      </c>
      <c r="F40">
        <v>482.82949569457446</v>
      </c>
      <c r="G40">
        <v>629.66438630412392</v>
      </c>
      <c r="H40">
        <v>366.80988275653766</v>
      </c>
    </row>
    <row r="41" spans="2:8">
      <c r="B41">
        <v>0.1</v>
      </c>
      <c r="C41">
        <v>240.52493499552332</v>
      </c>
      <c r="D41">
        <v>410.29519228722</v>
      </c>
      <c r="E41">
        <v>1654.7843535708816</v>
      </c>
      <c r="F41">
        <v>482.77331267560567</v>
      </c>
      <c r="G41">
        <v>629.60820328515513</v>
      </c>
      <c r="H41">
        <v>366.75369973756887</v>
      </c>
    </row>
    <row r="42" spans="2:8">
      <c r="B42">
        <v>0.15</v>
      </c>
      <c r="C42">
        <v>239.68218971099151</v>
      </c>
      <c r="D42">
        <v>410.23900926825121</v>
      </c>
      <c r="E42">
        <v>1654.7281705519129</v>
      </c>
      <c r="F42">
        <v>482.71712965663687</v>
      </c>
      <c r="G42">
        <v>629.55202026618633</v>
      </c>
      <c r="H42">
        <v>366.69751671860007</v>
      </c>
    </row>
    <row r="43" spans="2:8">
      <c r="B43">
        <v>0.2</v>
      </c>
      <c r="C43">
        <v>238.83944442645969</v>
      </c>
      <c r="D43">
        <v>410.18282624928247</v>
      </c>
      <c r="E43">
        <v>1654.6719875329443</v>
      </c>
      <c r="F43">
        <v>482.66094663766813</v>
      </c>
      <c r="G43">
        <v>629.49583724721765</v>
      </c>
      <c r="H43">
        <v>366.64133369963133</v>
      </c>
    </row>
    <row r="44" spans="2:8">
      <c r="B44">
        <v>0.25</v>
      </c>
      <c r="C44">
        <v>237.99669914192788</v>
      </c>
      <c r="D44">
        <v>410.12664323031368</v>
      </c>
      <c r="E44">
        <v>1654.6158045139755</v>
      </c>
      <c r="F44">
        <v>482.60476361869934</v>
      </c>
      <c r="G44">
        <v>629.43965422824886</v>
      </c>
      <c r="H44">
        <v>366.58515068066254</v>
      </c>
    </row>
    <row r="45" spans="2:8">
      <c r="B45">
        <v>0.3</v>
      </c>
      <c r="C45">
        <v>237.153953857396</v>
      </c>
      <c r="D45">
        <v>410.07046021134488</v>
      </c>
      <c r="E45">
        <v>1654.5596214950067</v>
      </c>
      <c r="F45">
        <v>482.54858059973054</v>
      </c>
      <c r="G45">
        <v>629.38347120928006</v>
      </c>
      <c r="H45">
        <v>366.52896766169374</v>
      </c>
    </row>
    <row r="46" spans="2:8">
      <c r="B46">
        <v>0.35</v>
      </c>
      <c r="C46">
        <v>236.31120857286419</v>
      </c>
      <c r="D46">
        <v>410.01427719237608</v>
      </c>
      <c r="E46">
        <v>1654.5034384760379</v>
      </c>
      <c r="F46">
        <v>482.49239758076175</v>
      </c>
      <c r="G46">
        <v>629.32728819031126</v>
      </c>
      <c r="H46">
        <v>366.47278464272495</v>
      </c>
    </row>
    <row r="48" spans="2:8">
      <c r="B48" t="s">
        <v>310</v>
      </c>
    </row>
    <row r="49" spans="2:8"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2:8">
      <c r="B50">
        <v>0</v>
      </c>
      <c r="C50">
        <v>74.39216061926949</v>
      </c>
      <c r="D50">
        <v>315.79743922803186</v>
      </c>
      <c r="E50">
        <v>2093.6390982046914</v>
      </c>
      <c r="F50">
        <v>419.33761121143993</v>
      </c>
      <c r="G50">
        <v>629.10174065365345</v>
      </c>
      <c r="H50">
        <v>253.59530701424453</v>
      </c>
    </row>
    <row r="51" spans="2:8">
      <c r="B51">
        <v>0.05</v>
      </c>
      <c r="C51">
        <v>102.22141389606711</v>
      </c>
      <c r="D51">
        <v>331.55642857439136</v>
      </c>
      <c r="E51">
        <v>2020.5060046022179</v>
      </c>
      <c r="F51">
        <v>429.91959195862904</v>
      </c>
      <c r="G51">
        <v>629.19551492873188</v>
      </c>
      <c r="H51">
        <v>272.4644029712934</v>
      </c>
    </row>
    <row r="52" spans="2:8">
      <c r="B52">
        <v>0.1</v>
      </c>
      <c r="C52">
        <v>130.05066717286473</v>
      </c>
      <c r="D52">
        <v>347.31541792075086</v>
      </c>
      <c r="E52">
        <v>1947.3729109997444</v>
      </c>
      <c r="F52">
        <v>440.50157270581809</v>
      </c>
      <c r="G52">
        <v>629.28928920381031</v>
      </c>
      <c r="H52">
        <v>291.33349892834224</v>
      </c>
    </row>
    <row r="53" spans="2:8">
      <c r="B53">
        <v>0.15</v>
      </c>
      <c r="C53">
        <v>157.87992044966234</v>
      </c>
      <c r="D53">
        <v>363.07440726711036</v>
      </c>
      <c r="E53">
        <v>1874.2398173972711</v>
      </c>
      <c r="F53">
        <v>451.0835534530072</v>
      </c>
      <c r="G53">
        <v>629.38306347888874</v>
      </c>
      <c r="H53">
        <v>310.20259488539108</v>
      </c>
    </row>
    <row r="54" spans="2:8">
      <c r="B54">
        <v>0.2</v>
      </c>
      <c r="C54">
        <v>185.70917372645994</v>
      </c>
      <c r="D54">
        <v>378.83339661346986</v>
      </c>
      <c r="E54">
        <v>1801.1067237947975</v>
      </c>
      <c r="F54">
        <v>461.6655342001963</v>
      </c>
      <c r="G54">
        <v>629.47683775396706</v>
      </c>
      <c r="H54">
        <v>329.07169084243998</v>
      </c>
    </row>
    <row r="55" spans="2:8">
      <c r="B55">
        <v>0.25</v>
      </c>
      <c r="C55">
        <v>213.53842700325754</v>
      </c>
      <c r="D55">
        <v>394.59238595982936</v>
      </c>
      <c r="E55">
        <v>1727.973630192324</v>
      </c>
      <c r="F55">
        <v>472.24751494738541</v>
      </c>
      <c r="G55">
        <v>629.57061202904549</v>
      </c>
      <c r="H55">
        <v>347.94078679948882</v>
      </c>
    </row>
    <row r="56" spans="2:8">
      <c r="B56">
        <v>0.3</v>
      </c>
      <c r="C56">
        <v>241.36768028005514</v>
      </c>
      <c r="D56">
        <v>410.3513753061888</v>
      </c>
      <c r="E56">
        <v>1654.8405365898504</v>
      </c>
      <c r="F56">
        <v>482.82949569457446</v>
      </c>
      <c r="G56">
        <v>629.66438630412392</v>
      </c>
      <c r="H56">
        <v>366.80988275653766</v>
      </c>
    </row>
    <row r="57" spans="2:8">
      <c r="B57">
        <v>0.35</v>
      </c>
      <c r="C57">
        <v>269.19693355685274</v>
      </c>
      <c r="D57">
        <v>426.1103646525483</v>
      </c>
      <c r="E57">
        <v>1581.7074429873769</v>
      </c>
      <c r="F57">
        <v>493.41147644176357</v>
      </c>
      <c r="G57">
        <v>629.75816057920235</v>
      </c>
      <c r="H57">
        <v>385.6789787135865</v>
      </c>
    </row>
    <row r="58" spans="2:8">
      <c r="B58">
        <v>0.4</v>
      </c>
      <c r="C58">
        <v>297.0261868336504</v>
      </c>
      <c r="D58">
        <v>441.8693539989078</v>
      </c>
      <c r="E58">
        <v>1508.5743493849036</v>
      </c>
      <c r="F58">
        <v>503.99345718895268</v>
      </c>
      <c r="G58">
        <v>629.85193485428078</v>
      </c>
      <c r="H58">
        <v>404.5480746706354</v>
      </c>
    </row>
    <row r="59" spans="2:8">
      <c r="B59">
        <v>0.45</v>
      </c>
      <c r="C59">
        <v>324.855440110448</v>
      </c>
      <c r="D59">
        <v>457.6283433452673</v>
      </c>
      <c r="E59">
        <v>1435.4412557824298</v>
      </c>
      <c r="F59">
        <v>514.57543793614173</v>
      </c>
      <c r="G59">
        <v>629.94570912935922</v>
      </c>
      <c r="H59">
        <v>423.4171706276843</v>
      </c>
    </row>
    <row r="60" spans="2:8">
      <c r="B60">
        <v>0.5</v>
      </c>
      <c r="C60">
        <v>352.6846933872456</v>
      </c>
      <c r="D60">
        <v>473.3873326916268</v>
      </c>
      <c r="E60">
        <v>1362.3081621799565</v>
      </c>
      <c r="F60">
        <v>525.15741868333089</v>
      </c>
      <c r="G60">
        <v>630.03948340443753</v>
      </c>
      <c r="H60">
        <v>442.28626658473308</v>
      </c>
    </row>
    <row r="66" spans="3:3">
      <c r="C66" t="s">
        <v>311</v>
      </c>
    </row>
  </sheetData>
  <conditionalFormatting sqref="C5:H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H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H3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H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:H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9991-FBBB-4218-A49B-31AD322AB2EE}">
  <sheetPr>
    <tabColor rgb="FF92D050"/>
  </sheetPr>
  <dimension ref="B2:K57"/>
  <sheetViews>
    <sheetView tabSelected="1" zoomScaleNormal="100" workbookViewId="0">
      <selection activeCell="B4" sqref="B4:H27"/>
    </sheetView>
  </sheetViews>
  <sheetFormatPr defaultColWidth="8.85546875" defaultRowHeight="14.45"/>
  <cols>
    <col min="2" max="2" width="30.42578125" customWidth="1"/>
    <col min="3" max="3" width="18.7109375" customWidth="1"/>
    <col min="4" max="4" width="18.140625" customWidth="1"/>
    <col min="5" max="5" width="27.7109375" bestFit="1" customWidth="1"/>
    <col min="6" max="6" width="28" customWidth="1"/>
    <col min="7" max="7" width="18.42578125" customWidth="1"/>
    <col min="8" max="8" width="26.85546875" bestFit="1" customWidth="1"/>
    <col min="9" max="9" width="20.28515625" customWidth="1"/>
    <col min="10" max="10" width="30" customWidth="1"/>
    <col min="13" max="13" width="26.85546875" customWidth="1"/>
  </cols>
  <sheetData>
    <row r="2" spans="2:11">
      <c r="B2" s="52" t="s">
        <v>312</v>
      </c>
      <c r="C2" s="52"/>
      <c r="D2" s="52"/>
      <c r="E2" s="52"/>
      <c r="F2" s="52"/>
      <c r="G2" s="52"/>
      <c r="H2" s="52"/>
      <c r="I2" s="52"/>
      <c r="J2" s="52"/>
      <c r="K2" s="52"/>
    </row>
    <row r="4" spans="2:11" ht="15" thickBot="1">
      <c r="B4" s="11" t="s">
        <v>313</v>
      </c>
      <c r="C4" s="11" t="s">
        <v>314</v>
      </c>
      <c r="D4" s="11" t="s">
        <v>315</v>
      </c>
      <c r="F4" s="11" t="s">
        <v>316</v>
      </c>
      <c r="G4" s="11" t="s">
        <v>314</v>
      </c>
      <c r="H4" s="11" t="s">
        <v>315</v>
      </c>
    </row>
    <row r="5" spans="2:11">
      <c r="B5" t="s">
        <v>2</v>
      </c>
      <c r="C5" s="53">
        <f>'Claim Frequency'!D9</f>
        <v>1.1047693776073568</v>
      </c>
      <c r="D5" s="40">
        <v>1.1047693776073568</v>
      </c>
      <c r="F5" t="s">
        <v>2</v>
      </c>
      <c r="G5" s="55">
        <f>'Claim Severity'!D7</f>
        <v>5.8417307226952375E-2</v>
      </c>
      <c r="H5" s="40">
        <v>5.8417307226952375E-2</v>
      </c>
    </row>
    <row r="6" spans="2:11">
      <c r="B6" t="s">
        <v>3</v>
      </c>
      <c r="C6" s="53">
        <f>'Claim Frequency'!D17</f>
        <v>1.1748900255904458</v>
      </c>
      <c r="D6" s="40">
        <v>1.1748900255904458</v>
      </c>
      <c r="F6" t="s">
        <v>3</v>
      </c>
      <c r="G6" s="55">
        <f>'Claim Severity'!D14</f>
        <v>7.0097510077519132E-2</v>
      </c>
      <c r="H6" s="40">
        <v>7.0097510077521352E-2</v>
      </c>
    </row>
    <row r="7" spans="2:11">
      <c r="B7" t="s">
        <v>4</v>
      </c>
      <c r="C7" s="53">
        <f>'Claim Frequency'!D24</f>
        <v>1.1164726577084958</v>
      </c>
      <c r="D7" s="40">
        <v>1.1164726577084958</v>
      </c>
      <c r="F7" t="s">
        <v>4</v>
      </c>
      <c r="G7" s="55">
        <f>'Claim Severity'!D21</f>
        <v>5.5285297296272073E-2</v>
      </c>
      <c r="H7" s="40">
        <v>5.5285297296272073E-2</v>
      </c>
    </row>
    <row r="8" spans="2:11">
      <c r="B8" t="s">
        <v>5</v>
      </c>
      <c r="C8" s="53">
        <f>'Claim Frequency'!D31</f>
        <v>1.0599402332732892</v>
      </c>
      <c r="D8" s="40">
        <v>1.0599402332732892</v>
      </c>
      <c r="F8" t="s">
        <v>5</v>
      </c>
      <c r="G8" s="55">
        <f>'Claim Severity'!D28</f>
        <v>8.9911884599068626E-2</v>
      </c>
      <c r="H8" s="40">
        <v>8.9911884599068626E-2</v>
      </c>
    </row>
    <row r="9" spans="2:11">
      <c r="B9" t="s">
        <v>6</v>
      </c>
      <c r="C9" s="53">
        <f>'Claim Frequency'!D38</f>
        <v>1.1369946597455158</v>
      </c>
      <c r="D9" s="40">
        <v>1.1369946597455158</v>
      </c>
      <c r="F9" t="s">
        <v>6</v>
      </c>
      <c r="G9" s="55">
        <f>'Claim Severity'!D35</f>
        <v>6.0985365707215133E-2</v>
      </c>
      <c r="H9" s="40">
        <v>6.0985365707215133E-2</v>
      </c>
    </row>
    <row r="10" spans="2:11">
      <c r="B10" t="s">
        <v>7</v>
      </c>
      <c r="C10" s="53">
        <f>'Claim Frequency'!D45</f>
        <v>1.1182638001181717</v>
      </c>
      <c r="D10" s="40">
        <v>1.1182638001181717</v>
      </c>
      <c r="F10" t="s">
        <v>7</v>
      </c>
      <c r="G10" s="55">
        <f>'Claim Severity'!D42</f>
        <v>5.6396943376738395E-2</v>
      </c>
      <c r="H10" s="40">
        <v>5.6396943376738395E-2</v>
      </c>
    </row>
    <row r="11" spans="2:11">
      <c r="B11" s="15" t="s">
        <v>317</v>
      </c>
      <c r="F11" s="15" t="s">
        <v>317</v>
      </c>
    </row>
    <row r="12" spans="2:11" ht="15" thickBot="1">
      <c r="B12" s="11" t="s">
        <v>283</v>
      </c>
      <c r="C12" s="11" t="s">
        <v>318</v>
      </c>
      <c r="D12" s="11" t="s">
        <v>319</v>
      </c>
      <c r="F12" s="11" t="s">
        <v>320</v>
      </c>
      <c r="G12" s="12"/>
    </row>
    <row r="13" spans="2:11">
      <c r="B13" t="s">
        <v>2</v>
      </c>
      <c r="C13" s="54">
        <f>'Claim Frequency'!F9</f>
        <v>1.6160424947424794E-3</v>
      </c>
      <c r="D13" s="40">
        <v>1.6160424947424794E-3</v>
      </c>
      <c r="F13" t="s">
        <v>321</v>
      </c>
      <c r="G13" s="40">
        <v>0.06</v>
      </c>
    </row>
    <row r="14" spans="2:11">
      <c r="B14" t="s">
        <v>3</v>
      </c>
      <c r="C14" s="54">
        <f>'Claim Frequency'!F17</f>
        <v>4.6052145929757387E-3</v>
      </c>
      <c r="D14" s="40">
        <v>4.6052145929757387E-3</v>
      </c>
      <c r="F14" t="s">
        <v>322</v>
      </c>
      <c r="G14" s="40">
        <v>0.03</v>
      </c>
      <c r="J14" t="s">
        <v>323</v>
      </c>
    </row>
    <row r="15" spans="2:11">
      <c r="B15" t="s">
        <v>4</v>
      </c>
      <c r="C15" s="54">
        <f>'Claim Frequency'!F24</f>
        <v>1.5126993835794017E-2</v>
      </c>
      <c r="D15" s="40">
        <v>1.5126993835794017E-2</v>
      </c>
      <c r="F15" s="15" t="s">
        <v>324</v>
      </c>
    </row>
    <row r="16" spans="2:11" ht="15" thickBot="1">
      <c r="B16" t="s">
        <v>5</v>
      </c>
      <c r="C16" s="54">
        <f>'Claim Frequency'!F31</f>
        <v>6.0077150351499206E-3</v>
      </c>
      <c r="D16" s="40">
        <v>6.0077150351499206E-3</v>
      </c>
      <c r="F16" s="11" t="s">
        <v>325</v>
      </c>
      <c r="G16" s="12"/>
    </row>
    <row r="17" spans="2:11">
      <c r="B17" t="s">
        <v>6</v>
      </c>
      <c r="C17" s="54">
        <f>'Claim Frequency'!F38</f>
        <v>1.1382711302365928E-2</v>
      </c>
      <c r="D17" s="40">
        <v>1.1382711302365928E-2</v>
      </c>
      <c r="F17" t="s">
        <v>326</v>
      </c>
      <c r="G17" s="40">
        <v>0.1</v>
      </c>
    </row>
    <row r="18" spans="2:11">
      <c r="B18" t="s">
        <v>7</v>
      </c>
      <c r="C18" s="54">
        <f>'Claim Frequency'!F45</f>
        <v>2.5076333599285271E-3</v>
      </c>
      <c r="D18" s="40">
        <v>2.5076333599285271E-3</v>
      </c>
    </row>
    <row r="19" spans="2:11" ht="15" thickBot="1">
      <c r="B19" s="15" t="s">
        <v>327</v>
      </c>
      <c r="F19" s="11" t="s">
        <v>328</v>
      </c>
      <c r="G19" s="12"/>
    </row>
    <row r="20" spans="2:11" ht="15" thickBot="1">
      <c r="B20" s="11" t="s">
        <v>329</v>
      </c>
      <c r="C20" s="11" t="s">
        <v>330</v>
      </c>
      <c r="D20" s="11" t="s">
        <v>331</v>
      </c>
      <c r="F20" t="s">
        <v>332</v>
      </c>
      <c r="G20" s="40">
        <v>0.3</v>
      </c>
    </row>
    <row r="21" spans="2:11">
      <c r="B21" t="s">
        <v>2</v>
      </c>
      <c r="C21" s="55">
        <f>'Claim Severity'!D7</f>
        <v>5.8417307226952375E-2</v>
      </c>
      <c r="D21" s="40">
        <v>5.8417307226952375E-2</v>
      </c>
    </row>
    <row r="22" spans="2:11" ht="15" thickBot="1">
      <c r="B22" t="s">
        <v>3</v>
      </c>
      <c r="C22" s="55">
        <f>'Claim Severity'!D14</f>
        <v>7.0097510077519132E-2</v>
      </c>
      <c r="D22" s="40">
        <v>7.0097510077521352E-2</v>
      </c>
      <c r="F22" s="11" t="s">
        <v>333</v>
      </c>
      <c r="G22" s="12"/>
    </row>
    <row r="23" spans="2:11">
      <c r="B23" t="s">
        <v>4</v>
      </c>
      <c r="C23" s="55">
        <f>'Claim Severity'!D21</f>
        <v>5.5285297296272073E-2</v>
      </c>
      <c r="D23" s="40">
        <v>5.5285297296272073E-2</v>
      </c>
      <c r="F23" t="s">
        <v>334</v>
      </c>
      <c r="G23" s="40">
        <v>0.05</v>
      </c>
    </row>
    <row r="24" spans="2:11">
      <c r="B24" t="s">
        <v>5</v>
      </c>
      <c r="C24" s="55">
        <f>'Claim Severity'!D28</f>
        <v>8.9911884599068626E-2</v>
      </c>
      <c r="D24" s="40">
        <v>8.9911884599068626E-2</v>
      </c>
    </row>
    <row r="25" spans="2:11">
      <c r="B25" t="s">
        <v>6</v>
      </c>
      <c r="C25" s="55">
        <f>'Claim Severity'!D35</f>
        <v>6.0985365707215133E-2</v>
      </c>
      <c r="D25" s="40">
        <v>6.0985365707215133E-2</v>
      </c>
    </row>
    <row r="26" spans="2:11">
      <c r="B26" t="s">
        <v>7</v>
      </c>
      <c r="C26" s="55">
        <f>'Claim Severity'!D42</f>
        <v>5.6396943376738395E-2</v>
      </c>
      <c r="D26" s="40">
        <v>5.6396943376738395E-2</v>
      </c>
    </row>
    <row r="27" spans="2:11">
      <c r="B27" s="15" t="s">
        <v>317</v>
      </c>
      <c r="F27" s="15"/>
    </row>
    <row r="29" spans="2:11">
      <c r="B29" s="52" t="s">
        <v>335</v>
      </c>
      <c r="C29" s="52"/>
      <c r="D29" s="52"/>
      <c r="E29" s="52"/>
      <c r="F29" s="52"/>
      <c r="G29" s="52"/>
      <c r="H29" s="52"/>
      <c r="I29" s="52"/>
      <c r="J29" s="52"/>
      <c r="K29" s="52"/>
    </row>
    <row r="31" spans="2:11">
      <c r="B31" s="10" t="s">
        <v>336</v>
      </c>
      <c r="C31" t="s">
        <v>337</v>
      </c>
    </row>
    <row r="32" spans="2:11">
      <c r="B32" s="15" t="s">
        <v>338</v>
      </c>
      <c r="C32" s="15" t="s">
        <v>339</v>
      </c>
    </row>
    <row r="33" spans="2:11">
      <c r="C33" t="s">
        <v>340</v>
      </c>
    </row>
    <row r="34" spans="2:11">
      <c r="C34" s="15" t="s">
        <v>341</v>
      </c>
    </row>
    <row r="35" spans="2:11">
      <c r="C35" s="15" t="s">
        <v>342</v>
      </c>
    </row>
    <row r="36" spans="2:11">
      <c r="C36" s="15"/>
    </row>
    <row r="37" spans="2:11">
      <c r="B37" s="52" t="s">
        <v>343</v>
      </c>
      <c r="C37" s="52"/>
      <c r="D37" s="52"/>
      <c r="E37" s="52"/>
      <c r="F37" s="52"/>
      <c r="G37" s="52"/>
      <c r="H37" s="52"/>
      <c r="I37" s="52"/>
      <c r="J37" s="52"/>
      <c r="K37" s="52"/>
    </row>
    <row r="39" spans="2:11" ht="16.5" thickBot="1">
      <c r="B39" s="11" t="s">
        <v>344</v>
      </c>
      <c r="C39" s="12"/>
      <c r="E39" s="11" t="s">
        <v>294</v>
      </c>
      <c r="F39" s="11"/>
      <c r="H39" s="31" t="s">
        <v>345</v>
      </c>
      <c r="I39" s="31"/>
    </row>
    <row r="40" spans="2:11">
      <c r="B40" t="s">
        <v>2</v>
      </c>
      <c r="C40" s="56">
        <f>SUMIFS(Data!$F:$F,Data!$C:$C,B40)*D5</f>
        <v>103213.07910296731</v>
      </c>
      <c r="E40" t="s">
        <v>2</v>
      </c>
      <c r="F40" s="56">
        <f>SUMIFS(Data!$O:$O,Data!$C:$C,E40)/SUMIFS(Data!$L:$L,Data!$C:$C,E40)*(1-G23)</f>
        <v>10162.312361880695</v>
      </c>
      <c r="H40" t="s">
        <v>2</v>
      </c>
      <c r="I40" s="56">
        <f>F48*D13*(1+$G$17)</f>
        <v>62.947212831689576</v>
      </c>
    </row>
    <row r="41" spans="2:11">
      <c r="B41" t="s">
        <v>3</v>
      </c>
      <c r="C41" s="56">
        <f>SUMIFS(Data!$F:$F,Data!$C:$C,B41)*D6</f>
        <v>27769.700644855777</v>
      </c>
      <c r="E41" t="s">
        <v>3</v>
      </c>
      <c r="F41" s="56">
        <f>SUMIFS(Data!$O:$O,Data!$C:$C,E41)/SUMIFS(Data!$L:$L,Data!$C:$C,E41)*(1-G23)</f>
        <v>13708.848145599241</v>
      </c>
      <c r="H41" t="s">
        <v>3</v>
      </c>
      <c r="I41" s="56">
        <f t="shared" ref="I41:I45" si="0">F49*D14*(1+$G$17)</f>
        <v>263.55819642484505</v>
      </c>
    </row>
    <row r="42" spans="2:11">
      <c r="B42" t="s">
        <v>4</v>
      </c>
      <c r="C42" s="56">
        <f>SUMIFS(Data!$F:$F,Data!$C:$C,B42)*D7</f>
        <v>135044.0667857888</v>
      </c>
      <c r="E42" t="s">
        <v>4</v>
      </c>
      <c r="F42" s="56">
        <f>SUMIFS(Data!$O:$O,Data!$C:$C,E42)/SUMIFS(Data!$L:$L,Data!$C:$C,E42)*(1-G23)</f>
        <v>74558.927876790098</v>
      </c>
      <c r="H42" t="s">
        <v>4</v>
      </c>
      <c r="I42" s="56">
        <f t="shared" si="0"/>
        <v>1706.2440550547503</v>
      </c>
    </row>
    <row r="43" spans="2:11">
      <c r="B43" t="s">
        <v>5</v>
      </c>
      <c r="C43" s="56">
        <f>SUMIFS(Data!$F:$F,Data!$C:$C,B43)*D8</f>
        <v>59137.245435016623</v>
      </c>
      <c r="E43" t="s">
        <v>5</v>
      </c>
      <c r="F43" s="56">
        <f>SUMIFS(Data!$O:$O,Data!$C:$C,E43)/SUMIFS(Data!$L:$L,Data!$C:$C,E43)*(1-G23)</f>
        <v>12018.665339478004</v>
      </c>
      <c r="H43" t="s">
        <v>5</v>
      </c>
      <c r="I43" s="56">
        <f t="shared" si="0"/>
        <v>350.64385950517567</v>
      </c>
    </row>
    <row r="44" spans="2:11">
      <c r="B44" t="s">
        <v>6</v>
      </c>
      <c r="C44" s="56">
        <f>SUMIFS(Data!$F:$F,Data!$C:$C,B44)*D9</f>
        <v>95489.359504067397</v>
      </c>
      <c r="E44" t="s">
        <v>6</v>
      </c>
      <c r="F44" s="56">
        <f>SUMIFS(Data!$O:$O,Data!$C:$C,E44)/SUMIFS(Data!$L:$L,Data!$C:$C,E44)*(1-G23)</f>
        <v>7334.7224127037307</v>
      </c>
      <c r="H44" t="s">
        <v>6</v>
      </c>
      <c r="I44" s="56">
        <f t="shared" si="0"/>
        <v>527.48328218787992</v>
      </c>
    </row>
    <row r="45" spans="2:11">
      <c r="B45" t="s">
        <v>7</v>
      </c>
      <c r="C45" s="56">
        <f>SUMIFS(Data!$F:$F,Data!$C:$C,B45)*D10</f>
        <v>77151.256097752906</v>
      </c>
      <c r="E45" t="s">
        <v>7</v>
      </c>
      <c r="F45" s="56">
        <f>SUMIFS(Data!$O:$O,Data!$C:$C,E45)/SUMIFS(Data!$L:$L,Data!$C:$C,E45)*(1-G23)</f>
        <v>33698.40338292205</v>
      </c>
      <c r="H45" t="s">
        <v>7</v>
      </c>
      <c r="I45" s="56">
        <f t="shared" si="0"/>
        <v>209.68835152565384</v>
      </c>
    </row>
    <row r="47" spans="2:11" ht="16.5" thickBot="1">
      <c r="B47" s="58" t="s">
        <v>346</v>
      </c>
      <c r="C47" s="12"/>
      <c r="E47" s="59" t="s">
        <v>347</v>
      </c>
      <c r="F47" s="59"/>
      <c r="H47" s="31" t="s">
        <v>348</v>
      </c>
      <c r="I47" s="31"/>
    </row>
    <row r="48" spans="2:11">
      <c r="B48" t="s">
        <v>2</v>
      </c>
      <c r="C48" s="56">
        <f>SUMIFS(Data!$I:$I,Data!$C:$C,'Pricing Model '!B48)/SUMIFS(Data!$F:$F,Data!$C:$C,B48)*(1+H5)</f>
        <v>91299.080168620334</v>
      </c>
      <c r="E48" t="s">
        <v>2</v>
      </c>
      <c r="F48" s="57">
        <f>F40*EXP(0.5*$G$13)*EXP(-$G$14)+0.75*(C48)*(1/$G$13)*(EXP($G$13*28/365)-1)*EXP($G$13*155/365)*EXP(-$G$14)+0.7*0.75*C48*(1/$G$13)*(EXP($G$13*155/365)-1)*EXP(-$G$14)</f>
        <v>35410.41719142325</v>
      </c>
      <c r="H48" t="s">
        <v>2</v>
      </c>
      <c r="I48" s="60">
        <f>I40+$G$20*(AVERAGE($I$40:$I$45)-I40)</f>
        <v>200.09129685868243</v>
      </c>
    </row>
    <row r="49" spans="2:9">
      <c r="B49" t="s">
        <v>3</v>
      </c>
      <c r="C49" s="56">
        <f>SUMIFS(Data!$I:$I,Data!$C:$C,'Pricing Model '!B49)/SUMIFS(Data!$F:$F,Data!$C:$C,B49)*(1+H6)</f>
        <v>138563.61721562076</v>
      </c>
      <c r="E49" t="s">
        <v>3</v>
      </c>
      <c r="F49" s="57">
        <f t="shared" ref="F49:F53" si="1">F41*EXP(0.5*$G$13)*EXP(-$G$14)+0.75*(C49)*(1/$G$13)*(EXP($G$13*28/365)-1)*EXP($G$13*155/365)*EXP(-$G$14)+0.7*0.75*C49*(1/$G$13)*(EXP($G$13*155/365)-1)*EXP(-$G$14)</f>
        <v>52027.621199602378</v>
      </c>
      <c r="H49" t="s">
        <v>3</v>
      </c>
      <c r="I49" s="60">
        <f t="shared" ref="I49:I53" si="2">I41+$G$20*(AVERAGE($I$40:$I$45)-I41)</f>
        <v>340.51898537389127</v>
      </c>
    </row>
    <row r="50" spans="2:9">
      <c r="B50" t="s">
        <v>4</v>
      </c>
      <c r="C50" s="56">
        <f>SUMIFS(Data!$I:$I,Data!$C:$C,'Pricing Model '!B50)/SUMIFS(Data!$F:$F,Data!$C:$C,B50)*(1+H7)</f>
        <v>101183.85326351099</v>
      </c>
      <c r="E50" t="s">
        <v>4</v>
      </c>
      <c r="F50" s="57">
        <f t="shared" si="1"/>
        <v>102540.59570450423</v>
      </c>
      <c r="H50" t="s">
        <v>4</v>
      </c>
      <c r="I50" s="60">
        <f>I42+$G$20*(AVERAGE($I$40:$I$45)-I42)</f>
        <v>1350.399086414825</v>
      </c>
    </row>
    <row r="51" spans="2:9">
      <c r="B51" t="s">
        <v>5</v>
      </c>
      <c r="C51" s="56">
        <f>SUMIFS(Data!$I:$I,Data!$C:$C,'Pricing Model '!B51)/SUMIFS(Data!$F:$F,Data!$C:$C,B51)*(1+H8)</f>
        <v>148407.2753596032</v>
      </c>
      <c r="E51" t="s">
        <v>5</v>
      </c>
      <c r="F51" s="57">
        <f t="shared" si="1"/>
        <v>53059.631347303141</v>
      </c>
      <c r="H51" t="s">
        <v>5</v>
      </c>
      <c r="I51" s="60">
        <f t="shared" si="2"/>
        <v>401.47894953012269</v>
      </c>
    </row>
    <row r="52" spans="2:9">
      <c r="B52" t="s">
        <v>6</v>
      </c>
      <c r="C52" s="56">
        <f>SUMIFS(Data!$I:$I,Data!$C:$C,'Pricing Model '!B52)/SUMIFS(Data!$F:$F,Data!$C:$C,B52)*(1+H9)</f>
        <v>125814.96341617603</v>
      </c>
      <c r="E52" t="s">
        <v>6</v>
      </c>
      <c r="F52" s="57">
        <f t="shared" si="1"/>
        <v>42127.946830625893</v>
      </c>
      <c r="H52" t="s">
        <v>6</v>
      </c>
      <c r="I52" s="60">
        <f t="shared" si="2"/>
        <v>525.26654540801565</v>
      </c>
    </row>
    <row r="53" spans="2:9">
      <c r="B53" t="s">
        <v>7</v>
      </c>
      <c r="C53" s="56">
        <f>SUMIFS(Data!$I:$I,Data!$C:$C,'Pricing Model '!B53)/SUMIFS(Data!$F:$F,Data!$C:$C,B53)*(1+H10)</f>
        <v>153031.62451398649</v>
      </c>
      <c r="E53" t="s">
        <v>7</v>
      </c>
      <c r="F53" s="57">
        <f t="shared" si="1"/>
        <v>76018.199933208729</v>
      </c>
      <c r="H53" t="s">
        <v>7</v>
      </c>
      <c r="I53" s="60">
        <f t="shared" si="2"/>
        <v>302.81009394445744</v>
      </c>
    </row>
    <row r="55" spans="2:9" ht="15.95">
      <c r="B55" s="31" t="s">
        <v>349</v>
      </c>
      <c r="C55" s="31"/>
    </row>
    <row r="56" spans="2:9">
      <c r="B56" t="s">
        <v>350</v>
      </c>
      <c r="C56">
        <f>'Recommended Premiums'!M31</f>
        <v>91552221.245345578</v>
      </c>
    </row>
    <row r="57" spans="2:9">
      <c r="B57" t="s">
        <v>351</v>
      </c>
      <c r="C57">
        <f>'Recommended Premiums'!M35</f>
        <v>828384043.93603134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874F-3901-4452-B085-565853460301}">
  <sheetPr>
    <tabColor rgb="FF0070C0"/>
  </sheetPr>
  <dimension ref="B2:W37"/>
  <sheetViews>
    <sheetView workbookViewId="0">
      <selection activeCell="J23" sqref="J23"/>
    </sheetView>
  </sheetViews>
  <sheetFormatPr defaultColWidth="8.85546875" defaultRowHeight="14.45"/>
  <cols>
    <col min="2" max="2" width="30.42578125" customWidth="1"/>
    <col min="3" max="3" width="13.42578125" bestFit="1" customWidth="1"/>
    <col min="4" max="4" width="19.85546875" bestFit="1" customWidth="1"/>
    <col min="5" max="5" width="16.5703125" bestFit="1" customWidth="1"/>
    <col min="6" max="6" width="14.42578125" bestFit="1" customWidth="1"/>
    <col min="7" max="7" width="15.5703125" bestFit="1" customWidth="1"/>
    <col min="8" max="8" width="9.85546875" customWidth="1"/>
    <col min="9" max="9" width="12" bestFit="1" customWidth="1"/>
    <col min="10" max="10" width="12.7109375" bestFit="1" customWidth="1"/>
    <col min="11" max="11" width="12" bestFit="1" customWidth="1"/>
  </cols>
  <sheetData>
    <row r="2" spans="2:21">
      <c r="B2" s="47" t="s">
        <v>352</v>
      </c>
      <c r="C2" s="47"/>
      <c r="D2" s="47"/>
      <c r="E2" s="47"/>
      <c r="F2" s="47"/>
      <c r="G2" s="47"/>
      <c r="H2" s="47"/>
      <c r="J2" s="10"/>
      <c r="M2" s="10"/>
    </row>
    <row r="4" spans="2:21">
      <c r="B4" s="10" t="s">
        <v>20</v>
      </c>
      <c r="C4" s="10" t="s">
        <v>353</v>
      </c>
      <c r="D4" s="10" t="s">
        <v>354</v>
      </c>
      <c r="E4" s="10" t="s">
        <v>355</v>
      </c>
      <c r="F4" s="10" t="s">
        <v>356</v>
      </c>
      <c r="G4" s="10" t="s">
        <v>357</v>
      </c>
      <c r="H4" s="10" t="s">
        <v>358</v>
      </c>
      <c r="R4" s="10"/>
    </row>
    <row r="5" spans="2:21">
      <c r="B5" t="s">
        <v>2</v>
      </c>
      <c r="C5">
        <f>'Claim Frequency'!F9</f>
        <v>1.6160424947424794E-3</v>
      </c>
      <c r="D5">
        <f>'Claim Severity'!F7</f>
        <v>35410.41719142325</v>
      </c>
      <c r="E5">
        <f>D5*C5</f>
        <v>57.224738937899609</v>
      </c>
      <c r="F5">
        <f>2400000/('Claim Frequency'!$C$9+'Claim Frequency'!$C$17+'Claim Frequency'!$C$24+'Claim Frequency'!$C$31+'Claim Frequency'!$C$38+'Claim Frequency'!$C$45)</f>
        <v>1.4215213595430283</v>
      </c>
      <c r="G5">
        <f>0.1*SUM(E5:F5)</f>
        <v>5.8646260297442643</v>
      </c>
      <c r="H5" s="33">
        <f>SUM(E5:G5)</f>
        <v>64.510886327186896</v>
      </c>
    </row>
    <row r="6" spans="2:21">
      <c r="B6" t="s">
        <v>3</v>
      </c>
      <c r="C6">
        <f>'Claim Frequency'!F17</f>
        <v>4.6052145929757387E-3</v>
      </c>
      <c r="D6">
        <f>'Claim Severity'!F14</f>
        <v>52027.62119960229</v>
      </c>
      <c r="E6">
        <f t="shared" ref="E6:E10" si="0">D6*C6</f>
        <v>239.59836038622237</v>
      </c>
      <c r="F6">
        <f>2400000/('Claim Frequency'!$C$9+'Claim Frequency'!$C$17+'Claim Frequency'!$C$24+'Claim Frequency'!$C$31+'Claim Frequency'!$C$38+'Claim Frequency'!$C$45)</f>
        <v>1.4215213595430283</v>
      </c>
      <c r="G6">
        <f t="shared" ref="G6:G10" si="1">0.1*SUM(E6:F6)</f>
        <v>24.10198817457654</v>
      </c>
      <c r="H6" s="33">
        <f t="shared" ref="H6:H10" si="2">SUM(E6:G6)</f>
        <v>265.12186992034191</v>
      </c>
    </row>
    <row r="7" spans="2:21">
      <c r="B7" t="s">
        <v>4</v>
      </c>
      <c r="C7">
        <f>'Claim Frequency'!F24</f>
        <v>1.5126993835794017E-2</v>
      </c>
      <c r="D7">
        <f>'Claim Severity'!F21</f>
        <v>102540.59570450423</v>
      </c>
      <c r="E7">
        <f t="shared" si="0"/>
        <v>1551.1309591406821</v>
      </c>
      <c r="F7">
        <f>2400000/('Claim Frequency'!$C$9+'Claim Frequency'!$C$17+'Claim Frequency'!$C$24+'Claim Frequency'!$C$31+'Claim Frequency'!$C$38+'Claim Frequency'!$C$45)</f>
        <v>1.4215213595430283</v>
      </c>
      <c r="G7">
        <f t="shared" si="1"/>
        <v>155.25524805002252</v>
      </c>
      <c r="H7" s="33">
        <f t="shared" si="2"/>
        <v>1707.8077285502477</v>
      </c>
    </row>
    <row r="8" spans="2:21">
      <c r="B8" t="s">
        <v>5</v>
      </c>
      <c r="C8">
        <f>'Claim Frequency'!F31</f>
        <v>6.0077150351499206E-3</v>
      </c>
      <c r="D8">
        <f>'Claim Severity'!F28</f>
        <v>53059.631347303141</v>
      </c>
      <c r="E8">
        <f t="shared" si="0"/>
        <v>318.76714500470513</v>
      </c>
      <c r="F8">
        <f>2400000/('Claim Frequency'!$C$9+'Claim Frequency'!$C$17+'Claim Frequency'!$C$24+'Claim Frequency'!$C$31+'Claim Frequency'!$C$38+'Claim Frequency'!$C$45)</f>
        <v>1.4215213595430283</v>
      </c>
      <c r="G8">
        <f t="shared" si="1"/>
        <v>32.018866636424818</v>
      </c>
      <c r="H8" s="33">
        <f t="shared" si="2"/>
        <v>352.20753300067298</v>
      </c>
    </row>
    <row r="9" spans="2:21">
      <c r="B9" t="s">
        <v>6</v>
      </c>
      <c r="C9">
        <f>'Claim Frequency'!F38</f>
        <v>1.1382711302365928E-2</v>
      </c>
      <c r="D9">
        <f>'Claim Severity'!F35</f>
        <v>42127.946830625893</v>
      </c>
      <c r="E9">
        <f t="shared" si="0"/>
        <v>479.53025653443621</v>
      </c>
      <c r="F9">
        <f>2400000/('Claim Frequency'!$C$9+'Claim Frequency'!$C$17+'Claim Frequency'!$C$24+'Claim Frequency'!$C$31+'Claim Frequency'!$C$38+'Claim Frequency'!$C$45)</f>
        <v>1.4215213595430283</v>
      </c>
      <c r="G9">
        <f t="shared" si="1"/>
        <v>48.095177789397923</v>
      </c>
      <c r="H9" s="33">
        <f t="shared" si="2"/>
        <v>529.04695568337718</v>
      </c>
    </row>
    <row r="10" spans="2:21">
      <c r="B10" t="s">
        <v>7</v>
      </c>
      <c r="C10">
        <f>'Claim Frequency'!F45</f>
        <v>2.5076333599285271E-3</v>
      </c>
      <c r="D10">
        <f>'Claim Severity'!F42</f>
        <v>76018.199933208729</v>
      </c>
      <c r="E10">
        <f t="shared" si="0"/>
        <v>190.62577411423075</v>
      </c>
      <c r="F10">
        <f>2400000/('Claim Frequency'!$C$9+'Claim Frequency'!$C$17+'Claim Frequency'!$C$24+'Claim Frequency'!$C$31+'Claim Frequency'!$C$38+'Claim Frequency'!$C$45)</f>
        <v>1.4215213595430283</v>
      </c>
      <c r="G10">
        <f t="shared" si="1"/>
        <v>19.204729547377379</v>
      </c>
      <c r="H10" s="33">
        <f t="shared" si="2"/>
        <v>211.25202502115116</v>
      </c>
      <c r="R10" s="10"/>
    </row>
    <row r="12" spans="2:21">
      <c r="B12" s="47" t="s">
        <v>359</v>
      </c>
      <c r="C12" s="47"/>
      <c r="D12" s="47"/>
      <c r="E12" s="47"/>
      <c r="F12" s="47"/>
      <c r="G12" s="47"/>
      <c r="H12" s="47"/>
      <c r="I12" s="47"/>
      <c r="J12" s="47"/>
    </row>
    <row r="14" spans="2:21">
      <c r="B14" s="10" t="s">
        <v>20</v>
      </c>
      <c r="C14" s="10" t="s">
        <v>353</v>
      </c>
      <c r="D14" s="10" t="s">
        <v>354</v>
      </c>
      <c r="E14" s="10" t="s">
        <v>355</v>
      </c>
      <c r="F14" s="10" t="s">
        <v>356</v>
      </c>
      <c r="G14" s="10" t="s">
        <v>357</v>
      </c>
      <c r="H14" s="10" t="s">
        <v>360</v>
      </c>
      <c r="I14" s="10" t="s">
        <v>361</v>
      </c>
      <c r="J14" s="10" t="s">
        <v>362</v>
      </c>
    </row>
    <row r="15" spans="2:21">
      <c r="B15" t="s">
        <v>2</v>
      </c>
      <c r="C15">
        <f>C5</f>
        <v>1.6160424947424794E-3</v>
      </c>
      <c r="D15">
        <f t="shared" ref="D15:H15" si="3">D5</f>
        <v>35410.41719142325</v>
      </c>
      <c r="E15">
        <f t="shared" si="3"/>
        <v>57.224738937899609</v>
      </c>
      <c r="F15">
        <f t="shared" si="3"/>
        <v>1.4215213595430283</v>
      </c>
      <c r="G15">
        <f>G5</f>
        <v>5.8646260297442643</v>
      </c>
      <c r="H15">
        <f t="shared" si="3"/>
        <v>64.510886327186896</v>
      </c>
      <c r="I15" s="49">
        <f t="shared" ref="I15:I20" si="4">H15+$J$15*($H$23-H15)</f>
        <v>201.65497035417968</v>
      </c>
      <c r="J15" s="40">
        <v>0.3</v>
      </c>
      <c r="P15" s="10"/>
      <c r="U15" s="44"/>
    </row>
    <row r="16" spans="2:21">
      <c r="B16" t="s">
        <v>3</v>
      </c>
      <c r="C16">
        <f t="shared" ref="C16:H16" si="5">C6</f>
        <v>4.6052145929757387E-3</v>
      </c>
      <c r="D16">
        <f t="shared" si="5"/>
        <v>52027.62119960229</v>
      </c>
      <c r="E16">
        <f t="shared" si="5"/>
        <v>239.59836038622237</v>
      </c>
      <c r="F16">
        <f t="shared" si="5"/>
        <v>1.4215213595430283</v>
      </c>
      <c r="G16">
        <f t="shared" si="5"/>
        <v>24.10198817457654</v>
      </c>
      <c r="H16">
        <f t="shared" si="5"/>
        <v>265.12186992034191</v>
      </c>
      <c r="I16" s="49">
        <f t="shared" si="4"/>
        <v>342.08265886938818</v>
      </c>
    </row>
    <row r="17" spans="2:23">
      <c r="B17" t="s">
        <v>4</v>
      </c>
      <c r="C17">
        <f t="shared" ref="C17:H17" si="6">C7</f>
        <v>1.5126993835794017E-2</v>
      </c>
      <c r="D17">
        <f t="shared" si="6"/>
        <v>102540.59570450423</v>
      </c>
      <c r="E17">
        <f t="shared" si="6"/>
        <v>1551.1309591406821</v>
      </c>
      <c r="F17">
        <f t="shared" si="6"/>
        <v>1.4215213595430283</v>
      </c>
      <c r="G17">
        <f t="shared" si="6"/>
        <v>155.25524805002252</v>
      </c>
      <c r="H17">
        <f t="shared" si="6"/>
        <v>1707.8077285502477</v>
      </c>
      <c r="I17" s="49">
        <f t="shared" si="4"/>
        <v>1351.9627599103223</v>
      </c>
    </row>
    <row r="18" spans="2:23">
      <c r="B18" t="s">
        <v>5</v>
      </c>
      <c r="C18">
        <f t="shared" ref="C18:H18" si="7">C8</f>
        <v>6.0077150351499206E-3</v>
      </c>
      <c r="D18">
        <f t="shared" si="7"/>
        <v>53059.631347303141</v>
      </c>
      <c r="E18">
        <f t="shared" si="7"/>
        <v>318.76714500470513</v>
      </c>
      <c r="F18">
        <f t="shared" si="7"/>
        <v>1.4215213595430283</v>
      </c>
      <c r="G18">
        <f t="shared" si="7"/>
        <v>32.018866636424818</v>
      </c>
      <c r="H18">
        <f t="shared" si="7"/>
        <v>352.20753300067298</v>
      </c>
      <c r="I18" s="49">
        <f t="shared" si="4"/>
        <v>403.04262302561995</v>
      </c>
    </row>
    <row r="19" spans="2:23">
      <c r="B19" t="s">
        <v>6</v>
      </c>
      <c r="C19">
        <f t="shared" ref="C19:H19" si="8">C9</f>
        <v>1.1382711302365928E-2</v>
      </c>
      <c r="D19">
        <f t="shared" si="8"/>
        <v>42127.946830625893</v>
      </c>
      <c r="E19">
        <f t="shared" si="8"/>
        <v>479.53025653443621</v>
      </c>
      <c r="F19">
        <f t="shared" si="8"/>
        <v>1.4215213595430283</v>
      </c>
      <c r="G19">
        <f t="shared" si="8"/>
        <v>48.095177789397923</v>
      </c>
      <c r="H19">
        <f t="shared" si="8"/>
        <v>529.04695568337718</v>
      </c>
      <c r="I19" s="49">
        <f t="shared" si="4"/>
        <v>526.8302189035129</v>
      </c>
    </row>
    <row r="20" spans="2:23">
      <c r="B20" t="s">
        <v>7</v>
      </c>
      <c r="C20">
        <f t="shared" ref="C20:H20" si="9">C10</f>
        <v>2.5076333599285271E-3</v>
      </c>
      <c r="D20">
        <f t="shared" si="9"/>
        <v>76018.199933208729</v>
      </c>
      <c r="E20">
        <f t="shared" si="9"/>
        <v>190.62577411423075</v>
      </c>
      <c r="F20">
        <f t="shared" si="9"/>
        <v>1.4215213595430283</v>
      </c>
      <c r="G20">
        <f t="shared" si="9"/>
        <v>19.204729547377379</v>
      </c>
      <c r="H20">
        <f t="shared" si="9"/>
        <v>211.25202502115116</v>
      </c>
      <c r="I20" s="49">
        <f t="shared" si="4"/>
        <v>304.37376743995469</v>
      </c>
    </row>
    <row r="21" spans="2:23">
      <c r="R21" s="10"/>
      <c r="W21" s="44"/>
    </row>
    <row r="22" spans="2:23">
      <c r="G22" s="10" t="s">
        <v>358</v>
      </c>
      <c r="H22">
        <f>SUM(H15:H20)</f>
        <v>3129.9469985029777</v>
      </c>
      <c r="I22" s="50">
        <f>SUM(I15:I20)</f>
        <v>3129.9469985029782</v>
      </c>
    </row>
    <row r="23" spans="2:23">
      <c r="G23" s="10" t="s">
        <v>363</v>
      </c>
      <c r="H23">
        <f>AVERAGE(H15:H20)</f>
        <v>521.65783308382959</v>
      </c>
      <c r="I23">
        <f>AVERAGE(I15:I20)</f>
        <v>521.6578330838297</v>
      </c>
    </row>
    <row r="27" spans="2:23">
      <c r="R27" s="10"/>
      <c r="W27" s="44"/>
    </row>
    <row r="31" spans="2:23">
      <c r="B31" t="s">
        <v>20</v>
      </c>
      <c r="C31" t="s">
        <v>353</v>
      </c>
      <c r="D31" t="s">
        <v>354</v>
      </c>
      <c r="E31" t="s">
        <v>355</v>
      </c>
      <c r="F31" t="s">
        <v>356</v>
      </c>
      <c r="G31" t="s">
        <v>357</v>
      </c>
      <c r="H31" t="s">
        <v>358</v>
      </c>
    </row>
    <row r="32" spans="2:23">
      <c r="B32" t="s">
        <v>2</v>
      </c>
      <c r="C32" s="78">
        <v>1.6160424947424794E-3</v>
      </c>
      <c r="D32" s="66">
        <v>35410.41719142325</v>
      </c>
      <c r="E32" s="66">
        <v>57.224738937899609</v>
      </c>
      <c r="F32" s="66">
        <v>1.4215213595430283</v>
      </c>
      <c r="G32" s="66">
        <v>5.8646260297442643</v>
      </c>
      <c r="H32" s="66">
        <v>64.510886327186896</v>
      </c>
    </row>
    <row r="33" spans="2:23">
      <c r="B33" t="s">
        <v>3</v>
      </c>
      <c r="C33" s="78">
        <v>4.6052145929757387E-3</v>
      </c>
      <c r="D33" s="66">
        <v>52027.62119960229</v>
      </c>
      <c r="E33" s="66">
        <v>239.59836038622237</v>
      </c>
      <c r="F33" s="66">
        <v>1.4215213595430283</v>
      </c>
      <c r="G33" s="66">
        <v>24.10198817457654</v>
      </c>
      <c r="H33" s="66">
        <v>265.12186992034191</v>
      </c>
      <c r="R33" s="10"/>
      <c r="W33" s="44"/>
    </row>
    <row r="34" spans="2:23">
      <c r="B34" t="s">
        <v>4</v>
      </c>
      <c r="C34" s="78">
        <v>1.5126993835794017E-2</v>
      </c>
      <c r="D34" s="66">
        <v>102540.59570450423</v>
      </c>
      <c r="E34" s="66">
        <v>1551.1309591406821</v>
      </c>
      <c r="F34" s="66">
        <v>1.4215213595430283</v>
      </c>
      <c r="G34" s="66">
        <v>155.25524805002252</v>
      </c>
      <c r="H34" s="66">
        <v>1707.8077285502477</v>
      </c>
    </row>
    <row r="35" spans="2:23">
      <c r="B35" t="s">
        <v>5</v>
      </c>
      <c r="C35" s="78">
        <v>6.0077150351499206E-3</v>
      </c>
      <c r="D35" s="66">
        <v>53059.631347303141</v>
      </c>
      <c r="E35" s="66">
        <v>318.76714500470513</v>
      </c>
      <c r="F35" s="66">
        <v>1.4215213595430283</v>
      </c>
      <c r="G35" s="66">
        <v>32.018866636424818</v>
      </c>
      <c r="H35" s="66">
        <v>352.20753300067298</v>
      </c>
    </row>
    <row r="36" spans="2:23">
      <c r="B36" t="s">
        <v>6</v>
      </c>
      <c r="C36" s="78">
        <v>1.1382711302365928E-2</v>
      </c>
      <c r="D36" s="66">
        <v>42127.946830625893</v>
      </c>
      <c r="E36" s="66">
        <v>479.53025653443621</v>
      </c>
      <c r="F36" s="66">
        <v>1.4215213595430283</v>
      </c>
      <c r="G36" s="66">
        <v>48.095177789397923</v>
      </c>
      <c r="H36" s="66">
        <v>529.04695568337718</v>
      </c>
    </row>
    <row r="37" spans="2:23">
      <c r="B37" t="s">
        <v>7</v>
      </c>
      <c r="C37" s="78">
        <v>2.5076333599285271E-3</v>
      </c>
      <c r="D37" s="66">
        <v>76018.199933208729</v>
      </c>
      <c r="E37" s="66">
        <v>190.62577411423075</v>
      </c>
      <c r="F37" s="66">
        <v>1.4215213595430283</v>
      </c>
      <c r="G37" s="66">
        <v>19.204729547377379</v>
      </c>
      <c r="H37" s="66">
        <v>211.25202502115116</v>
      </c>
    </row>
  </sheetData>
  <conditionalFormatting sqref="H5:H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H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I2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61BD-3E42-4238-93CD-57F310212272}">
  <sheetPr>
    <tabColor rgb="FF0070C0"/>
  </sheetPr>
  <dimension ref="B2:S76"/>
  <sheetViews>
    <sheetView topLeftCell="D1" zoomScale="70" zoomScaleNormal="70" workbookViewId="0">
      <selection activeCell="H15" sqref="H15"/>
    </sheetView>
  </sheetViews>
  <sheetFormatPr defaultColWidth="8.85546875" defaultRowHeight="14.45"/>
  <cols>
    <col min="2" max="2" width="43.42578125" bestFit="1" customWidth="1"/>
    <col min="3" max="3" width="12.7109375" bestFit="1" customWidth="1"/>
    <col min="4" max="4" width="18" bestFit="1" customWidth="1"/>
    <col min="5" max="5" width="11.85546875" bestFit="1" customWidth="1"/>
    <col min="6" max="6" width="28.5703125" bestFit="1" customWidth="1"/>
    <col min="7" max="7" width="14.140625" customWidth="1"/>
    <col min="8" max="8" width="12.28515625" bestFit="1" customWidth="1"/>
    <col min="9" max="9" width="12.28515625" customWidth="1"/>
    <col min="10" max="10" width="15.85546875" bestFit="1" customWidth="1"/>
    <col min="11" max="11" width="21.140625" bestFit="1" customWidth="1"/>
    <col min="12" max="12" width="28.42578125" customWidth="1"/>
    <col min="13" max="13" width="27.28515625" bestFit="1" customWidth="1"/>
    <col min="14" max="14" width="21.85546875" customWidth="1"/>
    <col min="15" max="15" width="19.85546875" bestFit="1" customWidth="1"/>
    <col min="17" max="17" width="19.85546875" bestFit="1" customWidth="1"/>
    <col min="18" max="18" width="10.85546875" bestFit="1" customWidth="1"/>
  </cols>
  <sheetData>
    <row r="2" spans="2:19" ht="15.95">
      <c r="B2" s="47" t="s">
        <v>364</v>
      </c>
      <c r="C2" s="47"/>
      <c r="D2" s="47"/>
      <c r="E2" s="47"/>
      <c r="F2" s="47"/>
      <c r="G2" s="47"/>
      <c r="H2" s="47"/>
      <c r="I2" s="47"/>
      <c r="J2" s="47"/>
      <c r="L2" s="31" t="s">
        <v>365</v>
      </c>
      <c r="M2" s="31"/>
      <c r="N2" s="31"/>
      <c r="O2" s="31"/>
      <c r="P2" s="31"/>
      <c r="Q2" s="31"/>
      <c r="R2" s="31"/>
      <c r="S2" s="31"/>
    </row>
    <row r="3" spans="2:19" ht="15" thickBot="1"/>
    <row r="4" spans="2:19">
      <c r="B4" s="10" t="s">
        <v>20</v>
      </c>
      <c r="C4" s="10" t="s">
        <v>366</v>
      </c>
      <c r="D4" s="34" t="s">
        <v>367</v>
      </c>
      <c r="E4" s="10" t="s">
        <v>368</v>
      </c>
      <c r="F4" s="10" t="s">
        <v>369</v>
      </c>
      <c r="G4" s="10" t="s">
        <v>370</v>
      </c>
      <c r="H4" s="10" t="s">
        <v>371</v>
      </c>
      <c r="I4" s="10" t="s">
        <v>358</v>
      </c>
      <c r="J4" s="10" t="s">
        <v>372</v>
      </c>
      <c r="L4" s="61" t="s">
        <v>373</v>
      </c>
      <c r="M4" s="61" t="s">
        <v>2</v>
      </c>
      <c r="N4" s="61" t="s">
        <v>3</v>
      </c>
      <c r="O4" s="61" t="s">
        <v>4</v>
      </c>
      <c r="P4" s="61" t="s">
        <v>5</v>
      </c>
      <c r="Q4" s="61" t="s">
        <v>6</v>
      </c>
      <c r="R4" s="61" t="s">
        <v>7</v>
      </c>
    </row>
    <row r="5" spans="2:19">
      <c r="B5" t="s">
        <v>2</v>
      </c>
      <c r="C5">
        <f>'Break Even Premiums'!I15</f>
        <v>201.65497035417968</v>
      </c>
      <c r="D5">
        <f>'Recommended Premiums'!F22</f>
        <v>4.175723034458918</v>
      </c>
      <c r="E5">
        <f>SUM(C5)*$C$14</f>
        <v>10.082748517708986</v>
      </c>
      <c r="F5">
        <v>0</v>
      </c>
      <c r="G5" s="36">
        <f>(C5+E5+F5)/'Claim Severity'!C7</f>
        <v>2.3191659596222668E-3</v>
      </c>
      <c r="H5">
        <f>D5/G5*$C$13</f>
        <v>28.573123222933564</v>
      </c>
      <c r="I5">
        <f>C5+E5+F5+H5</f>
        <v>240.31084209482222</v>
      </c>
      <c r="J5" s="36">
        <f>SUM(F5:I5)/'Claim Severity'!F7</f>
        <v>7.5934232299539901E-3</v>
      </c>
      <c r="L5" t="s">
        <v>2</v>
      </c>
      <c r="M5">
        <f>VARP('Recommended Premiums'!$M$13:$M$16)</f>
        <v>355579279759355.38</v>
      </c>
      <c r="N5">
        <f>M6</f>
        <v>-69.556872357272738</v>
      </c>
      <c r="O5">
        <f>M7</f>
        <v>466.4700538091264</v>
      </c>
      <c r="P5">
        <f>M8</f>
        <v>109.11453441240317</v>
      </c>
      <c r="Q5">
        <f>M9</f>
        <v>-28.582751317032884</v>
      </c>
      <c r="R5">
        <f>M10</f>
        <v>48.289190363634162</v>
      </c>
    </row>
    <row r="6" spans="2:19">
      <c r="B6" t="s">
        <v>3</v>
      </c>
      <c r="C6">
        <f>'Break Even Premiums'!I16</f>
        <v>342.08265886938818</v>
      </c>
      <c r="D6">
        <f>'Recommended Premiums'!F30</f>
        <v>39.152516246528201</v>
      </c>
      <c r="E6">
        <f t="shared" ref="E6:E10" si="0">SUM(C6)*$C$14</f>
        <v>17.104132943469409</v>
      </c>
      <c r="F6">
        <v>0</v>
      </c>
      <c r="G6" s="36">
        <f>(C6+E6+F6)/'Claim Severity'!C14</f>
        <v>2.5922157564198314E-3</v>
      </c>
      <c r="H6">
        <f t="shared" ref="H6:H10" si="1">D6/G6*$C$13</f>
        <v>239.68805381486601</v>
      </c>
      <c r="I6">
        <f t="shared" ref="I5:I10" si="2">C6+E6+F6+H6</f>
        <v>598.87484562772352</v>
      </c>
      <c r="J6" s="36">
        <f>SUM(F6:I6)/'Claim Severity'!F14</f>
        <v>1.6117698105804542E-2</v>
      </c>
      <c r="L6" t="s">
        <v>3</v>
      </c>
      <c r="M6">
        <v>-69.556872357272738</v>
      </c>
      <c r="N6">
        <f>VARP('Recommended Premiums'!$N$13:$N$16)</f>
        <v>17982486328044.262</v>
      </c>
      <c r="O6">
        <f>N7</f>
        <v>1113.6131601725347</v>
      </c>
      <c r="P6">
        <f>N8</f>
        <v>-374.90310828910771</v>
      </c>
      <c r="Q6">
        <f>N9</f>
        <v>332.73356127447209</v>
      </c>
      <c r="R6">
        <f>N10</f>
        <v>138.38412160748749</v>
      </c>
    </row>
    <row r="7" spans="2:19">
      <c r="B7" t="s">
        <v>4</v>
      </c>
      <c r="C7">
        <f>'Break Even Premiums'!I17</f>
        <v>1351.9627599103223</v>
      </c>
      <c r="D7">
        <f>'Recommended Premiums'!F38</f>
        <v>223.25273059269114</v>
      </c>
      <c r="E7">
        <f t="shared" si="0"/>
        <v>67.598137995516126</v>
      </c>
      <c r="F7">
        <f>-C7*C15</f>
        <v>-67.598137995516126</v>
      </c>
      <c r="G7" s="36">
        <f>(C7+E7+F7)/'Claim Severity'!C21</f>
        <v>1.3361447664870343E-2</v>
      </c>
      <c r="H7">
        <f t="shared" si="1"/>
        <v>265.15579385889197</v>
      </c>
      <c r="I7">
        <f t="shared" si="2"/>
        <v>1617.1185537692143</v>
      </c>
      <c r="J7" s="36">
        <f>SUM(F7:I7)/'Claim Severity'!F21</f>
        <v>1.7697279390786125E-2</v>
      </c>
      <c r="L7" t="s">
        <v>4</v>
      </c>
      <c r="M7">
        <v>466.4700538091264</v>
      </c>
      <c r="N7">
        <v>1113.6131601725347</v>
      </c>
      <c r="O7">
        <f>VARP('Recommended Premiums'!$O$13:$O$16)</f>
        <v>2.0095322196224252E+16</v>
      </c>
      <c r="P7">
        <f>O8</f>
        <v>4793.856114420495</v>
      </c>
      <c r="Q7">
        <f>O9</f>
        <v>-564.46799568970926</v>
      </c>
      <c r="R7">
        <f>O10</f>
        <v>2951.620878811239</v>
      </c>
    </row>
    <row r="8" spans="2:19">
      <c r="B8" t="s">
        <v>5</v>
      </c>
      <c r="C8">
        <f>'Break Even Premiums'!I18</f>
        <v>403.04262302561995</v>
      </c>
      <c r="D8">
        <f>'Recommended Premiums'!F46</f>
        <v>35.871063729456807</v>
      </c>
      <c r="E8">
        <f t="shared" si="0"/>
        <v>20.152131151280997</v>
      </c>
      <c r="F8">
        <v>0</v>
      </c>
      <c r="G8" s="36">
        <f>(C8+E8+F8)/'Claim Severity'!C28</f>
        <v>2.851576872841744E-3</v>
      </c>
      <c r="H8">
        <f t="shared" si="1"/>
        <v>199.62596497158529</v>
      </c>
      <c r="I8">
        <f t="shared" si="2"/>
        <v>622.82071914848621</v>
      </c>
      <c r="J8" s="36">
        <f>SUM(F8:I8)/'Claim Severity'!F28</f>
        <v>1.5500475876162434E-2</v>
      </c>
      <c r="L8" t="s">
        <v>5</v>
      </c>
      <c r="M8">
        <v>109.11453441240317</v>
      </c>
      <c r="N8">
        <v>-374.90310828910771</v>
      </c>
      <c r="O8">
        <v>4793.856114420495</v>
      </c>
      <c r="P8">
        <f>VARP('Recommended Premiums'!$P$13:$P$16)</f>
        <v>164926120634794.41</v>
      </c>
      <c r="Q8">
        <f>P9</f>
        <v>-186.7525437321149</v>
      </c>
      <c r="R8">
        <f>P10</f>
        <v>513.50837404138952</v>
      </c>
    </row>
    <row r="9" spans="2:19">
      <c r="B9" t="s">
        <v>6</v>
      </c>
      <c r="C9">
        <f>'Break Even Premiums'!I19</f>
        <v>526.8302189035129</v>
      </c>
      <c r="D9">
        <f>'Recommended Premiums'!F54</f>
        <v>13.594947459815874</v>
      </c>
      <c r="E9">
        <f t="shared" si="0"/>
        <v>26.341510945175646</v>
      </c>
      <c r="F9">
        <f>-C9*C15</f>
        <v>-26.341510945175646</v>
      </c>
      <c r="G9" s="36">
        <f>(C9+E9+F9)/'Claim Severity'!C35</f>
        <v>4.1873415100940076E-3</v>
      </c>
      <c r="H9">
        <f t="shared" si="1"/>
        <v>51.522509482506422</v>
      </c>
      <c r="I9">
        <f t="shared" si="2"/>
        <v>578.35272838601929</v>
      </c>
      <c r="J9" s="36">
        <f>SUM(F9:I9)/'Claim Severity'!F35</f>
        <v>1.4326307348691017E-2</v>
      </c>
      <c r="L9" t="s">
        <v>6</v>
      </c>
      <c r="M9">
        <v>-28.582751317032884</v>
      </c>
      <c r="N9">
        <v>332.73356127447209</v>
      </c>
      <c r="O9">
        <v>-564.46799568970926</v>
      </c>
      <c r="P9">
        <v>-186.7525437321149</v>
      </c>
      <c r="Q9">
        <f>VARP('Recommended Premiums'!$Q$13:$Q$16)</f>
        <v>875065268261461</v>
      </c>
      <c r="R9">
        <f>Q10</f>
        <v>39.795482202223909</v>
      </c>
    </row>
    <row r="10" spans="2:19" ht="15" thickBot="1">
      <c r="B10" t="s">
        <v>7</v>
      </c>
      <c r="C10">
        <f>'Break Even Premiums'!I20</f>
        <v>304.37376743995469</v>
      </c>
      <c r="D10">
        <f>'Recommended Premiums'!F61</f>
        <v>24.844343670578219</v>
      </c>
      <c r="E10">
        <f t="shared" si="0"/>
        <v>15.218688371997736</v>
      </c>
      <c r="F10">
        <v>0</v>
      </c>
      <c r="G10" s="36">
        <f>(C10+E10+F10)/'Claim Severity'!C42</f>
        <v>2.0884079145532626E-3</v>
      </c>
      <c r="H10">
        <f t="shared" si="1"/>
        <v>188.78611727561656</v>
      </c>
      <c r="I10">
        <f t="shared" si="2"/>
        <v>508.37857308756901</v>
      </c>
      <c r="J10" s="36">
        <f>SUM(F10:I10)/'Claim Severity'!F42</f>
        <v>9.1710508718128841E-3</v>
      </c>
      <c r="L10" s="12" t="s">
        <v>7</v>
      </c>
      <c r="M10" s="12">
        <v>48.289190363634162</v>
      </c>
      <c r="N10" s="12">
        <v>138.38412160748749</v>
      </c>
      <c r="O10" s="12">
        <v>2951.620878811239</v>
      </c>
      <c r="P10" s="12">
        <v>513.50837404138952</v>
      </c>
      <c r="Q10" s="12">
        <v>39.795482202223909</v>
      </c>
      <c r="R10" s="12">
        <f>VARP('Recommended Premiums'!$R$13:$R$16)</f>
        <v>100920225466306.41</v>
      </c>
    </row>
    <row r="12" spans="2:19">
      <c r="I12" s="10" t="s">
        <v>374</v>
      </c>
      <c r="J12" s="68">
        <f>M34-M36</f>
        <v>0</v>
      </c>
      <c r="M12" t="str" cm="1">
        <f t="array" ref="M12:R12">TRANSPOSE(B5:B10)</f>
        <v>Accommodation and Hospitality</v>
      </c>
      <c r="N12" t="str">
        <v>Government Administration</v>
      </c>
      <c r="O12" t="str">
        <v>Fishing and Agriculture</v>
      </c>
      <c r="P12" t="str">
        <v>Education</v>
      </c>
      <c r="Q12" t="str">
        <v>Health and Community</v>
      </c>
      <c r="R12" t="str">
        <v>Property and Business Service</v>
      </c>
    </row>
    <row r="13" spans="2:19">
      <c r="B13" t="s">
        <v>375</v>
      </c>
      <c r="C13" s="80">
        <v>1.5869303158250914E-2</v>
      </c>
      <c r="L13">
        <v>2023</v>
      </c>
      <c r="M13">
        <f>E22*'Claim Frequency'!C6</f>
        <v>4958536.366074509</v>
      </c>
      <c r="N13">
        <f>E30*'Claim Frequency'!C14</f>
        <v>1515014.0175219805</v>
      </c>
      <c r="O13">
        <f>E38*'Claim Frequency'!C21</f>
        <v>39392854.77197507</v>
      </c>
      <c r="P13">
        <f>E46*'Claim Frequency'!C28</f>
        <v>3391437.2538899197</v>
      </c>
      <c r="Q13">
        <f>E54*'Claim Frequency'!C35</f>
        <v>9068495.0747602489</v>
      </c>
      <c r="R13">
        <f>E61*'Claim Frequency'!C42</f>
        <v>2411006.0461707199</v>
      </c>
    </row>
    <row r="14" spans="2:19">
      <c r="B14" t="s">
        <v>376</v>
      </c>
      <c r="C14" s="36">
        <v>0.05</v>
      </c>
      <c r="L14">
        <v>2024</v>
      </c>
      <c r="M14">
        <f>E23*'Claim Frequency'!C7</f>
        <v>10989942.26233791</v>
      </c>
      <c r="N14">
        <f>E31*'Claim Frequency'!C15</f>
        <v>2404625.8164940807</v>
      </c>
      <c r="O14">
        <f>E39*'Claim Frequency'!C22</f>
        <v>64254225.205460981</v>
      </c>
      <c r="P14">
        <f>E47*'Claim Frequency'!C29</f>
        <v>7418330.1973544229</v>
      </c>
      <c r="Q14">
        <f>E55*'Claim Frequency'!C36</f>
        <v>19210189.271403812</v>
      </c>
      <c r="R14">
        <f>E62*'Claim Frequency'!C43</f>
        <v>4232025.4208771707</v>
      </c>
    </row>
    <row r="15" spans="2:19">
      <c r="B15" t="s">
        <v>377</v>
      </c>
      <c r="C15" s="30">
        <v>0.05</v>
      </c>
      <c r="D15" s="15" t="s">
        <v>378</v>
      </c>
      <c r="L15">
        <v>2025</v>
      </c>
      <c r="M15">
        <f>E24*'Claim Frequency'!C8</f>
        <v>25360988.287246414</v>
      </c>
      <c r="N15">
        <f>E32*'Claim Frequency'!C16</f>
        <v>5224860.2250530357</v>
      </c>
      <c r="O15">
        <f>E40*'Claim Frequency'!C23</f>
        <v>195192805.2236304</v>
      </c>
      <c r="P15">
        <f>E48*'Claim Frequency'!C30</f>
        <v>17154527.791782092</v>
      </c>
      <c r="Q15">
        <f>E56*'Claim Frequency'!C37</f>
        <v>38609911.29305242</v>
      </c>
      <c r="R15">
        <f>E63*'Claim Frequency'!C44</f>
        <v>10574551.399731215</v>
      </c>
    </row>
    <row r="16" spans="2:19">
      <c r="L16">
        <v>2026</v>
      </c>
      <c r="M16">
        <f>E25*'Claim Frequency'!C9</f>
        <v>53813057.227160975</v>
      </c>
      <c r="N16">
        <f>E33*'Claim Frequency'!C17</f>
        <v>12316553.71565376</v>
      </c>
      <c r="O16">
        <f>E41*'Claim Frequency'!C24</f>
        <v>397089525.54001462</v>
      </c>
      <c r="P16">
        <f>E49*'Claim Frequency'!C31</f>
        <v>36635907.975390762</v>
      </c>
      <c r="Q16">
        <f>E57*'Claim Frequency'!C38</f>
        <v>86062733.731004864</v>
      </c>
      <c r="R16">
        <f>E64*'Claim Frequency'!C45</f>
        <v>27858622.506376024</v>
      </c>
    </row>
    <row r="18" spans="2:19" ht="15" thickBot="1">
      <c r="L18" s="11" t="s">
        <v>379</v>
      </c>
      <c r="M18" s="12"/>
      <c r="N18" s="12"/>
      <c r="O18" s="12"/>
      <c r="P18" s="12"/>
      <c r="Q18" s="12"/>
      <c r="R18" s="12"/>
      <c r="S18" s="12"/>
    </row>
    <row r="19" spans="2:19" ht="15.95">
      <c r="B19" s="31" t="s">
        <v>284</v>
      </c>
      <c r="C19" s="31"/>
      <c r="D19" s="31"/>
      <c r="E19" s="31"/>
      <c r="F19" s="31"/>
      <c r="M19" s="15" t="s">
        <v>380</v>
      </c>
      <c r="N19" s="15" t="s">
        <v>381</v>
      </c>
    </row>
    <row r="20" spans="2:19">
      <c r="L20" t="s">
        <v>2</v>
      </c>
      <c r="M20">
        <f>'Claim Frequency'!$C9*'Break Even Premiums'!H15</f>
        <v>60664811.79524634</v>
      </c>
      <c r="N20">
        <f>'Claim Frequency'!$C9</f>
        <v>940381</v>
      </c>
    </row>
    <row r="21" spans="2:19">
      <c r="B21" t="s">
        <v>285</v>
      </c>
      <c r="C21" s="10" t="s">
        <v>353</v>
      </c>
      <c r="D21" s="10" t="s">
        <v>354</v>
      </c>
      <c r="E21" s="10" t="s">
        <v>355</v>
      </c>
      <c r="F21" t="s">
        <v>367</v>
      </c>
      <c r="L21" t="s">
        <v>3</v>
      </c>
      <c r="M21">
        <f>'Claim Frequency'!C17*'Break Even Premiums'!H16</f>
        <v>13628589.723255176</v>
      </c>
      <c r="N21">
        <f>'Claim Frequency'!C17</f>
        <v>51405</v>
      </c>
    </row>
    <row r="22" spans="2:19">
      <c r="B22" s="51">
        <v>2023</v>
      </c>
      <c r="C22">
        <f>'Claim Frequency'!F6</f>
        <v>1.6648333680173619E-3</v>
      </c>
      <c r="D22">
        <f>'Claim Severity'!F4</f>
        <v>29515.09741711017</v>
      </c>
      <c r="E22">
        <f>C22*D22</f>
        <v>49.137719040288061</v>
      </c>
      <c r="F22">
        <f>_xlfn.STDEV.S(E22:E25)</f>
        <v>4.175723034458918</v>
      </c>
      <c r="L22" t="s">
        <v>4</v>
      </c>
      <c r="M22">
        <f>'Claim Frequency'!C24*'Break Even Premiums'!H17</f>
        <v>437198778.50886339</v>
      </c>
      <c r="N22">
        <f>'Claim Frequency'!C24</f>
        <v>256000</v>
      </c>
    </row>
    <row r="23" spans="2:19">
      <c r="B23" s="51">
        <v>2024</v>
      </c>
      <c r="C23">
        <f>'Claim Frequency'!F7</f>
        <v>1.54044944336894E-3</v>
      </c>
      <c r="D23">
        <f>'Claim Severity'!F5</f>
        <v>32805.79779802361</v>
      </c>
      <c r="E23">
        <f>C23*D23</f>
        <v>50.53567295723947</v>
      </c>
      <c r="L23" t="s">
        <v>5</v>
      </c>
      <c r="M23">
        <f>'Claim Frequency'!C31*'Break Even Premiums'!H18</f>
        <v>40479211.767767347</v>
      </c>
      <c r="N23">
        <f>'Claim Frequency'!C31</f>
        <v>114930</v>
      </c>
    </row>
    <row r="24" spans="2:19">
      <c r="B24" s="51">
        <v>2025</v>
      </c>
      <c r="C24">
        <f>'Claim Frequency'!F8</f>
        <v>1.6428446728411364E-3</v>
      </c>
      <c r="D24">
        <f>'Claim Severity'!F6</f>
        <v>34551.755159736262</v>
      </c>
      <c r="E24">
        <f>C24*D24</f>
        <v>56.763166901483963</v>
      </c>
      <c r="L24" t="s">
        <v>6</v>
      </c>
      <c r="M24">
        <f>'Claim Frequency'!C38*'Break Even Premiums'!H19</f>
        <v>94949644.277362749</v>
      </c>
      <c r="N24">
        <f>'Claim Frequency'!C38</f>
        <v>179473</v>
      </c>
    </row>
    <row r="25" spans="2:19">
      <c r="B25" s="51">
        <v>2026</v>
      </c>
      <c r="C25">
        <f>'Claim Frequency'!F9</f>
        <v>1.6160424947424794E-3</v>
      </c>
      <c r="D25">
        <f>'Claim Severity'!F7</f>
        <v>35410.41719142325</v>
      </c>
      <c r="E25">
        <f>C25*D25</f>
        <v>57.224738937899609</v>
      </c>
      <c r="L25" t="s">
        <v>7</v>
      </c>
      <c r="M25">
        <f>'Claim Frequency'!C45*'Break Even Premiums'!H20</f>
        <v>30873004.692666095</v>
      </c>
      <c r="N25">
        <f>'Claim Frequency'!C45</f>
        <v>146143</v>
      </c>
    </row>
    <row r="27" spans="2:19" ht="15.95">
      <c r="B27" s="31" t="s">
        <v>3</v>
      </c>
      <c r="C27" s="31"/>
      <c r="D27" s="31"/>
      <c r="E27" s="31"/>
      <c r="F27" s="31"/>
      <c r="M27" t="str" cm="1">
        <f t="array" ref="M27:R27">TRANSPOSE(B5:B10)</f>
        <v>Accommodation and Hospitality</v>
      </c>
      <c r="N27" t="str">
        <v>Government Administration</v>
      </c>
      <c r="O27" t="str">
        <v>Fishing and Agriculture</v>
      </c>
      <c r="P27" t="str">
        <v>Education</v>
      </c>
      <c r="Q27" t="str">
        <v>Health and Community</v>
      </c>
      <c r="R27" t="str">
        <v>Property and Business Service</v>
      </c>
    </row>
    <row r="28" spans="2:19">
      <c r="L28" s="10" t="s">
        <v>382</v>
      </c>
      <c r="M28">
        <f>M20/SUM(M20:M25)</f>
        <v>8.9503312432139256E-2</v>
      </c>
      <c r="N28">
        <f>M21/SUM($M$20:$M$25)</f>
        <v>2.0107272863995492E-2</v>
      </c>
      <c r="O28">
        <f>M22/SUM($M$20:$M$25)</f>
        <v>0.64503190086373452</v>
      </c>
      <c r="P28">
        <f>M23/SUM($M$20:$M$25)</f>
        <v>5.9721994194682507E-2</v>
      </c>
      <c r="Q28">
        <f>M24/SUM($M$20:$M$25)</f>
        <v>0.14008627778753291</v>
      </c>
      <c r="R28">
        <f>M25/SUM($M$20:$M$25)</f>
        <v>4.554924185791541E-2</v>
      </c>
      <c r="S28" s="10"/>
    </row>
    <row r="29" spans="2:19">
      <c r="B29" t="s">
        <v>285</v>
      </c>
      <c r="C29" s="10" t="s">
        <v>353</v>
      </c>
      <c r="D29" s="10" t="s">
        <v>354</v>
      </c>
      <c r="E29" s="10" t="s">
        <v>355</v>
      </c>
      <c r="F29" t="s">
        <v>367</v>
      </c>
    </row>
    <row r="30" spans="2:19">
      <c r="B30" s="51">
        <v>2023</v>
      </c>
      <c r="C30">
        <f>'Claim Frequency'!F14</f>
        <v>5.2031218731238742E-3</v>
      </c>
      <c r="D30">
        <f>'Claim Severity'!F11</f>
        <v>58269.769904691559</v>
      </c>
      <c r="E30">
        <f>C30*D30</f>
        <v>303.1847143329959</v>
      </c>
      <c r="F30">
        <f>_xlfn.STDEV.S(E30:E33)</f>
        <v>39.152516246528201</v>
      </c>
      <c r="L30" s="10" t="s">
        <v>383</v>
      </c>
      <c r="M30" s="72" cm="1">
        <f t="array" ref="M30">MMULT(M28:R28,MMULT($M$5:$R$10,TRANSPOSE(M28:R28)))</f>
        <v>8381809214956705</v>
      </c>
    </row>
    <row r="31" spans="2:19">
      <c r="B31" s="51">
        <v>2024</v>
      </c>
      <c r="C31">
        <f>'Claim Frequency'!F15</f>
        <v>4.2124542124542122E-3</v>
      </c>
      <c r="D31">
        <f>'Claim Severity'!F12</f>
        <v>52274.474271610452</v>
      </c>
      <c r="E31">
        <f>C31*D31</f>
        <v>220.2038293492748</v>
      </c>
      <c r="L31" s="10" t="s">
        <v>350</v>
      </c>
      <c r="M31" s="68">
        <f>SQRT(M30)</f>
        <v>91552221.245345578</v>
      </c>
      <c r="N31" s="68"/>
    </row>
    <row r="32" spans="2:19">
      <c r="B32" s="51">
        <v>2025</v>
      </c>
      <c r="C32">
        <f>'Claim Frequency'!F16</f>
        <v>4.4000676933491287E-3</v>
      </c>
      <c r="D32">
        <f>'Claim Severity'!F13</f>
        <v>50239.040625509951</v>
      </c>
      <c r="E32">
        <f>C32*D32</f>
        <v>221.05517960116075</v>
      </c>
      <c r="L32" s="10" t="s">
        <v>384</v>
      </c>
      <c r="M32" s="68">
        <f>SUM(M20:M25)</f>
        <v>677794040.76516104</v>
      </c>
      <c r="N32" s="69"/>
    </row>
    <row r="33" spans="2:13">
      <c r="B33" s="51">
        <v>2026</v>
      </c>
      <c r="C33">
        <f>'Claim Frequency'!F17</f>
        <v>4.6052145929757387E-3</v>
      </c>
      <c r="D33">
        <f>'Claim Severity'!F14</f>
        <v>52027.62119960229</v>
      </c>
      <c r="E33">
        <f>C33*D33</f>
        <v>239.59836038622237</v>
      </c>
      <c r="L33" s="10" t="s">
        <v>385</v>
      </c>
      <c r="M33" s="68">
        <f>SUMPRODUCT(N20:N25,I5:I10)*0.9</f>
        <v>828384043.93603134</v>
      </c>
    </row>
    <row r="34" spans="2:13">
      <c r="L34" s="10" t="s">
        <v>386</v>
      </c>
      <c r="M34" s="68">
        <f>M33-M32</f>
        <v>150590003.1708703</v>
      </c>
    </row>
    <row r="35" spans="2:13" ht="15.95">
      <c r="B35" s="31" t="s">
        <v>4</v>
      </c>
      <c r="C35" s="31"/>
      <c r="D35" s="31"/>
      <c r="E35" s="31"/>
      <c r="F35" s="31"/>
      <c r="H35">
        <f>_xlfn.STDEV.S(G5:G10)</f>
        <v>4.3709284058465825E-3</v>
      </c>
      <c r="I35">
        <f>(H36-H35)/H35</f>
        <v>-6.9419140029774298E-2</v>
      </c>
      <c r="L35" s="10" t="s">
        <v>351</v>
      </c>
      <c r="M35" s="68">
        <f>M31*NORMINV(0.95,0,1)+M32</f>
        <v>828384043.93603134</v>
      </c>
    </row>
    <row r="36" spans="2:13">
      <c r="H36">
        <f>_xlfn.STDEV.S(J5:J10)</f>
        <v>4.0675023147810005E-3</v>
      </c>
      <c r="L36" s="10" t="s">
        <v>387</v>
      </c>
      <c r="M36" s="68">
        <f>M35-M32</f>
        <v>150590003.1708703</v>
      </c>
    </row>
    <row r="37" spans="2:13">
      <c r="B37" t="s">
        <v>285</v>
      </c>
      <c r="C37" s="10" t="s">
        <v>353</v>
      </c>
      <c r="D37" s="10" t="s">
        <v>354</v>
      </c>
      <c r="E37" s="10" t="s">
        <v>355</v>
      </c>
      <c r="F37" t="s">
        <v>367</v>
      </c>
    </row>
    <row r="38" spans="2:13">
      <c r="B38" s="51">
        <v>2023</v>
      </c>
      <c r="C38">
        <f>'Claim Frequency'!F21</f>
        <v>1.5700796148861322E-2</v>
      </c>
      <c r="D38">
        <f>'Claim Severity'!F18</f>
        <v>92907.676348997804</v>
      </c>
      <c r="E38">
        <f>C38*D38</f>
        <v>1458.7244870199988</v>
      </c>
      <c r="F38">
        <f>_xlfn.STDEV.S(E38:E41)</f>
        <v>223.25273059269114</v>
      </c>
    </row>
    <row r="39" spans="2:13">
      <c r="B39" s="51">
        <v>2024</v>
      </c>
      <c r="C39">
        <f>'Claim Frequency'!F22</f>
        <v>1.4310960185730621E-2</v>
      </c>
      <c r="D39">
        <f>'Claim Severity'!F19</f>
        <v>77789.6188928099</v>
      </c>
      <c r="E39">
        <f>C39*D39</f>
        <v>1113.244138838161</v>
      </c>
    </row>
    <row r="40" spans="2:13">
      <c r="B40" s="51">
        <v>2025</v>
      </c>
      <c r="C40">
        <f>'Claim Frequency'!F23</f>
        <v>1.5369225172790105E-2</v>
      </c>
      <c r="D40">
        <f>'Claim Severity'!F20</f>
        <v>104998.81937796148</v>
      </c>
      <c r="E40">
        <f>C40*D40</f>
        <v>1613.7504978970071</v>
      </c>
    </row>
    <row r="41" spans="2:13">
      <c r="B41" s="51">
        <v>2026</v>
      </c>
      <c r="C41">
        <f>'Claim Frequency'!F24</f>
        <v>1.5126993835794017E-2</v>
      </c>
      <c r="D41">
        <f>'Claim Severity'!F21</f>
        <v>102540.59570450423</v>
      </c>
      <c r="E41">
        <f>C41*D41</f>
        <v>1551.1309591406821</v>
      </c>
    </row>
    <row r="43" spans="2:13" ht="15.95">
      <c r="B43" s="31" t="s">
        <v>5</v>
      </c>
      <c r="C43" s="31"/>
      <c r="D43" s="31"/>
      <c r="E43" s="31"/>
      <c r="F43" s="31"/>
    </row>
    <row r="45" spans="2:13">
      <c r="B45" t="s">
        <v>285</v>
      </c>
      <c r="C45" s="10" t="s">
        <v>353</v>
      </c>
      <c r="D45" s="10" t="s">
        <v>354</v>
      </c>
      <c r="E45" s="10" t="s">
        <v>355</v>
      </c>
      <c r="F45" t="s">
        <v>367</v>
      </c>
    </row>
    <row r="46" spans="2:13">
      <c r="B46" s="51">
        <v>2023</v>
      </c>
      <c r="C46">
        <f>'Claim Frequency'!F28</f>
        <v>6.3310220078384083E-3</v>
      </c>
      <c r="D46">
        <f>'Claim Severity'!F25</f>
        <v>40374.253022499048</v>
      </c>
      <c r="E46">
        <f>C46*D46</f>
        <v>255.61028443547784</v>
      </c>
      <c r="F46">
        <f>_xlfn.STDEV.S(E46:E49)</f>
        <v>35.871063729456807</v>
      </c>
    </row>
    <row r="47" spans="2:13">
      <c r="B47" s="51">
        <v>2024</v>
      </c>
      <c r="C47">
        <f>'Claim Frequency'!F29</f>
        <v>5.5802452634744542E-3</v>
      </c>
      <c r="D47">
        <f>'Claim Severity'!F26</f>
        <v>44421.138906313914</v>
      </c>
      <c r="E47">
        <f>C47*D47</f>
        <v>247.88084998009901</v>
      </c>
    </row>
    <row r="48" spans="2:13">
      <c r="B48" s="51">
        <v>2025</v>
      </c>
      <c r="C48">
        <f>'Claim Frequency'!F30</f>
        <v>6.1118778341368992E-3</v>
      </c>
      <c r="D48">
        <f>'Claim Severity'!F27</f>
        <v>50306.533113730475</v>
      </c>
      <c r="E48">
        <f>C48*D48</f>
        <v>307.4673846500832</v>
      </c>
    </row>
    <row r="49" spans="2:6">
      <c r="B49" s="51">
        <v>2026</v>
      </c>
      <c r="C49">
        <f>'Claim Frequency'!F31</f>
        <v>6.0077150351499206E-3</v>
      </c>
      <c r="D49">
        <f>'Claim Severity'!F28</f>
        <v>53059.631347303141</v>
      </c>
      <c r="E49">
        <f>C49*D49</f>
        <v>318.76714500470513</v>
      </c>
    </row>
    <row r="51" spans="2:6" ht="15.95">
      <c r="B51" s="31" t="s">
        <v>6</v>
      </c>
      <c r="C51" s="31"/>
      <c r="D51" s="31"/>
      <c r="E51" s="31"/>
      <c r="F51" s="31"/>
    </row>
    <row r="53" spans="2:6">
      <c r="B53" t="s">
        <v>285</v>
      </c>
      <c r="C53" s="10" t="s">
        <v>353</v>
      </c>
      <c r="D53" s="10" t="s">
        <v>354</v>
      </c>
      <c r="E53" s="10" t="s">
        <v>355</v>
      </c>
      <c r="F53" t="s">
        <v>367</v>
      </c>
    </row>
    <row r="54" spans="2:6">
      <c r="B54" s="51">
        <v>2023</v>
      </c>
      <c r="C54">
        <f>'Claim Frequency'!F35</f>
        <v>1.1737854581023801E-2</v>
      </c>
      <c r="D54">
        <f>'Claim Severity'!F32</f>
        <v>41983.773494260415</v>
      </c>
      <c r="E54">
        <f>C54*D54</f>
        <v>492.79942803827026</v>
      </c>
      <c r="F54">
        <f>_xlfn.STDEV.S(E54:E57)</f>
        <v>13.594947459815874</v>
      </c>
    </row>
    <row r="55" spans="2:6">
      <c r="B55" s="51">
        <v>2024</v>
      </c>
      <c r="C55">
        <f>'Claim Frequency'!F36</f>
        <v>1.1062879821406425E-2</v>
      </c>
      <c r="D55">
        <f>'Claim Severity'!F33</f>
        <v>43072.173254268637</v>
      </c>
      <c r="E55">
        <f>C55*D55</f>
        <v>476.50227635877002</v>
      </c>
    </row>
    <row r="56" spans="2:6">
      <c r="B56" s="51">
        <v>2025</v>
      </c>
      <c r="C56">
        <f>'Claim Frequency'!F37</f>
        <v>1.1347399504667555E-2</v>
      </c>
      <c r="D56">
        <f>'Claim Severity'!F34</f>
        <v>40514.072710443259</v>
      </c>
      <c r="E56">
        <f>C56*D56</f>
        <v>459.72936860654914</v>
      </c>
    </row>
    <row r="57" spans="2:6">
      <c r="B57" s="51">
        <v>2026</v>
      </c>
      <c r="C57">
        <f>'Claim Frequency'!F38</f>
        <v>1.1382711302365928E-2</v>
      </c>
      <c r="D57">
        <f>'Claim Severity'!F35</f>
        <v>42127.946830625893</v>
      </c>
      <c r="E57">
        <f>C57*D57</f>
        <v>479.53025653443621</v>
      </c>
    </row>
    <row r="59" spans="2:6" ht="15.95">
      <c r="B59" s="31" t="s">
        <v>7</v>
      </c>
      <c r="C59" s="31"/>
      <c r="D59" s="31"/>
      <c r="E59" s="31"/>
      <c r="F59" s="31"/>
    </row>
    <row r="60" spans="2:6">
      <c r="B60" t="s">
        <v>285</v>
      </c>
      <c r="C60" s="10" t="s">
        <v>353</v>
      </c>
      <c r="D60" s="10" t="s">
        <v>354</v>
      </c>
      <c r="E60" s="10" t="s">
        <v>355</v>
      </c>
      <c r="F60" t="s">
        <v>367</v>
      </c>
    </row>
    <row r="61" spans="2:6">
      <c r="B61" s="51">
        <v>2023</v>
      </c>
      <c r="C61">
        <f>'Claim Frequency'!F42</f>
        <v>3.1217481789802288E-3</v>
      </c>
      <c r="D61">
        <f>'Claim Severity'!F39</f>
        <v>50229.292628556672</v>
      </c>
      <c r="E61">
        <f>C61*D61</f>
        <v>156.80320279466181</v>
      </c>
      <c r="F61">
        <f>_xlfn.STDEV.S(E61:E64)</f>
        <v>24.844343670578219</v>
      </c>
    </row>
    <row r="62" spans="2:6">
      <c r="B62" s="51">
        <v>2024</v>
      </c>
      <c r="C62">
        <f>'Claim Frequency'!F43</f>
        <v>2.371931121584573E-3</v>
      </c>
      <c r="D62">
        <f>'Claim Severity'!F40</f>
        <v>54961.369102300931</v>
      </c>
      <c r="E62">
        <f>C62*D62</f>
        <v>130.36458185864433</v>
      </c>
    </row>
    <row r="63" spans="2:6">
      <c r="B63" s="51">
        <v>2025</v>
      </c>
      <c r="C63">
        <f>'Claim Frequency'!F44</f>
        <v>2.029220779220779E-3</v>
      </c>
      <c r="D63">
        <f>'Claim Severity'!F41</f>
        <v>75532.509998080117</v>
      </c>
      <c r="E63">
        <f>C63*D63</f>
        <v>153.27213879480541</v>
      </c>
    </row>
    <row r="64" spans="2:6">
      <c r="B64" s="51">
        <v>2026</v>
      </c>
      <c r="C64">
        <f>'Claim Frequency'!F45</f>
        <v>2.5076333599285271E-3</v>
      </c>
      <c r="D64">
        <f>'Claim Severity'!F42</f>
        <v>76018.199933208729</v>
      </c>
      <c r="E64">
        <f>C64*D64</f>
        <v>190.62577411423075</v>
      </c>
    </row>
    <row r="68" spans="2:10">
      <c r="B68" s="61" t="s">
        <v>373</v>
      </c>
      <c r="C68" s="61" t="s">
        <v>2</v>
      </c>
      <c r="D68" s="61" t="s">
        <v>3</v>
      </c>
      <c r="E68" s="61" t="s">
        <v>4</v>
      </c>
      <c r="F68" s="61" t="s">
        <v>5</v>
      </c>
      <c r="G68" s="61" t="s">
        <v>6</v>
      </c>
      <c r="H68" s="61" t="s">
        <v>7</v>
      </c>
      <c r="I68" s="79"/>
      <c r="J68" s="79"/>
    </row>
    <row r="69" spans="2:10">
      <c r="B69" t="s">
        <v>2</v>
      </c>
      <c r="C69" s="76">
        <f>VARP('Recommended Premiums'!$M$13:$M$16)</f>
        <v>355579279759355.38</v>
      </c>
      <c r="D69" s="76">
        <f>C70</f>
        <v>-69.556872357272738</v>
      </c>
      <c r="E69" s="76">
        <f>C71</f>
        <v>466.4700538091264</v>
      </c>
      <c r="F69" s="76">
        <f>C72</f>
        <v>109.11453441240317</v>
      </c>
      <c r="G69" s="76">
        <f>C73</f>
        <v>-28.582751317032884</v>
      </c>
      <c r="H69" s="76">
        <f>C74</f>
        <v>48.289190363634162</v>
      </c>
      <c r="I69" s="76"/>
      <c r="J69" s="76"/>
    </row>
    <row r="70" spans="2:10">
      <c r="B70" t="s">
        <v>3</v>
      </c>
      <c r="C70" s="76">
        <v>-69.556872357272738</v>
      </c>
      <c r="D70" s="76">
        <f>VARP('Recommended Premiums'!$N$13:$N$16)</f>
        <v>17982486328044.262</v>
      </c>
      <c r="E70" s="76">
        <f>D71</f>
        <v>1113.6131601725347</v>
      </c>
      <c r="F70" s="76">
        <f>D72</f>
        <v>-374.90310828910771</v>
      </c>
      <c r="G70" s="76">
        <f>D73</f>
        <v>332.73356127447209</v>
      </c>
      <c r="H70" s="76">
        <f>D74</f>
        <v>138.38412160748749</v>
      </c>
      <c r="I70" s="76"/>
      <c r="J70" s="76"/>
    </row>
    <row r="71" spans="2:10">
      <c r="B71" t="s">
        <v>4</v>
      </c>
      <c r="C71" s="76">
        <v>466.4700538091264</v>
      </c>
      <c r="D71" s="76">
        <v>1113.6131601725347</v>
      </c>
      <c r="E71" s="76">
        <f>VARP('Recommended Premiums'!$O$13:$O$16)</f>
        <v>2.0095322196224252E+16</v>
      </c>
      <c r="F71" s="76">
        <f>E72</f>
        <v>4793.856114420495</v>
      </c>
      <c r="G71" s="76">
        <f>E73</f>
        <v>-564.46799568970926</v>
      </c>
      <c r="H71" s="76">
        <f>E74</f>
        <v>2951.620878811239</v>
      </c>
      <c r="I71" s="76"/>
      <c r="J71" s="76"/>
    </row>
    <row r="72" spans="2:10">
      <c r="B72" t="s">
        <v>5</v>
      </c>
      <c r="C72" s="76">
        <v>109.11453441240317</v>
      </c>
      <c r="D72" s="76">
        <v>-374.90310828910771</v>
      </c>
      <c r="E72" s="76">
        <v>4793.856114420495</v>
      </c>
      <c r="F72" s="76">
        <f>VARP('Recommended Premiums'!$P$13:$P$16)</f>
        <v>164926120634794.41</v>
      </c>
      <c r="G72" s="76">
        <f>F73</f>
        <v>-186.7525437321149</v>
      </c>
      <c r="H72" s="76">
        <f>F74</f>
        <v>513.50837404138952</v>
      </c>
      <c r="I72" s="76"/>
      <c r="J72" s="76"/>
    </row>
    <row r="73" spans="2:10">
      <c r="B73" t="s">
        <v>6</v>
      </c>
      <c r="C73" s="76">
        <v>-28.582751317032884</v>
      </c>
      <c r="D73" s="76">
        <v>332.73356127447209</v>
      </c>
      <c r="E73" s="76">
        <v>-564.46799568970926</v>
      </c>
      <c r="F73" s="76">
        <v>-186.7525437321149</v>
      </c>
      <c r="G73" s="76">
        <f>VARP('Recommended Premiums'!$Q$13:$Q$16)</f>
        <v>875065268261461</v>
      </c>
      <c r="H73" s="76">
        <f>G74</f>
        <v>39.795482202223909</v>
      </c>
      <c r="I73" s="76"/>
      <c r="J73" s="76"/>
    </row>
    <row r="74" spans="2:10" ht="15" thickBot="1">
      <c r="B74" s="12" t="s">
        <v>7</v>
      </c>
      <c r="C74" s="77">
        <v>48.289190363634162</v>
      </c>
      <c r="D74" s="77">
        <v>138.38412160748749</v>
      </c>
      <c r="E74" s="77">
        <v>2951.620878811239</v>
      </c>
      <c r="F74" s="77">
        <v>513.50837404138952</v>
      </c>
      <c r="G74" s="77">
        <v>39.795482202223909</v>
      </c>
      <c r="H74" s="77">
        <f>VARP('Recommended Premiums'!$R$13:$R$16)</f>
        <v>100920225466306.41</v>
      </c>
      <c r="I74" s="76"/>
      <c r="J74" s="76"/>
    </row>
    <row r="75" spans="2:10">
      <c r="C75" s="66"/>
      <c r="D75" s="66"/>
      <c r="E75" s="66"/>
      <c r="F75" s="66"/>
      <c r="G75" s="66"/>
      <c r="H75" s="66"/>
      <c r="I75" s="66"/>
      <c r="J75" s="66"/>
    </row>
    <row r="76" spans="2:10">
      <c r="C76" s="66"/>
      <c r="D76" s="66"/>
      <c r="E76" s="66"/>
      <c r="F76" s="66"/>
      <c r="G76" s="66"/>
      <c r="H76" s="66"/>
      <c r="I76" s="66"/>
      <c r="J76" s="66"/>
    </row>
  </sheetData>
  <conditionalFormatting sqref="C69:J74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5:J7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1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4">
    <cfRule type="cellIs" dxfId="0" priority="8" operator="greaterThan">
      <formula>0</formula>
    </cfRule>
  </conditionalFormatting>
  <conditionalFormatting sqref="M5:R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D232-B4E7-4B02-8C92-C5885621FD15}">
  <dimension ref="B3:F3127"/>
  <sheetViews>
    <sheetView workbookViewId="0">
      <selection activeCell="F28" sqref="F28"/>
    </sheetView>
  </sheetViews>
  <sheetFormatPr defaultRowHeight="14.45"/>
  <cols>
    <col min="2" max="2" width="12.42578125" bestFit="1" customWidth="1"/>
    <col min="3" max="3" width="16" customWidth="1"/>
    <col min="6" max="6" width="13.42578125" bestFit="1" customWidth="1"/>
  </cols>
  <sheetData>
    <row r="3" spans="2:3">
      <c r="B3" s="81">
        <v>0</v>
      </c>
      <c r="C3">
        <f>_xlfn.NORM.DIST(B3,'Recommended Premiums'!$M$32,'Recommended Premiums'!$M$31,FALSE)</f>
        <v>5.463336298566866E-21</v>
      </c>
    </row>
    <row r="4" spans="2:3">
      <c r="B4" s="81">
        <v>1000000</v>
      </c>
      <c r="C4">
        <f>_xlfn.NORM.DIST(B4,'Recommended Premiums'!$M$32,'Recommended Premiums'!$M$31,FALSE)</f>
        <v>5.9231291337716401E-21</v>
      </c>
    </row>
    <row r="5" spans="2:3">
      <c r="B5" s="81">
        <v>2000000</v>
      </c>
      <c r="C5">
        <f>_xlfn.NORM.DIST(B5,'Recommended Premiums'!$M$32,'Recommended Premiums'!$M$31,FALSE)</f>
        <v>6.420851911977514E-21</v>
      </c>
    </row>
    <row r="6" spans="2:3">
      <c r="B6" s="81">
        <v>3000000</v>
      </c>
      <c r="C6">
        <f>_xlfn.NORM.DIST(B6,'Recommended Premiums'!$M$32,'Recommended Premiums'!$M$31,FALSE)</f>
        <v>6.9595681555567572E-21</v>
      </c>
    </row>
    <row r="7" spans="2:3">
      <c r="B7" s="81">
        <v>4000000</v>
      </c>
      <c r="C7">
        <f>_xlfn.NORM.DIST(B7,'Recommended Premiums'!$M$32,'Recommended Premiums'!$M$31,FALSE)</f>
        <v>7.5425833308163304E-21</v>
      </c>
    </row>
    <row r="8" spans="2:3">
      <c r="B8" s="81">
        <v>5000000</v>
      </c>
      <c r="C8">
        <f>_xlfn.NORM.DIST(B8,'Recommended Premiums'!$M$32,'Recommended Premiums'!$M$31,FALSE)</f>
        <v>8.1734635039245233E-21</v>
      </c>
    </row>
    <row r="9" spans="2:3">
      <c r="B9" s="81">
        <v>6000000</v>
      </c>
      <c r="C9">
        <f>_xlfn.NORM.DIST(B9,'Recommended Premiums'!$M$32,'Recommended Premiums'!$M$31,FALSE)</f>
        <v>8.8560553989359091E-21</v>
      </c>
    </row>
    <row r="10" spans="2:3">
      <c r="B10" s="81">
        <v>7000000</v>
      </c>
      <c r="C10">
        <f>_xlfn.NORM.DIST(B10,'Recommended Premiums'!$M$32,'Recommended Premiums'!$M$31,FALSE)</f>
        <v>9.5945079604137817E-21</v>
      </c>
    </row>
    <row r="11" spans="2:3">
      <c r="B11" s="81">
        <v>8000000</v>
      </c>
      <c r="C11">
        <f>_xlfn.NORM.DIST(B11,'Recommended Premiums'!$M$32,'Recommended Premiums'!$M$31,FALSE)</f>
        <v>1.0393295530420434E-20</v>
      </c>
    </row>
    <row r="12" spans="2:3">
      <c r="B12" s="81">
        <v>9000000</v>
      </c>
      <c r="C12">
        <f>_xlfn.NORM.DIST(B12,'Recommended Premiums'!$M$32,'Recommended Premiums'!$M$31,FALSE)</f>
        <v>1.1257242757415713E-20</v>
      </c>
    </row>
    <row r="13" spans="2:3">
      <c r="B13" s="81">
        <v>10000000</v>
      </c>
      <c r="C13">
        <f>_xlfn.NORM.DIST(B13,'Recommended Premiums'!$M$32,'Recommended Premiums'!$M$31,FALSE)</f>
        <v>1.2191551362906677E-20</v>
      </c>
    </row>
    <row r="14" spans="2:3">
      <c r="B14" s="81">
        <v>11000000</v>
      </c>
      <c r="C14">
        <f>_xlfn.NORM.DIST(B14,'Recommended Premiums'!$M$32,'Recommended Premiums'!$M$31,FALSE)</f>
        <v>1.3201828900559598E-20</v>
      </c>
    </row>
    <row r="15" spans="2:3">
      <c r="B15" s="81">
        <v>12000000</v>
      </c>
      <c r="C15">
        <f>_xlfn.NORM.DIST(B15,'Recommended Premiums'!$M$32,'Recommended Premiums'!$M$31,FALSE)</f>
        <v>1.4294119651961759E-20</v>
      </c>
    </row>
    <row r="16" spans="2:3">
      <c r="B16" s="81">
        <v>13000000</v>
      </c>
      <c r="C16">
        <f>_xlfn.NORM.DIST(B16,'Recommended Premiums'!$M$32,'Recommended Premiums'!$M$31,FALSE)</f>
        <v>1.5474937813334243E-20</v>
      </c>
    </row>
    <row r="17" spans="2:6">
      <c r="B17" s="81">
        <v>14000000</v>
      </c>
      <c r="C17">
        <f>_xlfn.NORM.DIST(B17,'Recommended Premiums'!$M$32,'Recommended Premiums'!$M$31,FALSE)</f>
        <v>1.6751303138307336E-20</v>
      </c>
    </row>
    <row r="18" spans="2:6">
      <c r="B18" s="81">
        <v>15000000</v>
      </c>
      <c r="C18">
        <f>_xlfn.NORM.DIST(B18,'Recommended Premiums'!$M$32,'Recommended Premiums'!$M$31,FALSE)</f>
        <v>1.8130779213400139E-20</v>
      </c>
    </row>
    <row r="19" spans="2:6">
      <c r="B19" s="81">
        <v>16000000</v>
      </c>
      <c r="C19">
        <f>_xlfn.NORM.DIST(B19,'Recommended Premiums'!$M$32,'Recommended Premiums'!$M$31,FALSE)</f>
        <v>1.9621514555164461E-20</v>
      </c>
    </row>
    <row r="20" spans="2:6">
      <c r="B20" s="81">
        <v>17000000</v>
      </c>
      <c r="C20">
        <f>_xlfn.NORM.DIST(B20,'Recommended Premiums'!$M$32,'Recommended Premiums'!$M$31,FALSE)</f>
        <v>2.1232286731096061E-20</v>
      </c>
    </row>
    <row r="21" spans="2:6">
      <c r="B21" s="81">
        <v>18000000</v>
      </c>
      <c r="C21">
        <f>_xlfn.NORM.DIST(B21,'Recommended Premiums'!$M$32,'Recommended Premiums'!$M$31,FALSE)</f>
        <v>2.2972549720442821E-20</v>
      </c>
    </row>
    <row r="22" spans="2:6">
      <c r="B22" s="81">
        <v>19000000</v>
      </c>
      <c r="C22">
        <f>_xlfn.NORM.DIST(B22,'Recommended Premiums'!$M$32,'Recommended Premiums'!$M$31,FALSE)</f>
        <v>2.4852484746010173E-20</v>
      </c>
    </row>
    <row r="23" spans="2:6">
      <c r="B23" s="81">
        <v>20000000</v>
      </c>
      <c r="C23">
        <f>_xlfn.NORM.DIST(B23,'Recommended Premiums'!$M$32,'Recommended Premiums'!$M$31,FALSE)</f>
        <v>2.6883054824029315E-20</v>
      </c>
      <c r="F23" s="82">
        <v>828384043.93603134</v>
      </c>
    </row>
    <row r="24" spans="2:6">
      <c r="B24" s="81">
        <v>21000000</v>
      </c>
      <c r="C24">
        <f>_xlfn.NORM.DIST(B24,'Recommended Premiums'!$M$32,'Recommended Premiums'!$M$31,FALSE)</f>
        <v>2.9076063296192789E-20</v>
      </c>
      <c r="F24" s="82"/>
    </row>
    <row r="25" spans="2:6">
      <c r="B25" s="81">
        <v>22000000</v>
      </c>
      <c r="C25">
        <f>_xlfn.NORM.DIST(B25,'Recommended Premiums'!$M$32,'Recommended Premiums'!$M$31,FALSE)</f>
        <v>3.1444216626125897E-20</v>
      </c>
    </row>
    <row r="26" spans="2:6">
      <c r="B26" s="81">
        <v>23000000</v>
      </c>
      <c r="C26">
        <f>_xlfn.NORM.DIST(B26,'Recommended Premiums'!$M$32,'Recommended Premiums'!$M$31,FALSE)</f>
        <v>3.4001191761942303E-20</v>
      </c>
    </row>
    <row r="27" spans="2:6">
      <c r="B27" s="81">
        <v>24000000</v>
      </c>
      <c r="C27">
        <f>_xlfn.NORM.DIST(B27,'Recommended Premiums'!$M$32,'Recommended Premiums'!$M$31,FALSE)</f>
        <v>3.6761708387183921E-20</v>
      </c>
    </row>
    <row r="28" spans="2:6">
      <c r="B28" s="81">
        <v>25000000</v>
      </c>
      <c r="C28">
        <f>_xlfn.NORM.DIST(B28,'Recommended Premiums'!$M$32,'Recommended Premiums'!$M$31,FALSE)</f>
        <v>3.9741606404477112E-20</v>
      </c>
    </row>
    <row r="29" spans="2:6">
      <c r="B29" s="81">
        <v>26000000</v>
      </c>
      <c r="C29">
        <f>_xlfn.NORM.DIST(B29,'Recommended Premiums'!$M$32,'Recommended Premiums'!$M$31,FALSE)</f>
        <v>4.2957929019704446E-20</v>
      </c>
    </row>
    <row r="30" spans="2:6">
      <c r="B30" s="81">
        <v>27000000</v>
      </c>
      <c r="C30">
        <f>_xlfn.NORM.DIST(B30,'Recommended Premiums'!$M$32,'Recommended Premiums'!$M$31,FALSE)</f>
        <v>4.6429011819515814E-20</v>
      </c>
    </row>
    <row r="31" spans="2:6">
      <c r="B31" s="81">
        <v>28000000</v>
      </c>
      <c r="C31">
        <f>_xlfn.NORM.DIST(B31,'Recommended Premiums'!$M$32,'Recommended Premiums'!$M$31,FALSE)</f>
        <v>5.0174578261659445E-20</v>
      </c>
    </row>
    <row r="32" spans="2:6">
      <c r="B32" s="81">
        <v>29000000</v>
      </c>
      <c r="C32">
        <f>_xlfn.NORM.DIST(B32,'Recommended Premiums'!$M$32,'Recommended Premiums'!$M$31,FALSE)</f>
        <v>5.4215842026019662E-20</v>
      </c>
    </row>
    <row r="33" spans="2:3">
      <c r="B33" s="81">
        <v>30000000</v>
      </c>
      <c r="C33">
        <f>_xlfn.NORM.DIST(B33,'Recommended Premiums'!$M$32,'Recommended Premiums'!$M$31,FALSE)</f>
        <v>5.8575616704509288E-20</v>
      </c>
    </row>
    <row r="34" spans="2:3">
      <c r="B34" s="81">
        <v>31000000</v>
      </c>
      <c r="C34">
        <f>_xlfn.NORM.DIST(B34,'Recommended Premiums'!$M$32,'Recommended Premiums'!$M$31,FALSE)</f>
        <v>6.3278433340188007E-20</v>
      </c>
    </row>
    <row r="35" spans="2:3">
      <c r="B35" s="81">
        <v>32000000</v>
      </c>
      <c r="C35">
        <f>_xlfn.NORM.DIST(B35,'Recommended Premiums'!$M$32,'Recommended Premiums'!$M$31,FALSE)</f>
        <v>6.8350666360306717E-20</v>
      </c>
    </row>
    <row r="36" spans="2:3">
      <c r="B36" s="81">
        <v>33000000</v>
      </c>
      <c r="C36">
        <f>_xlfn.NORM.DIST(B36,'Recommended Premiums'!$M$32,'Recommended Premiums'!$M$31,FALSE)</f>
        <v>7.3820668484521439E-20</v>
      </c>
    </row>
    <row r="37" spans="2:3">
      <c r="B37" s="81">
        <v>34000000</v>
      </c>
      <c r="C37">
        <f>_xlfn.NORM.DIST(B37,'Recommended Premiums'!$M$32,'Recommended Premiums'!$M$31,FALSE)</f>
        <v>7.9718915228429096E-20</v>
      </c>
    </row>
    <row r="38" spans="2:3">
      <c r="B38" s="81">
        <v>35000000</v>
      </c>
      <c r="C38">
        <f>_xlfn.NORM.DIST(B38,'Recommended Premiums'!$M$32,'Recommended Premiums'!$M$31,FALSE)</f>
        <v>8.6078159663990428E-20</v>
      </c>
    </row>
    <row r="39" spans="2:3">
      <c r="B39" s="81">
        <v>36000000</v>
      </c>
      <c r="C39">
        <f>_xlfn.NORM.DIST(B39,'Recommended Premiums'!$M$32,'Recommended Premiums'!$M$31,FALSE)</f>
        <v>9.2933598142497382E-20</v>
      </c>
    </row>
    <row r="40" spans="2:3">
      <c r="B40" s="81">
        <v>37000000</v>
      </c>
      <c r="C40">
        <f>_xlfn.NORM.DIST(B40,'Recommended Premiums'!$M$32,'Recommended Premiums'!$M$31,FALSE)</f>
        <v>1.0032304773263222E-19</v>
      </c>
    </row>
    <row r="41" spans="2:3">
      <c r="B41" s="81">
        <v>38000000</v>
      </c>
      <c r="C41">
        <f>_xlfn.NORM.DIST(B41,'Recommended Premiums'!$M$32,'Recommended Premiums'!$M$31,FALSE)</f>
        <v>1.0828713617608642E-19</v>
      </c>
    </row>
    <row r="42" spans="2:3">
      <c r="B42" s="81">
        <v>39000000</v>
      </c>
      <c r="C42">
        <f>_xlfn.NORM.DIST(B42,'Recommended Premiums'!$M$32,'Recommended Premiums'!$M$31,FALSE)</f>
        <v>1.1686950521630036E-19</v>
      </c>
    </row>
    <row r="43" spans="2:3">
      <c r="B43" s="81">
        <v>40000000</v>
      </c>
      <c r="C43">
        <f>_xlfn.NORM.DIST(B43,'Recommended Premiums'!$M$32,'Recommended Premiums'!$M$31,FALSE)</f>
        <v>1.2611702821235029E-19</v>
      </c>
    </row>
    <row r="44" spans="2:3">
      <c r="B44" s="81">
        <v>41000000</v>
      </c>
      <c r="C44">
        <f>_xlfn.NORM.DIST(B44,'Recommended Premiums'!$M$32,'Recommended Premiums'!$M$31,FALSE)</f>
        <v>1.3608004301007107E-19</v>
      </c>
    </row>
    <row r="45" spans="2:3">
      <c r="B45" s="81">
        <v>42000000</v>
      </c>
      <c r="C45">
        <f>_xlfn.NORM.DIST(B45,'Recommended Premiums'!$M$32,'Recommended Premiums'!$M$31,FALSE)</f>
        <v>1.4681260110637119E-19</v>
      </c>
    </row>
    <row r="46" spans="2:3">
      <c r="B46" s="81">
        <v>43000000</v>
      </c>
      <c r="C46">
        <f>_xlfn.NORM.DIST(B46,'Recommended Premiums'!$M$32,'Recommended Premiums'!$M$31,FALSE)</f>
        <v>1.5837273421058366E-19</v>
      </c>
    </row>
    <row r="47" spans="2:3">
      <c r="B47" s="81">
        <v>44000000</v>
      </c>
      <c r="C47">
        <f>_xlfn.NORM.DIST(B47,'Recommended Premiums'!$M$32,'Recommended Premiums'!$M$31,FALSE)</f>
        <v>1.7082273937886686E-19</v>
      </c>
    </row>
    <row r="48" spans="2:3">
      <c r="B48" s="81">
        <v>45000000</v>
      </c>
      <c r="C48">
        <f>_xlfn.NORM.DIST(B48,'Recommended Premiums'!$M$32,'Recommended Premiums'!$M$31,FALSE)</f>
        <v>1.8422948397439316E-19</v>
      </c>
    </row>
    <row r="49" spans="2:3">
      <c r="B49" s="81">
        <v>46000000</v>
      </c>
      <c r="C49">
        <f>_xlfn.NORM.DIST(B49,'Recommended Premiums'!$M$32,'Recommended Premiums'!$M$31,FALSE)</f>
        <v>1.9866473178756252E-19</v>
      </c>
    </row>
    <row r="50" spans="2:3">
      <c r="B50" s="81">
        <v>47000000</v>
      </c>
      <c r="C50">
        <f>_xlfn.NORM.DIST(B50,'Recommended Premiums'!$M$32,'Recommended Premiums'!$M$31,FALSE)</f>
        <v>2.1420549173708371E-19</v>
      </c>
    </row>
    <row r="51" spans="2:3">
      <c r="B51" s="81">
        <v>48000000</v>
      </c>
      <c r="C51">
        <f>_xlfn.NORM.DIST(B51,'Recommended Premiums'!$M$32,'Recommended Premiums'!$M$31,FALSE)</f>
        <v>2.3093439066480762E-19</v>
      </c>
    </row>
    <row r="52" spans="2:3">
      <c r="B52" s="81">
        <v>49000000</v>
      </c>
      <c r="C52">
        <f>_xlfn.NORM.DIST(B52,'Recommended Premiums'!$M$32,'Recommended Premiums'!$M$31,FALSE)</f>
        <v>2.4894007183488963E-19</v>
      </c>
    </row>
    <row r="53" spans="2:3">
      <c r="B53" s="81">
        <v>50000000</v>
      </c>
      <c r="C53">
        <f>_xlfn.NORM.DIST(B53,'Recommended Premiums'!$M$32,'Recommended Premiums'!$M$31,FALSE)</f>
        <v>2.6831762085167263E-19</v>
      </c>
    </row>
    <row r="54" spans="2:3">
      <c r="B54" s="81">
        <v>51000000</v>
      </c>
      <c r="C54">
        <f>_xlfn.NORM.DIST(B54,'Recommended Premiums'!$M$32,'Recommended Premiums'!$M$31,FALSE)</f>
        <v>2.8916902082089273E-19</v>
      </c>
    </row>
    <row r="55" spans="2:3">
      <c r="B55" s="81">
        <v>52000000</v>
      </c>
      <c r="C55">
        <f>_xlfn.NORM.DIST(B55,'Recommended Premiums'!$M$32,'Recommended Premiums'!$M$31,FALSE)</f>
        <v>3.1160363869579932E-19</v>
      </c>
    </row>
    <row r="56" spans="2:3">
      <c r="B56" s="81">
        <v>53000000</v>
      </c>
      <c r="C56">
        <f>_xlfn.NORM.DIST(B56,'Recommended Premiums'!$M$32,'Recommended Premiums'!$M$31,FALSE)</f>
        <v>3.3573874487402655E-19</v>
      </c>
    </row>
    <row r="57" spans="2:3">
      <c r="B57" s="81">
        <v>54000000</v>
      </c>
      <c r="C57">
        <f>_xlfn.NORM.DIST(B57,'Recommended Premiums'!$M$32,'Recommended Premiums'!$M$31,FALSE)</f>
        <v>3.6170006824283458E-19</v>
      </c>
    </row>
    <row r="58" spans="2:3">
      <c r="B58" s="81">
        <v>55000000</v>
      </c>
      <c r="C58">
        <f>_xlfn.NORM.DIST(B58,'Recommended Premiums'!$M$32,'Recommended Premiums'!$M$31,FALSE)</f>
        <v>3.8962238901027164E-19</v>
      </c>
    </row>
    <row r="59" spans="2:3">
      <c r="B59" s="81">
        <v>56000000</v>
      </c>
      <c r="C59">
        <f>_xlfn.NORM.DIST(B59,'Recommended Premiums'!$M$32,'Recommended Premiums'!$M$31,FALSE)</f>
        <v>4.1965017180821386E-19</v>
      </c>
    </row>
    <row r="60" spans="2:3">
      <c r="B60" s="81">
        <v>57000000</v>
      </c>
      <c r="C60">
        <f>_xlfn.NORM.DIST(B60,'Recommended Premiums'!$M$32,'Recommended Premiums'!$M$31,FALSE)</f>
        <v>4.5193824171073145E-19</v>
      </c>
    </row>
    <row r="61" spans="2:3">
      <c r="B61" s="81">
        <v>58000000</v>
      </c>
      <c r="C61">
        <f>_xlfn.NORM.DIST(B61,'Recommended Premiums'!$M$32,'Recommended Premiums'!$M$31,FALSE)</f>
        <v>4.8665250597818261E-19</v>
      </c>
    </row>
    <row r="62" spans="2:3">
      <c r="B62" s="81">
        <v>59000000</v>
      </c>
      <c r="C62">
        <f>_xlfn.NORM.DIST(B62,'Recommended Premiums'!$M$32,'Recommended Premiums'!$M$31,FALSE)</f>
        <v>5.2397072451467903E-19</v>
      </c>
    </row>
    <row r="63" spans="2:3">
      <c r="B63" s="81">
        <v>60000000</v>
      </c>
      <c r="C63">
        <f>_xlfn.NORM.DIST(B63,'Recommended Premiums'!$M$32,'Recommended Premiums'!$M$31,FALSE)</f>
        <v>5.6408333221424484E-19</v>
      </c>
    </row>
    <row r="64" spans="2:3">
      <c r="B64" s="81">
        <v>61000000</v>
      </c>
      <c r="C64">
        <f>_xlfn.NORM.DIST(B64,'Recommended Premiums'!$M$32,'Recommended Premiums'!$M$31,FALSE)</f>
        <v>6.0719431657024389E-19</v>
      </c>
    </row>
    <row r="65" spans="2:3">
      <c r="B65" s="81">
        <v>62000000</v>
      </c>
      <c r="C65">
        <f>_xlfn.NORM.DIST(B65,'Recommended Premiums'!$M$32,'Recommended Premiums'!$M$31,FALSE)</f>
        <v>6.5352215413361701E-19</v>
      </c>
    </row>
    <row r="66" spans="2:3">
      <c r="B66" s="81">
        <v>63000000</v>
      </c>
      <c r="C66">
        <f>_xlfn.NORM.DIST(B66,'Recommended Premiums'!$M$32,'Recommended Premiums'!$M$31,FALSE)</f>
        <v>7.0330080962924892E-19</v>
      </c>
    </row>
    <row r="67" spans="2:3">
      <c r="B67" s="81">
        <v>64000000</v>
      </c>
      <c r="C67">
        <f>_xlfn.NORM.DIST(B67,'Recommended Premiums'!$M$32,'Recommended Premiums'!$M$31,FALSE)</f>
        <v>7.5678080177680795E-19</v>
      </c>
    </row>
    <row r="68" spans="2:3">
      <c r="B68" s="81">
        <v>65000000</v>
      </c>
      <c r="C68">
        <f>_xlfn.NORM.DIST(B68,'Recommended Premiums'!$M$32,'Recommended Premiums'!$M$31,FALSE)</f>
        <v>8.1423034011357968E-19</v>
      </c>
    </row>
    <row r="69" spans="2:3">
      <c r="B69" s="81">
        <v>66000000</v>
      </c>
      <c r="C69">
        <f>_xlfn.NORM.DIST(B69,'Recommended Premiums'!$M$32,'Recommended Premiums'!$M$31,FALSE)</f>
        <v>8.759365373828803E-19</v>
      </c>
    </row>
    <row r="70" spans="2:3">
      <c r="B70" s="81">
        <v>67000000</v>
      </c>
      <c r="C70">
        <f>_xlfn.NORM.DIST(B70,'Recommended Premiums'!$M$32,'Recommended Premiums'!$M$31,FALSE)</f>
        <v>9.4220670233347737E-19</v>
      </c>
    </row>
    <row r="71" spans="2:3">
      <c r="B71" s="81">
        <v>68000000</v>
      </c>
      <c r="C71">
        <f>_xlfn.NORM.DIST(B71,'Recommended Premiums'!$M$32,'Recommended Premiums'!$M$31,FALSE)</f>
        <v>1.0133697180738698E-18</v>
      </c>
    </row>
    <row r="72" spans="2:3">
      <c r="B72" s="81">
        <v>69000000</v>
      </c>
      <c r="C72">
        <f>_xlfn.NORM.DIST(B72,'Recommended Premiums'!$M$32,'Recommended Premiums'!$M$31,FALSE)</f>
        <v>1.0897775114412821E-18</v>
      </c>
    </row>
    <row r="73" spans="2:3">
      <c r="B73" s="81">
        <v>70000000</v>
      </c>
      <c r="C73">
        <f>_xlfn.NORM.DIST(B73,'Recommended Premiums'!$M$32,'Recommended Premiums'!$M$31,FALSE)</f>
        <v>1.1718066191798338E-18</v>
      </c>
    </row>
    <row r="74" spans="2:3">
      <c r="B74" s="81">
        <v>71000000</v>
      </c>
      <c r="C74">
        <f>_xlfn.NORM.DIST(B74,'Recommended Premiums'!$M$32,'Recommended Premiums'!$M$31,FALSE)</f>
        <v>1.2598598570764482E-18</v>
      </c>
    </row>
    <row r="75" spans="2:3">
      <c r="B75" s="81">
        <v>72000000</v>
      </c>
      <c r="C75">
        <f>_xlfn.NORM.DIST(B75,'Recommended Premiums'!$M$32,'Recommended Premiums'!$M$31,FALSE)</f>
        <v>1.3543680985777766E-18</v>
      </c>
    </row>
    <row r="76" spans="2:3">
      <c r="B76" s="81">
        <v>73000000</v>
      </c>
      <c r="C76">
        <f>_xlfn.NORM.DIST(B76,'Recommended Premiums'!$M$32,'Recommended Premiums'!$M$31,FALSE)</f>
        <v>1.4557921698081476E-18</v>
      </c>
    </row>
    <row r="77" spans="2:3">
      <c r="B77" s="81">
        <v>74000000</v>
      </c>
      <c r="C77">
        <f>_xlfn.NORM.DIST(B77,'Recommended Premiums'!$M$32,'Recommended Premiums'!$M$31,FALSE)</f>
        <v>1.5646248683279506E-18</v>
      </c>
    </row>
    <row r="78" spans="2:3">
      <c r="B78" s="81">
        <v>75000000</v>
      </c>
      <c r="C78">
        <f>_xlfn.NORM.DIST(B78,'Recommended Premiums'!$M$32,'Recommended Premiums'!$M$31,FALSE)</f>
        <v>1.6813931134158997E-18</v>
      </c>
    </row>
    <row r="79" spans="2:3">
      <c r="B79" s="81">
        <v>76000000</v>
      </c>
      <c r="C79">
        <f>_xlfn.NORM.DIST(B79,'Recommended Premiums'!$M$32,'Recommended Premiums'!$M$31,FALSE)</f>
        <v>1.8066602361279283E-18</v>
      </c>
    </row>
    <row r="80" spans="2:3">
      <c r="B80" s="81">
        <v>77000000</v>
      </c>
      <c r="C80">
        <f>_xlfn.NORM.DIST(B80,'Recommended Premiums'!$M$32,'Recommended Premiums'!$M$31,FALSE)</f>
        <v>1.9410284178818896E-18</v>
      </c>
    </row>
    <row r="81" spans="2:3">
      <c r="B81" s="81">
        <v>78000000</v>
      </c>
      <c r="C81">
        <f>_xlfn.NORM.DIST(B81,'Recommended Premiums'!$M$32,'Recommended Premiums'!$M$31,FALSE)</f>
        <v>2.0851412868421906E-18</v>
      </c>
    </row>
    <row r="82" spans="2:3">
      <c r="B82" s="81">
        <v>79000000</v>
      </c>
      <c r="C82">
        <f>_xlfn.NORM.DIST(B82,'Recommended Premiums'!$M$32,'Recommended Premiums'!$M$31,FALSE)</f>
        <v>2.2396866819333132E-18</v>
      </c>
    </row>
    <row r="83" spans="2:3">
      <c r="B83" s="81">
        <v>80000000</v>
      </c>
      <c r="C83">
        <f>_xlfn.NORM.DIST(B83,'Recommended Premiums'!$M$32,'Recommended Premiums'!$M$31,FALSE)</f>
        <v>2.4053995948975485E-18</v>
      </c>
    </row>
    <row r="84" spans="2:3">
      <c r="B84" s="81">
        <v>81000000</v>
      </c>
      <c r="C84">
        <f>_xlfn.NORM.DIST(B84,'Recommended Premiums'!$M$32,'Recommended Premiums'!$M$31,FALSE)</f>
        <v>2.5830653014322586E-18</v>
      </c>
    </row>
    <row r="85" spans="2:3">
      <c r="B85" s="81">
        <v>82000000</v>
      </c>
      <c r="C85">
        <f>_xlfn.NORM.DIST(B85,'Recommended Premiums'!$M$32,'Recommended Premiums'!$M$31,FALSE)</f>
        <v>2.7735226930967084E-18</v>
      </c>
    </row>
    <row r="86" spans="2:3">
      <c r="B86" s="81">
        <v>83000000</v>
      </c>
      <c r="C86">
        <f>_xlfn.NORM.DIST(B86,'Recommended Premiums'!$M$32,'Recommended Premiums'!$M$31,FALSE)</f>
        <v>2.9776678223702827E-18</v>
      </c>
    </row>
    <row r="87" spans="2:3">
      <c r="B87" s="81">
        <v>84000000</v>
      </c>
      <c r="C87">
        <f>_xlfn.NORM.DIST(B87,'Recommended Premiums'!$M$32,'Recommended Premiums'!$M$31,FALSE)</f>
        <v>3.196457673975033E-18</v>
      </c>
    </row>
    <row r="88" spans="2:3">
      <c r="B88" s="81">
        <v>85000000</v>
      </c>
      <c r="C88">
        <f>_xlfn.NORM.DIST(B88,'Recommended Premiums'!$M$32,'Recommended Premiums'!$M$31,FALSE)</f>
        <v>3.4309141763467647E-18</v>
      </c>
    </row>
    <row r="89" spans="2:3">
      <c r="B89" s="81">
        <v>86000000</v>
      </c>
      <c r="C89">
        <f>_xlfn.NORM.DIST(B89,'Recommended Premiums'!$M$32,'Recommended Premiums'!$M$31,FALSE)</f>
        <v>3.6821284679544199E-18</v>
      </c>
    </row>
    <row r="90" spans="2:3">
      <c r="B90" s="81">
        <v>87000000</v>
      </c>
      <c r="C90">
        <f>_xlfn.NORM.DIST(B90,'Recommended Premiums'!$M$32,'Recommended Premiums'!$M$31,FALSE)</f>
        <v>3.9512654340273674E-18</v>
      </c>
    </row>
    <row r="91" spans="2:3">
      <c r="B91" s="81">
        <v>88000000</v>
      </c>
      <c r="C91">
        <f>_xlfn.NORM.DIST(B91,'Recommended Premiums'!$M$32,'Recommended Premiums'!$M$31,FALSE)</f>
        <v>4.2395685301588166E-18</v>
      </c>
    </row>
    <row r="92" spans="2:3">
      <c r="B92" s="81">
        <v>89000000</v>
      </c>
      <c r="C92">
        <f>_xlfn.NORM.DIST(B92,'Recommended Premiums'!$M$32,'Recommended Premiums'!$M$31,FALSE)</f>
        <v>4.5483649102119424E-18</v>
      </c>
    </row>
    <row r="93" spans="2:3">
      <c r="B93" s="81">
        <v>90000000</v>
      </c>
      <c r="C93">
        <f>_xlfn.NORM.DIST(B93,'Recommended Premiums'!$M$32,'Recommended Premiums'!$M$31,FALSE)</f>
        <v>4.8790708769669999E-18</v>
      </c>
    </row>
    <row r="94" spans="2:3">
      <c r="B94" s="81">
        <v>91000000</v>
      </c>
      <c r="C94">
        <f>_xlfn.NORM.DIST(B94,'Recommended Premiums'!$M$32,'Recommended Premiums'!$M$31,FALSE)</f>
        <v>5.2331976750144376E-18</v>
      </c>
    </row>
    <row r="95" spans="2:3">
      <c r="B95" s="81">
        <v>92000000</v>
      </c>
      <c r="C95">
        <f>_xlfn.NORM.DIST(B95,'Recommended Premiums'!$M$32,'Recommended Premiums'!$M$31,FALSE)</f>
        <v>5.6123576465254468E-18</v>
      </c>
    </row>
    <row r="96" spans="2:3">
      <c r="B96" s="81">
        <v>93000000</v>
      </c>
      <c r="C96">
        <f>_xlfn.NORM.DIST(B96,'Recommended Premiums'!$M$32,'Recommended Premiums'!$M$31,FALSE)</f>
        <v>6.0182707717184214E-18</v>
      </c>
    </row>
    <row r="97" spans="2:3">
      <c r="B97" s="81">
        <v>94000000</v>
      </c>
      <c r="C97">
        <f>_xlfn.NORM.DIST(B97,'Recommended Premiums'!$M$32,'Recommended Premiums'!$M$31,FALSE)</f>
        <v>6.4527716170916851E-18</v>
      </c>
    </row>
    <row r="98" spans="2:3">
      <c r="B98" s="81">
        <v>95000000</v>
      </c>
      <c r="C98">
        <f>_xlfn.NORM.DIST(B98,'Recommended Premiums'!$M$32,'Recommended Premiums'!$M$31,FALSE)</f>
        <v>6.9178167158134417E-18</v>
      </c>
    </row>
    <row r="99" spans="2:3">
      <c r="B99" s="81">
        <v>96000000</v>
      </c>
      <c r="C99">
        <f>_xlfn.NORM.DIST(B99,'Recommended Premiums'!$M$32,'Recommended Premiums'!$M$31,FALSE)</f>
        <v>7.415492406051646E-18</v>
      </c>
    </row>
    <row r="100" spans="2:3">
      <c r="B100" s="81">
        <v>97000000</v>
      </c>
      <c r="C100">
        <f>_xlfn.NORM.DIST(B100,'Recommended Premiums'!$M$32,'Recommended Premiums'!$M$31,FALSE)</f>
        <v>7.9480231544929994E-18</v>
      </c>
    </row>
    <row r="101" spans="2:3">
      <c r="B101" s="81">
        <v>98000000</v>
      </c>
      <c r="C101">
        <f>_xlfn.NORM.DIST(B101,'Recommended Premiums'!$M$32,'Recommended Premiums'!$M$31,FALSE)</f>
        <v>8.5177803938462533E-18</v>
      </c>
    </row>
    <row r="102" spans="2:3">
      <c r="B102" s="81">
        <v>99000000</v>
      </c>
      <c r="C102">
        <f>_xlfn.NORM.DIST(B102,'Recommended Premiums'!$M$32,'Recommended Premiums'!$M$31,FALSE)</f>
        <v>9.1272919047542886E-18</v>
      </c>
    </row>
    <row r="103" spans="2:3">
      <c r="B103" s="81">
        <v>100000000</v>
      </c>
      <c r="C103">
        <f>_xlfn.NORM.DIST(B103,'Recommended Premiums'!$M$32,'Recommended Premiums'!$M$31,FALSE)</f>
        <v>9.7792517742547042E-18</v>
      </c>
    </row>
    <row r="104" spans="2:3">
      <c r="B104" s="81">
        <v>101000000</v>
      </c>
      <c r="C104">
        <f>_xlfn.NORM.DIST(B104,'Recommended Premiums'!$M$32,'Recommended Premiums'!$M$31,FALSE)</f>
        <v>1.0476530964736335E-17</v>
      </c>
    </row>
    <row r="105" spans="2:3">
      <c r="B105" s="81">
        <v>102000000</v>
      </c>
      <c r="C105">
        <f>_xlfn.NORM.DIST(B105,'Recommended Premiums'!$M$32,'Recommended Premiums'!$M$31,FALSE)</f>
        <v>1.1222188529242158E-17</v>
      </c>
    </row>
    <row r="106" spans="2:3">
      <c r="B106" s="81">
        <v>103000000</v>
      </c>
      <c r="C106">
        <f>_xlfn.NORM.DIST(B106,'Recommended Premiums'!$M$32,'Recommended Premiums'!$M$31,FALSE)</f>
        <v>1.2019483510973951E-17</v>
      </c>
    </row>
    <row r="107" spans="2:3">
      <c r="B107" s="81">
        <v>104000000</v>
      </c>
      <c r="C107">
        <f>_xlfn.NORM.DIST(B107,'Recommended Premiums'!$M$32,'Recommended Premiums'!$M$31,FALSE)</f>
        <v>1.2871887566963012E-17</v>
      </c>
    </row>
    <row r="108" spans="2:3">
      <c r="B108" s="81">
        <v>105000000</v>
      </c>
      <c r="C108">
        <f>_xlfn.NORM.DIST(B108,'Recommended Premiums'!$M$32,'Recommended Premiums'!$M$31,FALSE)</f>
        <v>1.378309835809259E-17</v>
      </c>
    </row>
    <row r="109" spans="2:3">
      <c r="B109" s="81">
        <v>106000000</v>
      </c>
      <c r="C109">
        <f>_xlfn.NORM.DIST(B109,'Recommended Premiums'!$M$32,'Recommended Premiums'!$M$31,FALSE)</f>
        <v>1.475705374999477E-17</v>
      </c>
    </row>
    <row r="110" spans="2:3">
      <c r="B110" s="81">
        <v>107000000</v>
      </c>
      <c r="C110">
        <f>_xlfn.NORM.DIST(B110,'Recommended Premiums'!$M$32,'Recommended Premiums'!$M$31,FALSE)</f>
        <v>1.5797946871804077E-17</v>
      </c>
    </row>
    <row r="111" spans="2:3">
      <c r="B111" s="81">
        <v>108000000</v>
      </c>
      <c r="C111">
        <f>_xlfn.NORM.DIST(B111,'Recommended Premiums'!$M$32,'Recommended Premiums'!$M$31,FALSE)</f>
        <v>1.6910242082336197E-17</v>
      </c>
    </row>
    <row r="112" spans="2:3">
      <c r="B112" s="81">
        <v>109000000</v>
      </c>
      <c r="C112">
        <f>_xlfn.NORM.DIST(B112,'Recommended Premiums'!$M$32,'Recommended Premiums'!$M$31,FALSE)</f>
        <v>1.8098691895983847E-17</v>
      </c>
    </row>
    <row r="113" spans="2:3">
      <c r="B113" s="81">
        <v>110000000</v>
      </c>
      <c r="C113">
        <f>_xlfn.NORM.DIST(B113,'Recommended Premiums'!$M$32,'Recommended Premiums'!$M$31,FALSE)</f>
        <v>1.9368354923481153E-17</v>
      </c>
    </row>
    <row r="114" spans="2:3">
      <c r="B114" s="81">
        <v>111000000</v>
      </c>
      <c r="C114">
        <f>_xlfn.NORM.DIST(B114,'Recommended Premiums'!$M$32,'Recommended Premiums'!$M$31,FALSE)</f>
        <v>2.0724614885699323E-17</v>
      </c>
    </row>
    <row r="115" spans="2:3">
      <c r="B115" s="81">
        <v>112000000</v>
      </c>
      <c r="C115">
        <f>_xlfn.NORM.DIST(B115,'Recommended Premiums'!$M$32,'Recommended Premiums'!$M$31,FALSE)</f>
        <v>2.2173200761800066E-17</v>
      </c>
    </row>
    <row r="116" spans="2:3">
      <c r="B116" s="81">
        <v>113000000</v>
      </c>
      <c r="C116">
        <f>_xlfn.NORM.DIST(B116,'Recommended Premiums'!$M$32,'Recommended Premiums'!$M$31,FALSE)</f>
        <v>2.3720208136398285E-17</v>
      </c>
    </row>
    <row r="117" spans="2:3">
      <c r="B117" s="81">
        <v>114000000</v>
      </c>
      <c r="C117">
        <f>_xlfn.NORM.DIST(B117,'Recommended Premiums'!$M$32,'Recommended Premiums'!$M$31,FALSE)</f>
        <v>2.5372121813879507E-17</v>
      </c>
    </row>
    <row r="118" spans="2:3">
      <c r="B118" s="81">
        <v>115000000</v>
      </c>
      <c r="C118">
        <f>_xlfn.NORM.DIST(B118,'Recommended Premiums'!$M$32,'Recommended Premiums'!$M$31,FALSE)</f>
        <v>2.7135839771694649E-17</v>
      </c>
    </row>
    <row r="119" spans="2:3">
      <c r="B119" s="81">
        <v>116000000</v>
      </c>
      <c r="C119">
        <f>_xlfn.NORM.DIST(B119,'Recommended Premiums'!$M$32,'Recommended Premiums'!$M$31,FALSE)</f>
        <v>2.9018698528306403E-17</v>
      </c>
    </row>
    <row r="120" spans="2:3">
      <c r="B120" s="81">
        <v>117000000</v>
      </c>
      <c r="C120">
        <f>_xlfn.NORM.DIST(B120,'Recommended Premiums'!$M$32,'Recommended Premiums'!$M$31,FALSE)</f>
        <v>3.1028500005520869E-17</v>
      </c>
    </row>
    <row r="121" spans="2:3">
      <c r="B121" s="81">
        <v>118000000</v>
      </c>
      <c r="C121">
        <f>_xlfn.NORM.DIST(B121,'Recommended Premiums'!$M$32,'Recommended Premiums'!$M$31,FALSE)</f>
        <v>3.317353996918911E-17</v>
      </c>
    </row>
    <row r="122" spans="2:3">
      <c r="B122" s="81">
        <v>119000000</v>
      </c>
      <c r="C122">
        <f>_xlfn.NORM.DIST(B122,'Recommended Premiums'!$M$32,'Recommended Premiums'!$M$31,FALSE)</f>
        <v>3.5462638136736186E-17</v>
      </c>
    </row>
    <row r="123" spans="2:3">
      <c r="B123" s="81">
        <v>120000000</v>
      </c>
      <c r="C123">
        <f>_xlfn.NORM.DIST(B123,'Recommended Premiums'!$M$32,'Recommended Premiums'!$M$31,FALSE)</f>
        <v>3.790517004466548E-17</v>
      </c>
    </row>
    <row r="124" spans="2:3">
      <c r="B124" s="81">
        <v>121000000</v>
      </c>
      <c r="C124">
        <f>_xlfn.NORM.DIST(B124,'Recommended Premiums'!$M$32,'Recommended Premiums'!$M$31,FALSE)</f>
        <v>4.0511100774111638E-17</v>
      </c>
    </row>
    <row r="125" spans="2:3">
      <c r="B125" s="81">
        <v>122000000</v>
      </c>
      <c r="C125">
        <f>_xlfn.NORM.DIST(B125,'Recommended Premiums'!$M$32,'Recommended Premiums'!$M$31,FALSE)</f>
        <v>4.3291020637684216E-17</v>
      </c>
    </row>
    <row r="126" spans="2:3">
      <c r="B126" s="81">
        <v>123000000</v>
      </c>
      <c r="C126">
        <f>_xlfn.NORM.DIST(B126,'Recommended Premiums'!$M$32,'Recommended Premiums'!$M$31,FALSE)</f>
        <v>4.6256182936267132E-17</v>
      </c>
    </row>
    <row r="127" spans="2:3">
      <c r="B127" s="81">
        <v>124000000</v>
      </c>
      <c r="C127">
        <f>_xlfn.NORM.DIST(B127,'Recommended Premiums'!$M$32,'Recommended Premiums'!$M$31,FALSE)</f>
        <v>4.9418543900131035E-17</v>
      </c>
    </row>
    <row r="128" spans="2:3">
      <c r="B128" s="81">
        <v>125000000</v>
      </c>
      <c r="C128">
        <f>_xlfn.NORM.DIST(B128,'Recommended Premiums'!$M$32,'Recommended Premiums'!$M$31,FALSE)</f>
        <v>5.2790804934677677E-17</v>
      </c>
    </row>
    <row r="129" spans="2:3">
      <c r="B129" s="81">
        <v>126000000</v>
      </c>
      <c r="C129">
        <f>_xlfn.NORM.DIST(B129,'Recommended Premiums'!$M$32,'Recommended Premiums'!$M$31,FALSE)</f>
        <v>5.6386457297403361E-17</v>
      </c>
    </row>
    <row r="130" spans="2:3">
      <c r="B130" s="81">
        <v>127000000</v>
      </c>
      <c r="C130">
        <f>_xlfn.NORM.DIST(B130,'Recommended Premiums'!$M$32,'Recommended Premiums'!$M$31,FALSE)</f>
        <v>6.0219829339222768E-17</v>
      </c>
    </row>
    <row r="131" spans="2:3">
      <c r="B131" s="81">
        <v>128000000</v>
      </c>
      <c r="C131">
        <f>_xlfn.NORM.DIST(B131,'Recommended Premiums'!$M$32,'Recommended Premiums'!$M$31,FALSE)</f>
        <v>6.4306136450178912E-17</v>
      </c>
    </row>
    <row r="132" spans="2:3">
      <c r="B132" s="81">
        <v>129000000</v>
      </c>
      <c r="C132">
        <f>_xlfn.NORM.DIST(B132,'Recommended Premiums'!$M$32,'Recommended Premiums'!$M$31,FALSE)</f>
        <v>6.8661533856774811E-17</v>
      </c>
    </row>
    <row r="133" spans="2:3">
      <c r="B133" s="81">
        <v>130000000</v>
      </c>
      <c r="C133">
        <f>_xlfn.NORM.DIST(B133,'Recommended Premiums'!$M$32,'Recommended Premiums'!$M$31,FALSE)</f>
        <v>7.3303172425719426E-17</v>
      </c>
    </row>
    <row r="134" spans="2:3">
      <c r="B134" s="81">
        <v>131000000</v>
      </c>
      <c r="C134">
        <f>_xlfn.NORM.DIST(B134,'Recommended Premiums'!$M$32,'Recommended Premiums'!$M$31,FALSE)</f>
        <v>7.8249257636798564E-17</v>
      </c>
    </row>
    <row r="135" spans="2:3">
      <c r="B135" s="81">
        <v>132000000</v>
      </c>
      <c r="C135">
        <f>_xlfn.NORM.DIST(B135,'Recommended Premiums'!$M$32,'Recommended Premiums'!$M$31,FALSE)</f>
        <v>8.3519111895878029E-17</v>
      </c>
    </row>
    <row r="136" spans="2:3">
      <c r="B136" s="81">
        <v>133000000</v>
      </c>
      <c r="C136">
        <f>_xlfn.NORM.DIST(B136,'Recommended Premiums'!$M$32,'Recommended Premiums'!$M$31,FALSE)</f>
        <v>8.9133240367728055E-17</v>
      </c>
    </row>
    <row r="137" spans="2:3">
      <c r="B137" s="81">
        <v>134000000</v>
      </c>
      <c r="C137">
        <f>_xlfn.NORM.DIST(B137,'Recommended Premiums'!$M$32,'Recommended Premiums'!$M$31,FALSE)</f>
        <v>9.5113400517467447E-17</v>
      </c>
    </row>
    <row r="138" spans="2:3">
      <c r="B138" s="81">
        <v>135000000</v>
      </c>
      <c r="C138">
        <f>_xlfn.NORM.DIST(B138,'Recommended Premiums'!$M$32,'Recommended Premiums'!$M$31,FALSE)</f>
        <v>1.0148267555893962E-16</v>
      </c>
    </row>
    <row r="139" spans="2:3">
      <c r="B139" s="81">
        <v>136000000</v>
      </c>
      <c r="C139">
        <f>_xlfn.NORM.DIST(B139,'Recommended Premiums'!$M$32,'Recommended Premiums'!$M$31,FALSE)</f>
        <v>1.0826555201830834E-16</v>
      </c>
    </row>
    <row r="140" spans="2:3">
      <c r="B140" s="81">
        <v>137000000</v>
      </c>
      <c r="C140">
        <f>_xlfn.NORM.DIST(B140,'Recommended Premiums'!$M$32,'Recommended Premiums'!$M$31,FALSE)</f>
        <v>1.1548800163160596E-16</v>
      </c>
    </row>
    <row r="141" spans="2:3">
      <c r="B141" s="81">
        <v>138000000</v>
      </c>
      <c r="C141">
        <f>_xlfn.NORM.DIST(B141,'Recommended Premiums'!$M$32,'Recommended Premiums'!$M$31,FALSE)</f>
        <v>1.2317756780586988E-16</v>
      </c>
    </row>
    <row r="142" spans="2:3">
      <c r="B142" s="81">
        <v>139000000</v>
      </c>
      <c r="C142">
        <f>_xlfn.NORM.DIST(B142,'Recommended Premiums'!$M$32,'Recommended Premiums'!$M$31,FALSE)</f>
        <v>1.313634568849482E-16</v>
      </c>
    </row>
    <row r="143" spans="2:3">
      <c r="B143" s="81">
        <v>140000000</v>
      </c>
      <c r="C143">
        <f>_xlfn.NORM.DIST(B143,'Recommended Premiums'!$M$32,'Recommended Premiums'!$M$31,FALSE)</f>
        <v>1.400766344729952E-16</v>
      </c>
    </row>
    <row r="144" spans="2:3">
      <c r="B144" s="81">
        <v>141000000</v>
      </c>
      <c r="C144">
        <f>_xlfn.NORM.DIST(B144,'Recommended Premiums'!$M$32,'Recommended Premiums'!$M$31,FALSE)</f>
        <v>1.4934992708117497E-16</v>
      </c>
    </row>
    <row r="145" spans="2:3">
      <c r="B145" s="81">
        <v>142000000</v>
      </c>
      <c r="C145">
        <f>_xlfn.NORM.DIST(B145,'Recommended Premiums'!$M$32,'Recommended Premiums'!$M$31,FALSE)</f>
        <v>1.5921812937617757E-16</v>
      </c>
    </row>
    <row r="146" spans="2:3">
      <c r="B146" s="81">
        <v>143000000</v>
      </c>
      <c r="C146">
        <f>_xlfn.NORM.DIST(B146,'Recommended Premiums'!$M$32,'Recommended Premiums'!$M$31,FALSE)</f>
        <v>1.6971811732279324E-16</v>
      </c>
    </row>
    <row r="147" spans="2:3">
      <c r="B147" s="81">
        <v>144000000</v>
      </c>
      <c r="C147">
        <f>_xlfn.NORM.DIST(B147,'Recommended Premiums'!$M$32,'Recommended Premiums'!$M$31,FALSE)</f>
        <v>1.8088896752709183E-16</v>
      </c>
    </row>
    <row r="148" spans="2:3">
      <c r="B148" s="81">
        <v>145000000</v>
      </c>
      <c r="C148">
        <f>_xlfn.NORM.DIST(B148,'Recommended Premiums'!$M$32,'Recommended Premiums'!$M$31,FALSE)</f>
        <v>1.9277208310166862E-16</v>
      </c>
    </row>
    <row r="149" spans="2:3">
      <c r="B149" s="81">
        <v>146000000</v>
      </c>
      <c r="C149">
        <f>_xlfn.NORM.DIST(B149,'Recommended Premiums'!$M$32,'Recommended Premiums'!$M$31,FALSE)</f>
        <v>2.0541132639001998E-16</v>
      </c>
    </row>
    <row r="150" spans="2:3">
      <c r="B150" s="81">
        <v>147000000</v>
      </c>
      <c r="C150">
        <f>_xlfn.NORM.DIST(B150,'Recommended Premiums'!$M$32,'Recommended Premiums'!$M$31,FALSE)</f>
        <v>2.1885315890339378E-16</v>
      </c>
    </row>
    <row r="151" spans="2:3">
      <c r="B151" s="81">
        <v>148000000</v>
      </c>
      <c r="C151">
        <f>_xlfn.NORM.DIST(B151,'Recommended Premiums'!$M$32,'Recommended Premiums'!$M$31,FALSE)</f>
        <v>2.3314678884048179E-16</v>
      </c>
    </row>
    <row r="152" spans="2:3">
      <c r="B152" s="81">
        <v>149000000</v>
      </c>
      <c r="C152">
        <f>_xlfn.NORM.DIST(B152,'Recommended Premiums'!$M$32,'Recommended Premiums'!$M$31,FALSE)</f>
        <v>2.4834432657809531E-16</v>
      </c>
    </row>
    <row r="153" spans="2:3">
      <c r="B153" s="81">
        <v>150000000</v>
      </c>
      <c r="C153">
        <f>_xlfn.NORM.DIST(B153,'Recommended Premiums'!$M$32,'Recommended Premiums'!$M$31,FALSE)</f>
        <v>2.6450094853949502E-16</v>
      </c>
    </row>
    <row r="154" spans="2:3">
      <c r="B154" s="81">
        <v>151000000</v>
      </c>
      <c r="C154">
        <f>_xlfn.NORM.DIST(B154,'Recommended Premiums'!$M$32,'Recommended Premiums'!$M$31,FALSE)</f>
        <v>2.8167506986642571E-16</v>
      </c>
    </row>
    <row r="155" spans="2:3">
      <c r="B155" s="81">
        <v>152000000</v>
      </c>
      <c r="C155">
        <f>_xlfn.NORM.DIST(B155,'Recommended Premiums'!$M$32,'Recommended Premiums'!$M$31,FALSE)</f>
        <v>2.9992852634112206E-16</v>
      </c>
    </row>
    <row r="156" spans="2:3">
      <c r="B156" s="81">
        <v>153000000</v>
      </c>
      <c r="C156">
        <f>_xlfn.NORM.DIST(B156,'Recommended Premiums'!$M$32,'Recommended Premiums'!$M$31,FALSE)</f>
        <v>3.1932676602560555E-16</v>
      </c>
    </row>
    <row r="157" spans="2:3">
      <c r="B157" s="81">
        <v>154000000</v>
      </c>
      <c r="C157">
        <f>_xlfn.NORM.DIST(B157,'Recommended Premiums'!$M$32,'Recommended Premiums'!$M$31,FALSE)</f>
        <v>3.3993905110763253E-16</v>
      </c>
    </row>
    <row r="158" spans="2:3">
      <c r="B158" s="81">
        <v>155000000</v>
      </c>
      <c r="C158">
        <f>_xlfn.NORM.DIST(B158,'Recommended Premiums'!$M$32,'Recommended Premiums'!$M$31,FALSE)</f>
        <v>3.6183867046555003E-16</v>
      </c>
    </row>
    <row r="159" spans="2:3">
      <c r="B159" s="81">
        <v>156000000</v>
      </c>
      <c r="C159">
        <f>_xlfn.NORM.DIST(B159,'Recommended Premiums'!$M$32,'Recommended Premiums'!$M$31,FALSE)</f>
        <v>3.8510316348828835E-16</v>
      </c>
    </row>
    <row r="160" spans="2:3">
      <c r="B160" s="81">
        <v>157000000</v>
      </c>
      <c r="C160">
        <f>_xlfn.NORM.DIST(B160,'Recommended Premiums'!$M$32,'Recommended Premiums'!$M$31,FALSE)</f>
        <v>4.0981455571163691E-16</v>
      </c>
    </row>
    <row r="161" spans="2:3">
      <c r="B161" s="81">
        <v>158000000</v>
      </c>
      <c r="C161">
        <f>_xlfn.NORM.DIST(B161,'Recommended Premiums'!$M$32,'Recommended Premiums'!$M$31,FALSE)</f>
        <v>4.3605960685793211E-16</v>
      </c>
    </row>
    <row r="162" spans="2:3">
      <c r="B162" s="81">
        <v>159000000</v>
      </c>
      <c r="C162">
        <f>_xlfn.NORM.DIST(B162,'Recommended Premiums'!$M$32,'Recommended Premiums'!$M$31,FALSE)</f>
        <v>4.6393007189344585E-16</v>
      </c>
    </row>
    <row r="163" spans="2:3">
      <c r="B163" s="81">
        <v>160000000</v>
      </c>
      <c r="C163">
        <f>_xlfn.NORM.DIST(B163,'Recommended Premiums'!$M$32,'Recommended Premiums'!$M$31,FALSE)</f>
        <v>4.9352297574593675E-16</v>
      </c>
    </row>
    <row r="164" spans="2:3">
      <c r="B164" s="81">
        <v>161000000</v>
      </c>
      <c r="C164">
        <f>_xlfn.NORM.DIST(B164,'Recommended Premiums'!$M$32,'Recommended Premiums'!$M$31,FALSE)</f>
        <v>5.2494090235427633E-16</v>
      </c>
    </row>
    <row r="165" spans="2:3">
      <c r="B165" s="81">
        <v>162000000</v>
      </c>
      <c r="C165">
        <f>_xlfn.NORM.DIST(B165,'Recommended Premiums'!$M$32,'Recommended Premiums'!$M$31,FALSE)</f>
        <v>5.5829229875268856E-16</v>
      </c>
    </row>
    <row r="166" spans="2:3">
      <c r="B166" s="81">
        <v>163000000</v>
      </c>
      <c r="C166">
        <f>_xlfn.NORM.DIST(B166,'Recommended Premiums'!$M$32,'Recommended Premiums'!$M$31,FALSE)</f>
        <v>5.9369179492405267E-16</v>
      </c>
    </row>
    <row r="167" spans="2:3">
      <c r="B167" s="81">
        <v>164000000</v>
      </c>
      <c r="C167">
        <f>_xlfn.NORM.DIST(B167,'Recommended Premiums'!$M$32,'Recommended Premiums'!$M$31,FALSE)</f>
        <v>6.3126054018991809E-16</v>
      </c>
    </row>
    <row r="168" spans="2:3">
      <c r="B168" s="81">
        <v>165000000</v>
      </c>
      <c r="C168">
        <f>_xlfn.NORM.DIST(B168,'Recommended Premiums'!$M$32,'Recommended Premiums'!$M$31,FALSE)</f>
        <v>6.7112655693947769E-16</v>
      </c>
    </row>
    <row r="169" spans="2:3">
      <c r="B169" s="81">
        <v>166000000</v>
      </c>
      <c r="C169">
        <f>_xlfn.NORM.DIST(B169,'Recommended Premiums'!$M$32,'Recommended Premiums'!$M$31,FALSE)</f>
        <v>7.1342511253570812E-16</v>
      </c>
    </row>
    <row r="170" spans="2:3">
      <c r="B170" s="81">
        <v>167000000</v>
      </c>
      <c r="C170">
        <f>_xlfn.NORM.DIST(B170,'Recommended Premiums'!$M$32,'Recommended Premiums'!$M$31,FALSE)</f>
        <v>7.5829911027433287E-16</v>
      </c>
    </row>
    <row r="171" spans="2:3">
      <c r="B171" s="81">
        <v>168000000</v>
      </c>
      <c r="C171">
        <f>_xlfn.NORM.DIST(B171,'Recommended Premiums'!$M$32,'Recommended Premiums'!$M$31,FALSE)</f>
        <v>8.0589950031022008E-16</v>
      </c>
    </row>
    <row r="172" spans="2:3">
      <c r="B172" s="81">
        <v>169000000</v>
      </c>
      <c r="C172">
        <f>_xlfn.NORM.DIST(B172,'Recommended Premiums'!$M$32,'Recommended Premiums'!$M$31,FALSE)</f>
        <v>8.5638571150626835E-16</v>
      </c>
    </row>
    <row r="173" spans="2:3">
      <c r="B173" s="81">
        <v>170000000</v>
      </c>
      <c r="C173">
        <f>_xlfn.NORM.DIST(B173,'Recommended Premiums'!$M$32,'Recommended Premiums'!$M$31,FALSE)</f>
        <v>9.099261052020674E-16</v>
      </c>
    </row>
    <row r="174" spans="2:3">
      <c r="B174" s="81">
        <v>171000000</v>
      </c>
      <c r="C174">
        <f>_xlfn.NORM.DIST(B174,'Recommended Premiums'!$M$32,'Recommended Premiums'!$M$31,FALSE)</f>
        <v>9.6669845194329316E-16</v>
      </c>
    </row>
    <row r="175" spans="2:3">
      <c r="B175" s="81">
        <v>172000000</v>
      </c>
      <c r="C175">
        <f>_xlfn.NORM.DIST(B175,'Recommended Premiums'!$M$32,'Recommended Premiums'!$M$31,FALSE)</f>
        <v>1.0268904322583474E-15</v>
      </c>
    </row>
    <row r="176" spans="2:3">
      <c r="B176" s="81">
        <v>173000000</v>
      </c>
      <c r="C176">
        <f>_xlfn.NORM.DIST(B176,'Recommended Premiums'!$M$32,'Recommended Premiums'!$M$31,FALSE)</f>
        <v>1.0907001626160605E-15</v>
      </c>
    </row>
    <row r="177" spans="2:3">
      <c r="B177" s="81">
        <v>174000000</v>
      </c>
      <c r="C177">
        <f>_xlfn.NORM.DIST(B177,'Recommended Premiums'!$M$32,'Recommended Premiums'!$M$31,FALSE)</f>
        <v>1.1583367477473742E-15</v>
      </c>
    </row>
    <row r="178" spans="2:3">
      <c r="B178" s="81">
        <v>175000000</v>
      </c>
      <c r="C178">
        <f>_xlfn.NORM.DIST(B178,'Recommended Premiums'!$M$32,'Recommended Premiums'!$M$31,FALSE)</f>
        <v>1.2300208605649828E-15</v>
      </c>
    </row>
    <row r="179" spans="2:3">
      <c r="B179" s="81">
        <v>176000000</v>
      </c>
      <c r="C179">
        <f>_xlfn.NORM.DIST(B179,'Recommended Premiums'!$M$32,'Recommended Premiums'!$M$31,FALSE)</f>
        <v>1.3059853509678653E-15</v>
      </c>
    </row>
    <row r="180" spans="2:3">
      <c r="B180" s="81">
        <v>177000000</v>
      </c>
      <c r="C180">
        <f>_xlfn.NORM.DIST(B180,'Recommended Premiums'!$M$32,'Recommended Premiums'!$M$31,FALSE)</f>
        <v>1.3864758848727176E-15</v>
      </c>
    </row>
    <row r="181" spans="2:3">
      <c r="B181" s="81">
        <v>178000000</v>
      </c>
      <c r="C181">
        <f>_xlfn.NORM.DIST(B181,'Recommended Premiums'!$M$32,'Recommended Premiums'!$M$31,FALSE)</f>
        <v>1.4717516148713522E-15</v>
      </c>
    </row>
    <row r="182" spans="2:3">
      <c r="B182" s="81">
        <v>179000000</v>
      </c>
      <c r="C182">
        <f>_xlfn.NORM.DIST(B182,'Recommended Premiums'!$M$32,'Recommended Premiums'!$M$31,FALSE)</f>
        <v>1.5620858839724855E-15</v>
      </c>
    </row>
    <row r="183" spans="2:3">
      <c r="B183" s="81">
        <v>180000000</v>
      </c>
      <c r="C183">
        <f>_xlfn.NORM.DIST(B183,'Recommended Premiums'!$M$32,'Recommended Premiums'!$M$31,FALSE)</f>
        <v>1.6577669639476738E-15</v>
      </c>
    </row>
    <row r="184" spans="2:3">
      <c r="B184" s="81">
        <v>181000000</v>
      </c>
      <c r="C184">
        <f>_xlfn.NORM.DIST(B184,'Recommended Premiums'!$M$32,'Recommended Premiums'!$M$31,FALSE)</f>
        <v>1.7590988298651818E-15</v>
      </c>
    </row>
    <row r="185" spans="2:3">
      <c r="B185" s="81">
        <v>182000000</v>
      </c>
      <c r="C185">
        <f>_xlfn.NORM.DIST(B185,'Recommended Premiums'!$M$32,'Recommended Premiums'!$M$31,FALSE)</f>
        <v>1.8664019724615282E-15</v>
      </c>
    </row>
    <row r="186" spans="2:3">
      <c r="B186" s="81">
        <v>183000000</v>
      </c>
      <c r="C186">
        <f>_xlfn.NORM.DIST(B186,'Recommended Premiums'!$M$32,'Recommended Premiums'!$M$31,FALSE)</f>
        <v>1.9800142500691177E-15</v>
      </c>
    </row>
    <row r="187" spans="2:3">
      <c r="B187" s="81">
        <v>184000000</v>
      </c>
      <c r="C187">
        <f>_xlfn.NORM.DIST(B187,'Recommended Premiums'!$M$32,'Recommended Premiums'!$M$31,FALSE)</f>
        <v>2.10029178188955E-15</v>
      </c>
    </row>
    <row r="188" spans="2:3">
      <c r="B188" s="81">
        <v>185000000</v>
      </c>
      <c r="C188">
        <f>_xlfn.NORM.DIST(B188,'Recommended Premiums'!$M$32,'Recommended Premiums'!$M$31,FALSE)</f>
        <v>2.2276098844757557E-15</v>
      </c>
    </row>
    <row r="189" spans="2:3">
      <c r="B189" s="81">
        <v>186000000</v>
      </c>
      <c r="C189">
        <f>_xlfn.NORM.DIST(B189,'Recommended Premiums'!$M$32,'Recommended Premiums'!$M$31,FALSE)</f>
        <v>2.3623640533626068E-15</v>
      </c>
    </row>
    <row r="190" spans="2:3">
      <c r="B190" s="81">
        <v>187000000</v>
      </c>
      <c r="C190">
        <f>_xlfn.NORM.DIST(B190,'Recommended Premiums'!$M$32,'Recommended Premiums'!$M$31,FALSE)</f>
        <v>2.5049709918646195E-15</v>
      </c>
    </row>
    <row r="191" spans="2:3">
      <c r="B191" s="81">
        <v>188000000</v>
      </c>
      <c r="C191">
        <f>_xlfn.NORM.DIST(B191,'Recommended Premiums'!$M$32,'Recommended Premiums'!$M$31,FALSE)</f>
        <v>2.6558696891414385E-15</v>
      </c>
    </row>
    <row r="192" spans="2:3">
      <c r="B192" s="81">
        <v>189000000</v>
      </c>
      <c r="C192">
        <f>_xlfn.NORM.DIST(B192,'Recommended Premiums'!$M$32,'Recommended Premiums'!$M$31,FALSE)</f>
        <v>2.8155225497164534E-15</v>
      </c>
    </row>
    <row r="193" spans="2:3">
      <c r="B193" s="81">
        <v>190000000</v>
      </c>
      <c r="C193">
        <f>_xlfn.NORM.DIST(B193,'Recommended Premiums'!$M$32,'Recommended Premiums'!$M$31,FALSE)</f>
        <v>2.9844165767218084E-15</v>
      </c>
    </row>
    <row r="194" spans="2:3">
      <c r="B194" s="81">
        <v>191000000</v>
      </c>
      <c r="C194">
        <f>_xlfn.NORM.DIST(B194,'Recommended Premiums'!$M$32,'Recommended Premiums'!$M$31,FALSE)</f>
        <v>3.163064611234018E-15</v>
      </c>
    </row>
    <row r="195" spans="2:3">
      <c r="B195" s="81">
        <v>192000000</v>
      </c>
      <c r="C195">
        <f>_xlfn.NORM.DIST(B195,'Recommended Premiums'!$M$32,'Recommended Premiums'!$M$31,FALSE)</f>
        <v>3.3520066301580057E-15</v>
      </c>
    </row>
    <row r="196" spans="2:3">
      <c r="B196" s="81">
        <v>193000000</v>
      </c>
      <c r="C196">
        <f>_xlfn.NORM.DIST(B196,'Recommended Premiums'!$M$32,'Recommended Premiums'!$M$31,FALSE)</f>
        <v>3.551811105215377E-15</v>
      </c>
    </row>
    <row r="197" spans="2:3">
      <c r="B197" s="81">
        <v>194000000</v>
      </c>
      <c r="C197">
        <f>_xlfn.NORM.DIST(B197,'Recommended Premiums'!$M$32,'Recommended Premiums'!$M$31,FALSE)</f>
        <v>3.7630764256925657E-15</v>
      </c>
    </row>
    <row r="198" spans="2:3">
      <c r="B198" s="81">
        <v>195000000</v>
      </c>
      <c r="C198">
        <f>_xlfn.NORM.DIST(B198,'Recommended Premiums'!$M$32,'Recommended Premiums'!$M$31,FALSE)</f>
        <v>3.9864323877088946E-15</v>
      </c>
    </row>
    <row r="199" spans="2:3">
      <c r="B199" s="81">
        <v>196000000</v>
      </c>
      <c r="C199">
        <f>_xlfn.NORM.DIST(B199,'Recommended Premiums'!$M$32,'Recommended Premiums'!$M$31,FALSE)</f>
        <v>4.2225417528720917E-15</v>
      </c>
    </row>
    <row r="200" spans="2:3">
      <c r="B200" s="81">
        <v>197000000</v>
      </c>
      <c r="C200">
        <f>_xlfn.NORM.DIST(B200,'Recommended Premiums'!$M$32,'Recommended Premiums'!$M$31,FALSE)</f>
        <v>4.4721018792996381E-15</v>
      </c>
    </row>
    <row r="201" spans="2:3">
      <c r="B201" s="81">
        <v>198000000</v>
      </c>
      <c r="C201">
        <f>_xlfn.NORM.DIST(B201,'Recommended Premiums'!$M$32,'Recommended Premiums'!$M$31,FALSE)</f>
        <v>4.7358464280993261E-15</v>
      </c>
    </row>
    <row r="202" spans="2:3">
      <c r="B202" s="81">
        <v>199000000</v>
      </c>
      <c r="C202">
        <f>_xlfn.NORM.DIST(B202,'Recommended Premiums'!$M$32,'Recommended Premiums'!$M$31,FALSE)</f>
        <v>5.0145471485208494E-15</v>
      </c>
    </row>
    <row r="203" spans="2:3">
      <c r="B203" s="81">
        <v>200000000</v>
      </c>
      <c r="C203">
        <f>_xlfn.NORM.DIST(B203,'Recommended Premiums'!$M$32,'Recommended Premiums'!$M$31,FALSE)</f>
        <v>5.3090157451125567E-15</v>
      </c>
    </row>
    <row r="204" spans="2:3">
      <c r="B204" s="81">
        <v>201000000</v>
      </c>
      <c r="C204">
        <f>_xlfn.NORM.DIST(B204,'Recommended Premiums'!$M$32,'Recommended Premiums'!$M$31,FALSE)</f>
        <v>5.6201058303439904E-15</v>
      </c>
    </row>
    <row r="205" spans="2:3">
      <c r="B205" s="81">
        <v>202000000</v>
      </c>
      <c r="C205">
        <f>_xlfn.NORM.DIST(B205,'Recommended Premiums'!$M$32,'Recommended Premiums'!$M$31,FALSE)</f>
        <v>5.9487149662853395E-15</v>
      </c>
    </row>
    <row r="206" spans="2:3">
      <c r="B206" s="81">
        <v>203000000</v>
      </c>
      <c r="C206">
        <f>_xlfn.NORM.DIST(B206,'Recommended Premiums'!$M$32,'Recommended Premiums'!$M$31,FALSE)</f>
        <v>6.2957867990688691E-15</v>
      </c>
    </row>
    <row r="207" spans="2:3">
      <c r="B207" s="81">
        <v>204000000</v>
      </c>
      <c r="C207">
        <f>_xlfn.NORM.DIST(B207,'Recommended Premiums'!$M$32,'Recommended Premiums'!$M$31,FALSE)</f>
        <v>6.6623132899973307E-15</v>
      </c>
    </row>
    <row r="208" spans="2:3">
      <c r="B208" s="81">
        <v>205000000</v>
      </c>
      <c r="C208">
        <f>_xlfn.NORM.DIST(B208,'Recommended Premiums'!$M$32,'Recommended Premiums'!$M$31,FALSE)</f>
        <v>7.0493370473062443E-15</v>
      </c>
    </row>
    <row r="209" spans="2:3">
      <c r="B209" s="81">
        <v>206000000</v>
      </c>
      <c r="C209">
        <f>_xlfn.NORM.DIST(B209,'Recommended Premiums'!$M$32,'Recommended Premiums'!$M$31,FALSE)</f>
        <v>7.4579537627353765E-15</v>
      </c>
    </row>
    <row r="210" spans="2:3">
      <c r="B210" s="81">
        <v>207000000</v>
      </c>
      <c r="C210">
        <f>_xlfn.NORM.DIST(B210,'Recommended Premiums'!$M$32,'Recommended Premiums'!$M$31,FALSE)</f>
        <v>7.8893147572165204E-15</v>
      </c>
    </row>
    <row r="211" spans="2:3">
      <c r="B211" s="81">
        <v>208000000</v>
      </c>
      <c r="C211">
        <f>_xlfn.NORM.DIST(B211,'Recommended Premiums'!$M$32,'Recommended Premiums'!$M$31,FALSE)</f>
        <v>8.3446296401413151E-15</v>
      </c>
    </row>
    <row r="212" spans="2:3">
      <c r="B212" s="81">
        <v>209000000</v>
      </c>
      <c r="C212">
        <f>_xlfn.NORM.DIST(B212,'Recommended Premiums'!$M$32,'Recommended Premiums'!$M$31,FALSE)</f>
        <v>8.8251690868345607E-15</v>
      </c>
    </row>
    <row r="213" spans="2:3">
      <c r="B213" s="81">
        <v>210000000</v>
      </c>
      <c r="C213">
        <f>_xlfn.NORM.DIST(B213,'Recommended Premiums'!$M$32,'Recommended Premiums'!$M$31,FALSE)</f>
        <v>9.3322677390244726E-15</v>
      </c>
    </row>
    <row r="214" spans="2:3">
      <c r="B214" s="81">
        <v>211000000</v>
      </c>
      <c r="C214">
        <f>_xlfn.NORM.DIST(B214,'Recommended Premiums'!$M$32,'Recommended Premiums'!$M$31,FALSE)</f>
        <v>9.8673272332726729E-15</v>
      </c>
    </row>
    <row r="215" spans="2:3">
      <c r="B215" s="81">
        <v>212000000</v>
      </c>
      <c r="C215">
        <f>_xlfn.NORM.DIST(B215,'Recommended Premiums'!$M$32,'Recommended Premiums'!$M$31,FALSE)</f>
        <v>1.0431819362502829E-14</v>
      </c>
    </row>
    <row r="216" spans="2:3">
      <c r="B216" s="81">
        <v>213000000</v>
      </c>
      <c r="C216">
        <f>_xlfn.NORM.DIST(B216,'Recommended Premiums'!$M$32,'Recommended Premiums'!$M$31,FALSE)</f>
        <v>1.1027289375948299E-14</v>
      </c>
    </row>
    <row r="217" spans="2:3">
      <c r="B217" s="81">
        <v>214000000</v>
      </c>
      <c r="C217">
        <f>_xlfn.NORM.DIST(B217,'Recommended Premiums'!$M$32,'Recommended Premiums'!$M$31,FALSE)</f>
        <v>1.1655359423024824E-14</v>
      </c>
    </row>
    <row r="218" spans="2:3">
      <c r="B218" s="81">
        <v>215000000</v>
      </c>
      <c r="C218">
        <f>_xlfn.NORM.DIST(B218,'Recommended Premiums'!$M$32,'Recommended Premiums'!$M$31,FALSE)</f>
        <v>1.2317732146827687E-14</v>
      </c>
    </row>
    <row r="219" spans="2:3">
      <c r="B219" s="81">
        <v>216000000</v>
      </c>
      <c r="C219">
        <f>_xlfn.NORM.DIST(B219,'Recommended Premiums'!$M$32,'Recommended Premiums'!$M$31,FALSE)</f>
        <v>1.3016194433148217E-14</v>
      </c>
    </row>
    <row r="220" spans="2:3">
      <c r="B220" s="81">
        <v>217000000</v>
      </c>
      <c r="C220">
        <f>_xlfn.NORM.DIST(B220,'Recommended Premiums'!$M$32,'Recommended Premiums'!$M$31,FALSE)</f>
        <v>1.3752621321107912E-14</v>
      </c>
    </row>
    <row r="221" spans="2:3">
      <c r="B221" s="81">
        <v>218000000</v>
      </c>
      <c r="C221">
        <f>_xlfn.NORM.DIST(B221,'Recommended Premiums'!$M$32,'Recommended Premiums'!$M$31,FALSE)</f>
        <v>1.4528980081716731E-14</v>
      </c>
    </row>
    <row r="222" spans="2:3">
      <c r="B222" s="81">
        <v>219000000</v>
      </c>
      <c r="C222">
        <f>_xlfn.NORM.DIST(B222,'Recommended Premiums'!$M$32,'Recommended Premiums'!$M$31,FALSE)</f>
        <v>1.5347334470875662E-14</v>
      </c>
    </row>
    <row r="223" spans="2:3">
      <c r="B223" s="81">
        <v>220000000</v>
      </c>
      <c r="C223">
        <f>_xlfn.NORM.DIST(B223,'Recommended Premiums'!$M$32,'Recommended Premiums'!$M$31,FALSE)</f>
        <v>1.6209849163562978E-14</v>
      </c>
    </row>
    <row r="224" spans="2:3">
      <c r="B224" s="81">
        <v>221000000</v>
      </c>
      <c r="C224">
        <f>_xlfn.NORM.DIST(B224,'Recommended Premiums'!$M$32,'Recommended Premiums'!$M$31,FALSE)</f>
        <v>1.7118794376169613E-14</v>
      </c>
    </row>
    <row r="225" spans="2:3">
      <c r="B225" s="81">
        <v>222000000</v>
      </c>
      <c r="C225">
        <f>_xlfn.NORM.DIST(B225,'Recommended Premiums'!$M$32,'Recommended Premiums'!$M$31,FALSE)</f>
        <v>1.8076550684179536E-14</v>
      </c>
    </row>
    <row r="226" spans="2:3">
      <c r="B226" s="81">
        <v>223000000</v>
      </c>
      <c r="C226">
        <f>_xlfn.NORM.DIST(B226,'Recommended Premiums'!$M$32,'Recommended Premiums'!$M$31,FALSE)</f>
        <v>1.9085614042628637E-14</v>
      </c>
    </row>
    <row r="227" spans="2:3">
      <c r="B227" s="81">
        <v>224000000</v>
      </c>
      <c r="C227">
        <f>_xlfn.NORM.DIST(B227,'Recommended Premiums'!$M$32,'Recommended Premiums'!$M$31,FALSE)</f>
        <v>2.0148601017019473E-14</v>
      </c>
    </row>
    <row r="228" spans="2:3">
      <c r="B228" s="81">
        <v>225000000</v>
      </c>
      <c r="C228">
        <f>_xlfn.NORM.DIST(B228,'Recommended Premiums'!$M$32,'Recommended Premiums'!$M$31,FALSE)</f>
        <v>2.1268254232615819E-14</v>
      </c>
    </row>
    <row r="229" spans="2:3">
      <c r="B229" s="81">
        <v>226000000</v>
      </c>
      <c r="C229">
        <f>_xlfn.NORM.DIST(B229,'Recommended Premiums'!$M$32,'Recommended Premiums'!$M$31,FALSE)</f>
        <v>2.244744805030158E-14</v>
      </c>
    </row>
    <row r="230" spans="2:3">
      <c r="B230" s="81">
        <v>227000000</v>
      </c>
      <c r="C230">
        <f>_xlfn.NORM.DIST(B230,'Recommended Premiums'!$M$32,'Recommended Premiums'!$M$31,FALSE)</f>
        <v>2.3689194477444322E-14</v>
      </c>
    </row>
    <row r="231" spans="2:3">
      <c r="B231" s="81">
        <v>228000000</v>
      </c>
      <c r="C231">
        <f>_xlfn.NORM.DIST(B231,'Recommended Premiums'!$M$32,'Recommended Premiums'!$M$31,FALSE)</f>
        <v>2.4996649322476854E-14</v>
      </c>
    </row>
    <row r="232" spans="2:3">
      <c r="B232" s="81">
        <v>229000000</v>
      </c>
      <c r="C232">
        <f>_xlfn.NORM.DIST(B232,'Recommended Premiums'!$M$32,'Recommended Premiums'!$M$31,FALSE)</f>
        <v>2.6373118602181253E-14</v>
      </c>
    </row>
    <row r="233" spans="2:3">
      <c r="B233" s="81">
        <v>230000000</v>
      </c>
      <c r="C233">
        <f>_xlfn.NORM.DIST(B233,'Recommended Premiums'!$M$32,'Recommended Premiums'!$M$31,FALSE)</f>
        <v>2.7822065210942371E-14</v>
      </c>
    </row>
    <row r="234" spans="2:3">
      <c r="B234" s="81">
        <v>231000000</v>
      </c>
      <c r="C234">
        <f>_xlfn.NORM.DIST(B234,'Recommended Premiums'!$M$32,'Recommended Premiums'!$M$31,FALSE)</f>
        <v>2.9347115861524648E-14</v>
      </c>
    </row>
    <row r="235" spans="2:3">
      <c r="B235" s="81">
        <v>232000000</v>
      </c>
      <c r="C235">
        <f>_xlfn.NORM.DIST(B235,'Recommended Premiums'!$M$32,'Recommended Premiums'!$M$31,FALSE)</f>
        <v>3.0952068307218992E-14</v>
      </c>
    </row>
    <row r="236" spans="2:3">
      <c r="B236" s="81">
        <v>233000000</v>
      </c>
      <c r="C236">
        <f>_xlfn.NORM.DIST(B236,'Recommended Premiums'!$M$32,'Recommended Premiums'!$M$31,FALSE)</f>
        <v>3.2640898855508503E-14</v>
      </c>
    </row>
    <row r="237" spans="2:3">
      <c r="B237" s="81">
        <v>234000000</v>
      </c>
      <c r="C237">
        <f>_xlfn.NORM.DIST(B237,'Recommended Premiums'!$M$32,'Recommended Premiums'!$M$31,FALSE)</f>
        <v>3.4417770183706303E-14</v>
      </c>
    </row>
    <row r="238" spans="2:3">
      <c r="B238" s="81">
        <v>235000000</v>
      </c>
      <c r="C238">
        <f>_xlfn.NORM.DIST(B238,'Recommended Premiums'!$M$32,'Recommended Premiums'!$M$31,FALSE)</f>
        <v>3.6287039467334976E-14</v>
      </c>
    </row>
    <row r="239" spans="2:3">
      <c r="B239" s="81">
        <v>236000000</v>
      </c>
      <c r="C239">
        <f>_xlfn.NORM.DIST(B239,'Recommended Premiums'!$M$32,'Recommended Premiums'!$M$31,FALSE)</f>
        <v>3.8253266832332928E-14</v>
      </c>
    </row>
    <row r="240" spans="2:3">
      <c r="B240" s="81">
        <v>237000000</v>
      </c>
      <c r="C240">
        <f>_xlfn.NORM.DIST(B240,'Recommended Premiums'!$M$32,'Recommended Premiums'!$M$31,FALSE)</f>
        <v>4.0321224142504888E-14</v>
      </c>
    </row>
    <row r="241" spans="2:3">
      <c r="B241" s="81">
        <v>238000000</v>
      </c>
      <c r="C241">
        <f>_xlfn.NORM.DIST(B241,'Recommended Premiums'!$M$32,'Recommended Premiums'!$M$31,FALSE)</f>
        <v>4.2495904133961949E-14</v>
      </c>
    </row>
    <row r="242" spans="2:3">
      <c r="B242" s="81">
        <v>239000000</v>
      </c>
      <c r="C242">
        <f>_xlfn.NORM.DIST(B242,'Recommended Premiums'!$M$32,'Recommended Premiums'!$M$31,FALSE)</f>
        <v>4.4782529908639177E-14</v>
      </c>
    </row>
    <row r="243" spans="2:3">
      <c r="B243" s="81">
        <v>240000000</v>
      </c>
      <c r="C243">
        <f>_xlfn.NORM.DIST(B243,'Recommended Premiums'!$M$32,'Recommended Premiums'!$M$31,FALSE)</f>
        <v>4.7186564799324298E-14</v>
      </c>
    </row>
    <row r="244" spans="2:3">
      <c r="B244" s="81">
        <v>241000000</v>
      </c>
      <c r="C244">
        <f>_xlfn.NORM.DIST(B244,'Recommended Premiums'!$M$32,'Recommended Premiums'!$M$31,FALSE)</f>
        <v>4.9713722618983E-14</v>
      </c>
    </row>
    <row r="245" spans="2:3">
      <c r="B245" s="81">
        <v>242000000</v>
      </c>
      <c r="C245">
        <f>_xlfn.NORM.DIST(B245,'Recommended Premiums'!$M$32,'Recommended Premiums'!$M$31,FALSE)</f>
        <v>5.2369978307527174E-14</v>
      </c>
    </row>
    <row r="246" spans="2:3">
      <c r="B246" s="81">
        <v>243000000</v>
      </c>
      <c r="C246">
        <f>_xlfn.NORM.DIST(B246,'Recommended Premiums'!$M$32,'Recommended Premiums'!$M$31,FALSE)</f>
        <v>5.5161578989537232E-14</v>
      </c>
    </row>
    <row r="247" spans="2:3">
      <c r="B247" s="81">
        <v>244000000</v>
      </c>
      <c r="C247">
        <f>_xlfn.NORM.DIST(B247,'Recommended Premiums'!$M$32,'Recommended Premiums'!$M$31,FALSE)</f>
        <v>5.8095055456820957E-14</v>
      </c>
    </row>
    <row r="248" spans="2:3">
      <c r="B248" s="81">
        <v>245000000</v>
      </c>
      <c r="C248">
        <f>_xlfn.NORM.DIST(B248,'Recommended Premiums'!$M$32,'Recommended Premiums'!$M$31,FALSE)</f>
        <v>6.1177234090072382E-14</v>
      </c>
    </row>
    <row r="249" spans="2:3">
      <c r="B249" s="81">
        <v>246000000</v>
      </c>
      <c r="C249">
        <f>_xlfn.NORM.DIST(B249,'Recommended Premiums'!$M$32,'Recommended Premiums'!$M$31,FALSE)</f>
        <v>6.4415249234277144E-14</v>
      </c>
    </row>
    <row r="250" spans="2:3">
      <c r="B250" s="81">
        <v>247000000</v>
      </c>
      <c r="C250">
        <f>_xlfn.NORM.DIST(B250,'Recommended Premiums'!$M$32,'Recommended Premiums'!$M$31,FALSE)</f>
        <v>6.7816556042898366E-14</v>
      </c>
    </row>
    <row r="251" spans="2:3">
      <c r="B251" s="81">
        <v>248000000</v>
      </c>
      <c r="C251">
        <f>_xlfn.NORM.DIST(B251,'Recommended Premiums'!$M$32,'Recommended Premiums'!$M$31,FALSE)</f>
        <v>7.1388943806283757E-14</v>
      </c>
    </row>
    <row r="252" spans="2:3">
      <c r="B252" s="81">
        <v>249000000</v>
      </c>
      <c r="C252">
        <f>_xlfn.NORM.DIST(B252,'Recommended Premiums'!$M$32,'Recommended Premiums'!$M$31,FALSE)</f>
        <v>7.5140549780125708E-14</v>
      </c>
    </row>
    <row r="253" spans="2:3">
      <c r="B253" s="81">
        <v>250000000</v>
      </c>
      <c r="C253">
        <f>_xlfn.NORM.DIST(B253,'Recommended Premiums'!$M$32,'Recommended Premiums'!$M$31,FALSE)</f>
        <v>7.9079873530223132E-14</v>
      </c>
    </row>
    <row r="254" spans="2:3">
      <c r="B254" s="81">
        <v>251000000</v>
      </c>
      <c r="C254">
        <f>_xlfn.NORM.DIST(B254,'Recommended Premiums'!$M$32,'Recommended Premiums'!$M$31,FALSE)</f>
        <v>8.3215791810204709E-14</v>
      </c>
    </row>
    <row r="255" spans="2:3">
      <c r="B255" s="81">
        <v>252000000</v>
      </c>
      <c r="C255">
        <f>_xlfn.NORM.DIST(B255,'Recommended Premiums'!$M$32,'Recommended Premiums'!$M$31,FALSE)</f>
        <v>8.755757398929434E-14</v>
      </c>
    </row>
    <row r="256" spans="2:3">
      <c r="B256" s="81">
        <v>253000000</v>
      </c>
      <c r="C256">
        <f>_xlfn.NORM.DIST(B256,'Recommended Premiums'!$M$32,'Recommended Premiums'!$M$31,FALSE)</f>
        <v>9.2114898047623053E-14</v>
      </c>
    </row>
    <row r="257" spans="2:3">
      <c r="B257" s="81">
        <v>254000000</v>
      </c>
      <c r="C257">
        <f>_xlfn.NORM.DIST(B257,'Recommended Premiums'!$M$32,'Recommended Premiums'!$M$31,FALSE)</f>
        <v>9.6897867157024639E-14</v>
      </c>
    </row>
    <row r="258" spans="2:3">
      <c r="B258" s="81">
        <v>255000000</v>
      </c>
      <c r="C258">
        <f>_xlfn.NORM.DIST(B258,'Recommended Premiums'!$M$32,'Recommended Premiums'!$M$31,FALSE)</f>
        <v>1.0191702686568497E-13</v>
      </c>
    </row>
    <row r="259" spans="2:3">
      <c r="B259" s="81">
        <v>256000000</v>
      </c>
      <c r="C259">
        <f>_xlfn.NORM.DIST(B259,'Recommended Premiums'!$M$32,'Recommended Premiums'!$M$31,FALSE)</f>
        <v>1.0718338290545772E-13</v>
      </c>
    </row>
    <row r="260" spans="2:3">
      <c r="B260" s="81">
        <v>257000000</v>
      </c>
      <c r="C260">
        <f>_xlfn.NORM.DIST(B260,'Recommended Premiums'!$M$32,'Recommended Premiums'!$M$31,FALSE)</f>
        <v>1.1270841964109955E-13</v>
      </c>
    </row>
    <row r="261" spans="2:3">
      <c r="B261" s="81">
        <v>258000000</v>
      </c>
      <c r="C261">
        <f>_xlfn.NORM.DIST(B261,'Recommended Premiums'!$M$32,'Recommended Premiums'!$M$31,FALSE)</f>
        <v>1.1850411918113357E-13</v>
      </c>
    </row>
    <row r="262" spans="2:3">
      <c r="B262" s="81">
        <v>259000000</v>
      </c>
      <c r="C262">
        <f>_xlfn.NORM.DIST(B262,'Recommended Premiums'!$M$32,'Recommended Premiums'!$M$31,FALSE)</f>
        <v>1.245829811704923E-13</v>
      </c>
    </row>
    <row r="263" spans="2:3">
      <c r="B263" s="81">
        <v>260000000</v>
      </c>
      <c r="C263">
        <f>_xlfn.NORM.DIST(B263,'Recommended Premiums'!$M$32,'Recommended Premiums'!$M$31,FALSE)</f>
        <v>1.3095804328555882E-13</v>
      </c>
    </row>
    <row r="264" spans="2:3">
      <c r="B264" s="81">
        <v>261000000</v>
      </c>
      <c r="C264">
        <f>_xlfn.NORM.DIST(B264,'Recommended Premiums'!$M$32,'Recommended Premiums'!$M$31,FALSE)</f>
        <v>1.3764290245267838E-13</v>
      </c>
    </row>
    <row r="265" spans="2:3">
      <c r="B265" s="81">
        <v>262000000</v>
      </c>
      <c r="C265">
        <f>_xlfn.NORM.DIST(B265,'Recommended Premiums'!$M$32,'Recommended Premiums'!$M$31,FALSE)</f>
        <v>1.4465173681167356E-13</v>
      </c>
    </row>
    <row r="266" spans="2:3">
      <c r="B266" s="81">
        <v>263000000</v>
      </c>
      <c r="C266">
        <f>_xlfn.NORM.DIST(B266,'Recommended Premiums'!$M$32,'Recommended Premiums'!$M$31,FALSE)</f>
        <v>1.5199932844636888E-13</v>
      </c>
    </row>
    <row r="267" spans="2:3">
      <c r="B267" s="81">
        <v>264000000</v>
      </c>
      <c r="C267">
        <f>_xlfn.NORM.DIST(B267,'Recommended Premiums'!$M$32,'Recommended Premiums'!$M$31,FALSE)</f>
        <v>1.597010869045885E-13</v>
      </c>
    </row>
    <row r="268" spans="2:3">
      <c r="B268" s="81">
        <v>265000000</v>
      </c>
      <c r="C268">
        <f>_xlfn.NORM.DIST(B268,'Recommended Premiums'!$M$32,'Recommended Premiums'!$M$31,FALSE)</f>
        <v>1.6777307353057262E-13</v>
      </c>
    </row>
    <row r="269" spans="2:3">
      <c r="B269" s="81">
        <v>266000000</v>
      </c>
      <c r="C269">
        <f>_xlfn.NORM.DIST(B269,'Recommended Premiums'!$M$32,'Recommended Premiums'!$M$31,FALSE)</f>
        <v>1.7623202663321491E-13</v>
      </c>
    </row>
    <row r="270" spans="2:3">
      <c r="B270" s="81">
        <v>267000000</v>
      </c>
      <c r="C270">
        <f>_xlfn.NORM.DIST(B270,'Recommended Premiums'!$M$32,'Recommended Premiums'!$M$31,FALSE)</f>
        <v>1.8509538751400979E-13</v>
      </c>
    </row>
    <row r="271" spans="2:3">
      <c r="B271" s="81">
        <v>268000000</v>
      </c>
      <c r="C271">
        <f>_xlfn.NORM.DIST(B271,'Recommended Premiums'!$M$32,'Recommended Premiums'!$M$31,FALSE)</f>
        <v>1.9438132737905551E-13</v>
      </c>
    </row>
    <row r="272" spans="2:3">
      <c r="B272" s="81">
        <v>269000000</v>
      </c>
      <c r="C272">
        <f>_xlfn.NORM.DIST(B272,'Recommended Premiums'!$M$32,'Recommended Premiums'!$M$31,FALSE)</f>
        <v>2.0410877515995353E-13</v>
      </c>
    </row>
    <row r="273" spans="2:3">
      <c r="B273" s="81">
        <v>270000000</v>
      </c>
      <c r="C273">
        <f>_xlfn.NORM.DIST(B273,'Recommended Premiums'!$M$32,'Recommended Premiums'!$M$31,FALSE)</f>
        <v>2.1429744626888398E-13</v>
      </c>
    </row>
    <row r="274" spans="2:3">
      <c r="B274" s="81">
        <v>271000000</v>
      </c>
      <c r="C274">
        <f>_xlfn.NORM.DIST(B274,'Recommended Premiums'!$M$32,'Recommended Premiums'!$M$31,FALSE)</f>
        <v>2.2496787231364926E-13</v>
      </c>
    </row>
    <row r="275" spans="2:3">
      <c r="B275" s="81">
        <v>272000000</v>
      </c>
      <c r="C275">
        <f>_xlfn.NORM.DIST(B275,'Recommended Premiums'!$M$32,'Recommended Premiums'!$M$31,FALSE)</f>
        <v>2.3614143179890775E-13</v>
      </c>
    </row>
    <row r="276" spans="2:3">
      <c r="B276" s="81">
        <v>273000000</v>
      </c>
      <c r="C276">
        <f>_xlfn.NORM.DIST(B276,'Recommended Premiums'!$M$32,'Recommended Premiums'!$M$31,FALSE)</f>
        <v>2.4784038184031923E-13</v>
      </c>
    </row>
    <row r="277" spans="2:3">
      <c r="B277" s="81">
        <v>274000000</v>
      </c>
      <c r="C277">
        <f>_xlfn.NORM.DIST(B277,'Recommended Premiums'!$M$32,'Recommended Premiums'!$M$31,FALSE)</f>
        <v>2.6008789091876317E-13</v>
      </c>
    </row>
    <row r="278" spans="2:3">
      <c r="B278" s="81">
        <v>275000000</v>
      </c>
      <c r="C278">
        <f>_xlfn.NORM.DIST(B278,'Recommended Premiums'!$M$32,'Recommended Premiums'!$M$31,FALSE)</f>
        <v>2.7290807270227365E-13</v>
      </c>
    </row>
    <row r="279" spans="2:3">
      <c r="B279" s="81">
        <v>276000000</v>
      </c>
      <c r="C279">
        <f>_xlfn.NORM.DIST(B279,'Recommended Premiums'!$M$32,'Recommended Premiums'!$M$31,FALSE)</f>
        <v>2.8632602096377112E-13</v>
      </c>
    </row>
    <row r="280" spans="2:3">
      <c r="B280" s="81">
        <v>277000000</v>
      </c>
      <c r="C280">
        <f>_xlfn.NORM.DIST(B280,'Recommended Premiums'!$M$32,'Recommended Premiums'!$M$31,FALSE)</f>
        <v>3.0036784562314613E-13</v>
      </c>
    </row>
    <row r="281" spans="2:3">
      <c r="B281" s="81">
        <v>278000000</v>
      </c>
      <c r="C281">
        <f>_xlfn.NORM.DIST(B281,'Recommended Premiums'!$M$32,'Recommended Premiums'!$M$31,FALSE)</f>
        <v>3.1506070994267458E-13</v>
      </c>
    </row>
    <row r="282" spans="2:3">
      <c r="B282" s="81">
        <v>279000000</v>
      </c>
      <c r="C282">
        <f>_xlfn.NORM.DIST(B282,'Recommended Premiums'!$M$32,'Recommended Premiums'!$M$31,FALSE)</f>
        <v>3.3043286890519918E-13</v>
      </c>
    </row>
    <row r="283" spans="2:3">
      <c r="B283" s="81">
        <v>280000000</v>
      </c>
      <c r="C283">
        <f>_xlfn.NORM.DIST(B283,'Recommended Premiums'!$M$32,'Recommended Premiums'!$M$31,FALSE)</f>
        <v>3.4651370880494934E-13</v>
      </c>
    </row>
    <row r="284" spans="2:3">
      <c r="B284" s="81">
        <v>281000000</v>
      </c>
      <c r="C284">
        <f>_xlfn.NORM.DIST(B284,'Recommended Premiums'!$M$32,'Recommended Premiums'!$M$31,FALSE)</f>
        <v>3.6333378808126517E-13</v>
      </c>
    </row>
    <row r="285" spans="2:3">
      <c r="B285" s="81">
        <v>282000000</v>
      </c>
      <c r="C285">
        <f>_xlfn.NORM.DIST(B285,'Recommended Premiums'!$M$32,'Recommended Premiums'!$M$31,FALSE)</f>
        <v>3.8092487942596178E-13</v>
      </c>
    </row>
    <row r="286" spans="2:3">
      <c r="B286" s="81">
        <v>283000000</v>
      </c>
      <c r="C286">
        <f>_xlfn.NORM.DIST(B286,'Recommended Premiums'!$M$32,'Recommended Premiums'!$M$31,FALSE)</f>
        <v>3.9932001319542319E-13</v>
      </c>
    </row>
    <row r="287" spans="2:3">
      <c r="B287" s="81">
        <v>284000000</v>
      </c>
      <c r="C287">
        <f>_xlfn.NORM.DIST(B287,'Recommended Premiums'!$M$32,'Recommended Premiums'!$M$31,FALSE)</f>
        <v>4.1855352215894992E-13</v>
      </c>
    </row>
    <row r="288" spans="2:3">
      <c r="B288" s="81">
        <v>285000000</v>
      </c>
      <c r="C288">
        <f>_xlfn.NORM.DIST(B288,'Recommended Premiums'!$M$32,'Recommended Premiums'!$M$31,FALSE)</f>
        <v>4.386610876152425E-13</v>
      </c>
    </row>
    <row r="289" spans="2:3">
      <c r="B289" s="81">
        <v>286000000</v>
      </c>
      <c r="C289">
        <f>_xlfn.NORM.DIST(B289,'Recommended Premiums'!$M$32,'Recommended Premiums'!$M$31,FALSE)</f>
        <v>4.5967978690929661E-13</v>
      </c>
    </row>
    <row r="290" spans="2:3">
      <c r="B290" s="81">
        <v>287000000</v>
      </c>
      <c r="C290">
        <f>_xlfn.NORM.DIST(B290,'Recommended Premiums'!$M$32,'Recommended Premiums'!$M$31,FALSE)</f>
        <v>4.8164814238232896E-13</v>
      </c>
    </row>
    <row r="291" spans="2:3">
      <c r="B291" s="81">
        <v>288000000</v>
      </c>
      <c r="C291">
        <f>_xlfn.NORM.DIST(B291,'Recommended Premiums'!$M$32,'Recommended Premiums'!$M$31,FALSE)</f>
        <v>5.0460617178770833E-13</v>
      </c>
    </row>
    <row r="292" spans="2:3">
      <c r="B292" s="81">
        <v>289000000</v>
      </c>
      <c r="C292">
        <f>_xlfn.NORM.DIST(B292,'Recommended Premiums'!$M$32,'Recommended Premiums'!$M$31,FALSE)</f>
        <v>5.2859544020618244E-13</v>
      </c>
    </row>
    <row r="293" spans="2:3">
      <c r="B293" s="81">
        <v>290000000</v>
      </c>
      <c r="C293">
        <f>_xlfn.NORM.DIST(B293,'Recommended Premiums'!$M$32,'Recommended Premiums'!$M$31,FALSE)</f>
        <v>5.5365911349401238E-13</v>
      </c>
    </row>
    <row r="294" spans="2:3">
      <c r="B294" s="81">
        <v>291000000</v>
      </c>
      <c r="C294">
        <f>_xlfn.NORM.DIST(B294,'Recommended Premiums'!$M$32,'Recommended Premiums'!$M$31,FALSE)</f>
        <v>5.7984201329792781E-13</v>
      </c>
    </row>
    <row r="295" spans="2:3">
      <c r="B295" s="81">
        <v>292000000</v>
      </c>
      <c r="C295">
        <f>_xlfn.NORM.DIST(B295,'Recommended Premiums'!$M$32,'Recommended Premiums'!$M$31,FALSE)</f>
        <v>6.0719067367105573E-13</v>
      </c>
    </row>
    <row r="296" spans="2:3">
      <c r="B296" s="81">
        <v>293000000</v>
      </c>
      <c r="C296">
        <f>_xlfn.NORM.DIST(B296,'Recommended Premiums'!$M$32,'Recommended Premiums'!$M$31,FALSE)</f>
        <v>6.3575339932427728E-13</v>
      </c>
    </row>
    <row r="297" spans="2:3">
      <c r="B297" s="81">
        <v>294000000</v>
      </c>
      <c r="C297">
        <f>_xlfn.NORM.DIST(B297,'Recommended Premiums'!$M$32,'Recommended Premiums'!$M$31,FALSE)</f>
        <v>6.6558032554767209E-13</v>
      </c>
    </row>
    <row r="298" spans="2:3">
      <c r="B298" s="81">
        <v>295000000</v>
      </c>
      <c r="C298">
        <f>_xlfn.NORM.DIST(B298,'Recommended Premiums'!$M$32,'Recommended Premiums'!$M$31,FALSE)</f>
        <v>6.967234798369174E-13</v>
      </c>
    </row>
    <row r="299" spans="2:3">
      <c r="B299" s="81">
        <v>296000000</v>
      </c>
      <c r="C299">
        <f>_xlfn.NORM.DIST(B299,'Recommended Premiums'!$M$32,'Recommended Premiums'!$M$31,FALSE)</f>
        <v>7.2923684525969704E-13</v>
      </c>
    </row>
    <row r="300" spans="2:3">
      <c r="B300" s="81">
        <v>297000000</v>
      </c>
      <c r="C300">
        <f>_xlfn.NORM.DIST(B300,'Recommended Premiums'!$M$32,'Recommended Premiums'!$M$31,FALSE)</f>
        <v>7.6317642559736238E-13</v>
      </c>
    </row>
    <row r="301" spans="2:3">
      <c r="B301" s="81">
        <v>298000000</v>
      </c>
      <c r="C301">
        <f>_xlfn.NORM.DIST(B301,'Recommended Premiums'!$M$32,'Recommended Premiums'!$M$31,FALSE)</f>
        <v>7.9860031229717094E-13</v>
      </c>
    </row>
    <row r="302" spans="2:3">
      <c r="B302" s="81">
        <v>299000000</v>
      </c>
      <c r="C302">
        <f>_xlfn.NORM.DIST(B302,'Recommended Premiums'!$M$32,'Recommended Premiums'!$M$31,FALSE)</f>
        <v>8.3556875327057786E-13</v>
      </c>
    </row>
    <row r="303" spans="2:3">
      <c r="B303" s="81">
        <v>300000000</v>
      </c>
      <c r="C303">
        <f>_xlfn.NORM.DIST(B303,'Recommended Premiums'!$M$32,'Recommended Premiums'!$M$31,FALSE)</f>
        <v>8.7414422357311119E-13</v>
      </c>
    </row>
    <row r="304" spans="2:3">
      <c r="B304" s="81">
        <v>301000000</v>
      </c>
      <c r="C304">
        <f>_xlfn.NORM.DIST(B304,'Recommended Premiums'!$M$32,'Recommended Premiums'!$M$31,FALSE)</f>
        <v>9.1439149800139508E-13</v>
      </c>
    </row>
    <row r="305" spans="2:3">
      <c r="B305" s="81">
        <v>302000000</v>
      </c>
      <c r="C305">
        <f>_xlfn.NORM.DIST(B305,'Recommended Premiums'!$M$32,'Recommended Premiums'!$M$31,FALSE)</f>
        <v>9.5637772564294098E-13</v>
      </c>
    </row>
    <row r="306" spans="2:3">
      <c r="B306" s="81">
        <v>303000000</v>
      </c>
      <c r="C306">
        <f>_xlfn.NORM.DIST(B306,'Recommended Premiums'!$M$32,'Recommended Premiums'!$M$31,FALSE)</f>
        <v>1.0001725064142162E-12</v>
      </c>
    </row>
    <row r="307" spans="2:3">
      <c r="B307" s="81">
        <v>304000000</v>
      </c>
      <c r="C307">
        <f>_xlfn.NORM.DIST(B307,'Recommended Premiums'!$M$32,'Recommended Premiums'!$M$31,FALSE)</f>
        <v>1.0458479696225617E-12</v>
      </c>
    </row>
    <row r="308" spans="2:3">
      <c r="B308" s="81">
        <v>305000000</v>
      </c>
      <c r="C308">
        <f>_xlfn.NORM.DIST(B308,'Recommended Premiums'!$M$32,'Recommended Premiums'!$M$31,FALSE)</f>
        <v>1.0934788545873333E-12</v>
      </c>
    </row>
    <row r="309" spans="2:3">
      <c r="B309" s="81">
        <v>306000000</v>
      </c>
      <c r="C309">
        <f>_xlfn.NORM.DIST(B309,'Recommended Premiums'!$M$32,'Recommended Premiums'!$M$31,FALSE)</f>
        <v>1.1431425933555362E-12</v>
      </c>
    </row>
    <row r="310" spans="2:3">
      <c r="B310" s="81">
        <v>307000000</v>
      </c>
      <c r="C310">
        <f>_xlfn.NORM.DIST(B310,'Recommended Premiums'!$M$32,'Recommended Premiums'!$M$31,FALSE)</f>
        <v>1.1949193955470761E-12</v>
      </c>
    </row>
    <row r="311" spans="2:3">
      <c r="B311" s="81">
        <v>308000000</v>
      </c>
      <c r="C311">
        <f>_xlfn.NORM.DIST(B311,'Recommended Premiums'!$M$32,'Recommended Premiums'!$M$31,FALSE)</f>
        <v>1.2488923353644998E-12</v>
      </c>
    </row>
    <row r="312" spans="2:3">
      <c r="B312" s="81">
        <v>309000000</v>
      </c>
      <c r="C312">
        <f>_xlfn.NORM.DIST(B312,'Recommended Premiums'!$M$32,'Recommended Premiums'!$M$31,FALSE)</f>
        <v>1.3051474408018369E-12</v>
      </c>
    </row>
    <row r="313" spans="2:3">
      <c r="B313" s="81">
        <v>310000000</v>
      </c>
      <c r="C313">
        <f>_xlfn.NORM.DIST(B313,'Recommended Premiums'!$M$32,'Recommended Premiums'!$M$31,FALSE)</f>
        <v>1.3637737850868695E-12</v>
      </c>
    </row>
    <row r="314" spans="2:3">
      <c r="B314" s="81">
        <v>311000000</v>
      </c>
      <c r="C314">
        <f>_xlfn.NORM.DIST(B314,'Recommended Premiums'!$M$32,'Recommended Premiums'!$M$31,FALSE)</f>
        <v>1.4248635803907804E-12</v>
      </c>
    </row>
    <row r="315" spans="2:3">
      <c r="B315" s="81">
        <v>312000000</v>
      </c>
      <c r="C315">
        <f>_xlfn.NORM.DIST(B315,'Recommended Premiums'!$M$32,'Recommended Premiums'!$M$31,FALSE)</f>
        <v>1.4885122738387313E-12</v>
      </c>
    </row>
    <row r="316" spans="2:3">
      <c r="B316" s="81">
        <v>313000000</v>
      </c>
      <c r="C316">
        <f>_xlfn.NORM.DIST(B316,'Recommended Premiums'!$M$32,'Recommended Premiums'!$M$31,FALSE)</f>
        <v>1.5548186458544978E-12</v>
      </c>
    </row>
    <row r="317" spans="2:3">
      <c r="B317" s="81">
        <v>314000000</v>
      </c>
      <c r="C317">
        <f>_xlfn.NORM.DIST(B317,'Recommended Premiums'!$M$32,'Recommended Premiums'!$M$31,FALSE)</f>
        <v>1.6238849108716876E-12</v>
      </c>
    </row>
    <row r="318" spans="2:3">
      <c r="B318" s="81">
        <v>315000000</v>
      </c>
      <c r="C318">
        <f>_xlfn.NORM.DIST(B318,'Recommended Premiums'!$M$32,'Recommended Premiums'!$M$31,FALSE)</f>
        <v>1.6958168204436512E-12</v>
      </c>
    </row>
    <row r="319" spans="2:3">
      <c r="B319" s="81">
        <v>316000000</v>
      </c>
      <c r="C319">
        <f>_xlfn.NORM.DIST(B319,'Recommended Premiums'!$M$32,'Recommended Premiums'!$M$31,FALSE)</f>
        <v>1.7707237687834438E-12</v>
      </c>
    </row>
    <row r="320" spans="2:3">
      <c r="B320" s="81">
        <v>317000000</v>
      </c>
      <c r="C320">
        <f>_xlfn.NORM.DIST(B320,'Recommended Premiums'!$M$32,'Recommended Premiums'!$M$31,FALSE)</f>
        <v>1.8487189007645786E-12</v>
      </c>
    </row>
    <row r="321" spans="2:3">
      <c r="B321" s="81">
        <v>318000000</v>
      </c>
      <c r="C321">
        <f>_xlfn.NORM.DIST(B321,'Recommended Premiums'!$M$32,'Recommended Premiums'!$M$31,FALSE)</f>
        <v>1.9299192224125886E-12</v>
      </c>
    </row>
    <row r="322" spans="2:3">
      <c r="B322" s="81">
        <v>319000000</v>
      </c>
      <c r="C322">
        <f>_xlfn.NORM.DIST(B322,'Recommended Premiums'!$M$32,'Recommended Premiums'!$M$31,FALSE)</f>
        <v>2.0144457139165724E-12</v>
      </c>
    </row>
    <row r="323" spans="2:3">
      <c r="B323" s="81">
        <v>320000000</v>
      </c>
      <c r="C323">
        <f>_xlfn.NORM.DIST(B323,'Recommended Premiums'!$M$32,'Recommended Premiums'!$M$31,FALSE)</f>
        <v>2.1024234451890778E-12</v>
      </c>
    </row>
    <row r="324" spans="2:3">
      <c r="B324" s="81">
        <v>321000000</v>
      </c>
      <c r="C324">
        <f>_xlfn.NORM.DIST(B324,'Recommended Premiums'!$M$32,'Recommended Premiums'!$M$31,FALSE)</f>
        <v>2.193981694001716E-12</v>
      </c>
    </row>
    <row r="325" spans="2:3">
      <c r="B325" s="81">
        <v>322000000</v>
      </c>
      <c r="C325">
        <f>_xlfn.NORM.DIST(B325,'Recommended Premiums'!$M$32,'Recommended Premiums'!$M$31,FALSE)</f>
        <v>2.2892540667229316E-12</v>
      </c>
    </row>
    <row r="326" spans="2:3">
      <c r="B326" s="81">
        <v>323000000</v>
      </c>
      <c r="C326">
        <f>_xlfn.NORM.DIST(B326,'Recommended Premiums'!$M$32,'Recommended Premiums'!$M$31,FALSE)</f>
        <v>2.3883786216832598E-12</v>
      </c>
    </row>
    <row r="327" spans="2:3">
      <c r="B327" s="81">
        <v>324000000</v>
      </c>
      <c r="C327">
        <f>_xlfn.NORM.DIST(B327,'Recommended Premiums'!$M$32,'Recommended Premiums'!$M$31,FALSE)</f>
        <v>2.4914979951922983E-12</v>
      </c>
    </row>
    <row r="328" spans="2:3">
      <c r="B328" s="81">
        <v>325000000</v>
      </c>
      <c r="C328">
        <f>_xlfn.NORM.DIST(B328,'Recommended Premiums'!$M$32,'Recommended Premiums'!$M$31,FALSE)</f>
        <v>2.5987595302303824E-12</v>
      </c>
    </row>
    <row r="329" spans="2:3">
      <c r="B329" s="81">
        <v>326000000</v>
      </c>
      <c r="C329">
        <f>_xlfn.NORM.DIST(B329,'Recommended Premiums'!$M$32,'Recommended Premiums'!$M$31,FALSE)</f>
        <v>2.710315407836692E-12</v>
      </c>
    </row>
    <row r="330" spans="2:3">
      <c r="B330" s="81">
        <v>327000000</v>
      </c>
      <c r="C330">
        <f>_xlfn.NORM.DIST(B330,'Recommended Premiums'!$M$32,'Recommended Premiums'!$M$31,FALSE)</f>
        <v>2.8263227812141499E-12</v>
      </c>
    </row>
    <row r="331" spans="2:3">
      <c r="B331" s="81">
        <v>328000000</v>
      </c>
      <c r="C331">
        <f>_xlfn.NORM.DIST(B331,'Recommended Premiums'!$M$32,'Recommended Premiums'!$M$31,FALSE)</f>
        <v>2.9469439125699858E-12</v>
      </c>
    </row>
    <row r="332" spans="2:3">
      <c r="B332" s="81">
        <v>329000000</v>
      </c>
      <c r="C332">
        <f>_xlfn.NORM.DIST(B332,'Recommended Premiums'!$M$32,'Recommended Premiums'!$M$31,FALSE)</f>
        <v>3.0723463127094413E-12</v>
      </c>
    </row>
    <row r="333" spans="2:3">
      <c r="B333" s="81">
        <v>330000000</v>
      </c>
      <c r="C333">
        <f>_xlfn.NORM.DIST(B333,'Recommended Premiums'!$M$32,'Recommended Premiums'!$M$31,FALSE)</f>
        <v>3.2027028833983342E-12</v>
      </c>
    </row>
    <row r="334" spans="2:3">
      <c r="B334" s="81">
        <v>331000000</v>
      </c>
      <c r="C334">
        <f>_xlfn.NORM.DIST(B334,'Recommended Premiums'!$M$32,'Recommended Premiums'!$M$31,FALSE)</f>
        <v>3.338192062508636E-12</v>
      </c>
    </row>
    <row r="335" spans="2:3">
      <c r="B335" s="81">
        <v>332000000</v>
      </c>
      <c r="C335">
        <f>_xlfn.NORM.DIST(B335,'Recommended Premiums'!$M$32,'Recommended Premiums'!$M$31,FALSE)</f>
        <v>3.4789979719593859E-12</v>
      </c>
    </row>
    <row r="336" spans="2:3">
      <c r="B336" s="81">
        <v>333000000</v>
      </c>
      <c r="C336">
        <f>_xlfn.NORM.DIST(B336,'Recommended Premiums'!$M$32,'Recommended Premiums'!$M$31,FALSE)</f>
        <v>3.625310568463433E-12</v>
      </c>
    </row>
    <row r="337" spans="2:3">
      <c r="B337" s="81">
        <v>334000000</v>
      </c>
      <c r="C337">
        <f>_xlfn.NORM.DIST(B337,'Recommended Premiums'!$M$32,'Recommended Premiums'!$M$31,FALSE)</f>
        <v>3.7773257970884878E-12</v>
      </c>
    </row>
    <row r="338" spans="2:3">
      <c r="B338" s="81">
        <v>335000000</v>
      </c>
      <c r="C338">
        <f>_xlfn.NORM.DIST(B338,'Recommended Premiums'!$M$32,'Recommended Premiums'!$M$31,FALSE)</f>
        <v>3.9352457476390417E-12</v>
      </c>
    </row>
    <row r="339" spans="2:3">
      <c r="B339" s="81">
        <v>336000000</v>
      </c>
      <c r="C339">
        <f>_xlfn.NORM.DIST(B339,'Recommended Premiums'!$M$32,'Recommended Premiums'!$M$31,FALSE)</f>
        <v>4.0992788138634715E-12</v>
      </c>
    </row>
    <row r="340" spans="2:3">
      <c r="B340" s="81">
        <v>337000000</v>
      </c>
      <c r="C340">
        <f>_xlfn.NORM.DIST(B340,'Recommended Premiums'!$M$32,'Recommended Premiums'!$M$31,FALSE)</f>
        <v>4.2696398554884571E-12</v>
      </c>
    </row>
    <row r="341" spans="2:3">
      <c r="B341" s="81">
        <v>338000000</v>
      </c>
      <c r="C341">
        <f>_xlfn.NORM.DIST(B341,'Recommended Premiums'!$M$32,'Recommended Premiums'!$M$31,FALSE)</f>
        <v>4.4465503630805896E-12</v>
      </c>
    </row>
    <row r="342" spans="2:3">
      <c r="B342" s="81">
        <v>339000000</v>
      </c>
      <c r="C342">
        <f>_xlfn.NORM.DIST(B342,'Recommended Premiums'!$M$32,'Recommended Premiums'!$M$31,FALSE)</f>
        <v>4.6302386257324279E-12</v>
      </c>
    </row>
    <row r="343" spans="2:3">
      <c r="B343" s="81">
        <v>340000000</v>
      </c>
      <c r="C343">
        <f>_xlfn.NORM.DIST(B343,'Recommended Premiums'!$M$32,'Recommended Premiums'!$M$31,FALSE)</f>
        <v>4.8209399015680547E-12</v>
      </c>
    </row>
    <row r="344" spans="2:3">
      <c r="B344" s="81">
        <v>341000000</v>
      </c>
      <c r="C344">
        <f>_xlfn.NORM.DIST(B344,'Recommended Premiums'!$M$32,'Recommended Premiums'!$M$31,FALSE)</f>
        <v>5.0188965910602928E-12</v>
      </c>
    </row>
    <row r="345" spans="2:3">
      <c r="B345" s="81">
        <v>342000000</v>
      </c>
      <c r="C345">
        <f>_xlfn.NORM.DIST(B345,'Recommended Premiums'!$M$32,'Recommended Premiums'!$M$31,FALSE)</f>
        <v>5.224358413149101E-12</v>
      </c>
    </row>
    <row r="346" spans="2:3">
      <c r="B346" s="81">
        <v>343000000</v>
      </c>
      <c r="C346">
        <f>_xlfn.NORM.DIST(B346,'Recommended Premiums'!$M$32,'Recommended Premiums'!$M$31,FALSE)</f>
        <v>5.4375825841480188E-12</v>
      </c>
    </row>
    <row r="347" spans="2:3">
      <c r="B347" s="81">
        <v>344000000</v>
      </c>
      <c r="C347">
        <f>_xlfn.NORM.DIST(B347,'Recommended Premiums'!$M$32,'Recommended Premiums'!$M$31,FALSE)</f>
        <v>5.6588339994223189E-12</v>
      </c>
    </row>
    <row r="348" spans="2:3">
      <c r="B348" s="81">
        <v>345000000</v>
      </c>
      <c r="C348">
        <f>_xlfn.NORM.DIST(B348,'Recommended Premiums'!$M$32,'Recommended Premiums'!$M$31,FALSE)</f>
        <v>5.8883854178197285E-12</v>
      </c>
    </row>
    <row r="349" spans="2:3">
      <c r="B349" s="81">
        <v>346000000</v>
      </c>
      <c r="C349">
        <f>_xlfn.NORM.DIST(B349,'Recommended Premiums'!$M$32,'Recommended Premiums'!$M$31,FALSE)</f>
        <v>6.1265176488313435E-12</v>
      </c>
    </row>
    <row r="350" spans="2:3">
      <c r="B350" s="81">
        <v>347000000</v>
      </c>
      <c r="C350">
        <f>_xlfn.NORM.DIST(B350,'Recommended Premiums'!$M$32,'Recommended Premiums'!$M$31,FALSE)</f>
        <v>6.3735197424572388E-12</v>
      </c>
    </row>
    <row r="351" spans="2:3">
      <c r="B351" s="81">
        <v>348000000</v>
      </c>
      <c r="C351">
        <f>_xlfn.NORM.DIST(B351,'Recommended Premiums'!$M$32,'Recommended Premiums'!$M$31,FALSE)</f>
        <v>6.6296891817476674E-12</v>
      </c>
    </row>
    <row r="352" spans="2:3">
      <c r="B352" s="81">
        <v>349000000</v>
      </c>
      <c r="C352">
        <f>_xlfn.NORM.DIST(B352,'Recommended Premiums'!$M$32,'Recommended Premiums'!$M$31,FALSE)</f>
        <v>6.895332077987691E-12</v>
      </c>
    </row>
    <row r="353" spans="2:3">
      <c r="B353" s="81">
        <v>350000000</v>
      </c>
      <c r="C353">
        <f>_xlfn.NORM.DIST(B353,'Recommended Premiums'!$M$32,'Recommended Premiums'!$M$31,FALSE)</f>
        <v>7.1707633684891378E-12</v>
      </c>
    </row>
    <row r="354" spans="2:3">
      <c r="B354" s="81">
        <v>351000000</v>
      </c>
      <c r="C354">
        <f>_xlfn.NORM.DIST(B354,'Recommended Premiums'!$M$32,'Recommended Premiums'!$M$31,FALSE)</f>
        <v>7.4563070169503525E-12</v>
      </c>
    </row>
    <row r="355" spans="2:3">
      <c r="B355" s="81">
        <v>352000000</v>
      </c>
      <c r="C355">
        <f>_xlfn.NORM.DIST(B355,'Recommended Premiums'!$M$32,'Recommended Premiums'!$M$31,FALSE)</f>
        <v>7.7522962163403324E-12</v>
      </c>
    </row>
    <row r="356" spans="2:3">
      <c r="B356" s="81">
        <v>353000000</v>
      </c>
      <c r="C356">
        <f>_xlfn.NORM.DIST(B356,'Recommended Premiums'!$M$32,'Recommended Premiums'!$M$31,FALSE)</f>
        <v>8.0590735942600992E-12</v>
      </c>
    </row>
    <row r="357" spans="2:3">
      <c r="B357" s="81">
        <v>354000000</v>
      </c>
      <c r="C357">
        <f>_xlfn.NORM.DIST(B357,'Recommended Premiums'!$M$32,'Recommended Premiums'!$M$31,FALSE)</f>
        <v>8.3769914207298047E-12</v>
      </c>
    </row>
    <row r="358" spans="2:3">
      <c r="B358" s="81">
        <v>355000000</v>
      </c>
      <c r="C358">
        <f>_xlfn.NORM.DIST(B358,'Recommended Premiums'!$M$32,'Recommended Premiums'!$M$31,FALSE)</f>
        <v>8.7064118183465329E-12</v>
      </c>
    </row>
    <row r="359" spans="2:3">
      <c r="B359" s="81">
        <v>356000000</v>
      </c>
      <c r="C359">
        <f>_xlfn.NORM.DIST(B359,'Recommended Premiums'!$M$32,'Recommended Premiums'!$M$31,FALSE)</f>
        <v>9.0477069747528886E-12</v>
      </c>
    </row>
    <row r="360" spans="2:3">
      <c r="B360" s="81">
        <v>357000000</v>
      </c>
      <c r="C360">
        <f>_xlfn.NORM.DIST(B360,'Recommended Premiums'!$M$32,'Recommended Premiums'!$M$31,FALSE)</f>
        <v>9.4012593573527369E-12</v>
      </c>
    </row>
    <row r="361" spans="2:3">
      <c r="B361" s="81">
        <v>358000000</v>
      </c>
      <c r="C361">
        <f>_xlfn.NORM.DIST(B361,'Recommended Premiums'!$M$32,'Recommended Premiums'!$M$31,FALSE)</f>
        <v>9.7674619302056544E-12</v>
      </c>
    </row>
    <row r="362" spans="2:3">
      <c r="B362" s="81">
        <v>359000000</v>
      </c>
      <c r="C362">
        <f>_xlfn.NORM.DIST(B362,'Recommended Premiums'!$M$32,'Recommended Premiums'!$M$31,FALSE)</f>
        <v>1.0146718373027218E-11</v>
      </c>
    </row>
    <row r="363" spans="2:3">
      <c r="B363" s="81">
        <v>360000000</v>
      </c>
      <c r="C363">
        <f>_xlfn.NORM.DIST(B363,'Recommended Premiums'!$M$32,'Recommended Premiums'!$M$31,FALSE)</f>
        <v>1.0539443302217692E-11</v>
      </c>
    </row>
    <row r="364" spans="2:3">
      <c r="B364" s="81">
        <v>361000000</v>
      </c>
      <c r="C364">
        <f>_xlfn.NORM.DIST(B364,'Recommended Premiums'!$M$32,'Recommended Premiums'!$M$31,FALSE)</f>
        <v>1.0946062493836831E-11</v>
      </c>
    </row>
    <row r="365" spans="2:3">
      <c r="B365" s="81">
        <v>362000000</v>
      </c>
      <c r="C365">
        <f>_xlfn.NORM.DIST(B365,'Recommended Premiums'!$M$32,'Recommended Premiums'!$M$31,FALSE)</f>
        <v>1.1367013108437583E-11</v>
      </c>
    </row>
    <row r="366" spans="2:3">
      <c r="B366" s="81">
        <v>363000000</v>
      </c>
      <c r="C366">
        <f>_xlfn.NORM.DIST(B366,'Recommended Premiums'!$M$32,'Recommended Premiums'!$M$31,FALSE)</f>
        <v>1.1802743917666818E-11</v>
      </c>
    </row>
    <row r="367" spans="2:3">
      <c r="B367" s="81">
        <v>364000000</v>
      </c>
      <c r="C367">
        <f>_xlfn.NORM.DIST(B367,'Recommended Premiums'!$M$32,'Recommended Premiums'!$M$31,FALSE)</f>
        <v>1.2253715532535793E-11</v>
      </c>
    </row>
    <row r="368" spans="2:3">
      <c r="B368" s="81">
        <v>365000000</v>
      </c>
      <c r="C368">
        <f>_xlfn.NORM.DIST(B368,'Recommended Premiums'!$M$32,'Recommended Premiums'!$M$31,FALSE)</f>
        <v>1.2720400633258159E-11</v>
      </c>
    </row>
    <row r="369" spans="2:3">
      <c r="B369" s="81">
        <v>366000000</v>
      </c>
      <c r="C369">
        <f>_xlfn.NORM.DIST(B369,'Recommended Premiums'!$M$32,'Recommended Premiums'!$M$31,FALSE)</f>
        <v>1.3203284200547894E-11</v>
      </c>
    </row>
    <row r="370" spans="2:3">
      <c r="B370" s="81">
        <v>367000000</v>
      </c>
      <c r="C370">
        <f>_xlfn.NORM.DIST(B370,'Recommended Premiums'!$M$32,'Recommended Premiums'!$M$31,FALSE)</f>
        <v>1.3702863748264173E-11</v>
      </c>
    </row>
    <row r="371" spans="2:3">
      <c r="B371" s="81">
        <v>368000000</v>
      </c>
      <c r="C371">
        <f>_xlfn.NORM.DIST(B371,'Recommended Premiums'!$M$32,'Recommended Premiums'!$M$31,FALSE)</f>
        <v>1.421964955728507E-11</v>
      </c>
    </row>
    <row r="372" spans="2:3">
      <c r="B372" s="81">
        <v>369000000</v>
      </c>
      <c r="C372">
        <f>_xlfn.NORM.DIST(B372,'Recommended Premiums'!$M$32,'Recommended Premiums'!$M$31,FALSE)</f>
        <v>1.4754164910485859E-11</v>
      </c>
    </row>
    <row r="373" spans="2:3">
      <c r="B373" s="81">
        <v>370000000</v>
      </c>
      <c r="C373">
        <f>_xlfn.NORM.DIST(B373,'Recommended Premiums'!$M$32,'Recommended Premiums'!$M$31,FALSE)</f>
        <v>1.5306946328692638E-11</v>
      </c>
    </row>
    <row r="374" spans="2:3">
      <c r="B374" s="81">
        <v>371000000</v>
      </c>
      <c r="C374">
        <f>_xlfn.NORM.DIST(B374,'Recommended Premiums'!$M$32,'Recommended Premiums'!$M$31,FALSE)</f>
        <v>1.5878543807475762E-11</v>
      </c>
    </row>
    <row r="375" spans="2:3">
      <c r="B375" s="81">
        <v>372000000</v>
      </c>
      <c r="C375">
        <f>_xlfn.NORM.DIST(B375,'Recommended Premiums'!$M$32,'Recommended Premiums'!$M$31,FALSE)</f>
        <v>1.6469521054642292E-11</v>
      </c>
    </row>
    <row r="376" spans="2:3">
      <c r="B376" s="81">
        <v>373000000</v>
      </c>
      <c r="C376">
        <f>_xlfn.NORM.DIST(B376,'Recommended Premiums'!$M$32,'Recommended Premiums'!$M$31,FALSE)</f>
        <v>1.7080455728280128E-11</v>
      </c>
    </row>
    <row r="377" spans="2:3">
      <c r="B377" s="81">
        <v>374000000</v>
      </c>
      <c r="C377">
        <f>_xlfn.NORM.DIST(B377,'Recommended Premiums'!$M$32,'Recommended Premiums'!$M$31,FALSE)</f>
        <v>1.7711939675201291E-11</v>
      </c>
    </row>
    <row r="378" spans="2:3">
      <c r="B378" s="81">
        <v>375000000</v>
      </c>
      <c r="C378">
        <f>_xlfn.NORM.DIST(B378,'Recommended Premiums'!$M$32,'Recommended Premiums'!$M$31,FALSE)</f>
        <v>1.8364579169625048E-11</v>
      </c>
    </row>
    <row r="379" spans="2:3">
      <c r="B379" s="81">
        <v>376000000</v>
      </c>
      <c r="C379">
        <f>_xlfn.NORM.DIST(B379,'Recommended Premiums'!$M$32,'Recommended Premiums'!$M$31,FALSE)</f>
        <v>1.9038995151936035E-11</v>
      </c>
    </row>
    <row r="380" spans="2:3">
      <c r="B380" s="81">
        <v>377000000</v>
      </c>
      <c r="C380">
        <f>_xlfn.NORM.DIST(B380,'Recommended Premiums'!$M$32,'Recommended Premiums'!$M$31,FALSE)</f>
        <v>1.9735823467345976E-11</v>
      </c>
    </row>
    <row r="381" spans="2:3">
      <c r="B381" s="81">
        <v>378000000</v>
      </c>
      <c r="C381">
        <f>_xlfn.NORM.DIST(B381,'Recommended Premiums'!$M$32,'Recommended Premiums'!$M$31,FALSE)</f>
        <v>2.0455715104281517E-11</v>
      </c>
    </row>
    <row r="382" spans="2:3">
      <c r="B382" s="81">
        <v>379000000</v>
      </c>
      <c r="C382">
        <f>_xlfn.NORM.DIST(B382,'Recommended Premiums'!$M$32,'Recommended Premiums'!$M$31,FALSE)</f>
        <v>2.1199336432314412E-11</v>
      </c>
    </row>
    <row r="383" spans="2:3">
      <c r="B383" s="81">
        <v>380000000</v>
      </c>
      <c r="C383">
        <f>_xlfn.NORM.DIST(B383,'Recommended Premiums'!$M$32,'Recommended Premiums'!$M$31,FALSE)</f>
        <v>2.1967369439444007E-11</v>
      </c>
    </row>
    <row r="384" spans="2:3">
      <c r="B384" s="81">
        <v>381000000</v>
      </c>
      <c r="C384">
        <f>_xlfn.NORM.DIST(B384,'Recommended Premiums'!$M$32,'Recommended Premiums'!$M$31,FALSE)</f>
        <v>2.2760511968535228E-11</v>
      </c>
    </row>
    <row r="385" spans="2:3">
      <c r="B385" s="81">
        <v>382000000</v>
      </c>
      <c r="C385">
        <f>_xlfn.NORM.DIST(B385,'Recommended Premiums'!$M$32,'Recommended Premiums'!$M$31,FALSE)</f>
        <v>2.3579477952709309E-11</v>
      </c>
    </row>
    <row r="386" spans="2:3">
      <c r="B386" s="81">
        <v>383000000</v>
      </c>
      <c r="C386">
        <f>_xlfn.NORM.DIST(B386,'Recommended Premiums'!$M$32,'Recommended Premiums'!$M$31,FALSE)</f>
        <v>2.4424997649477968E-11</v>
      </c>
    </row>
    <row r="387" spans="2:3">
      <c r="B387" s="81">
        <v>384000000</v>
      </c>
      <c r="C387">
        <f>_xlfn.NORM.DIST(B387,'Recommended Premiums'!$M$32,'Recommended Premiums'!$M$31,FALSE)</f>
        <v>2.5297817873404395E-11</v>
      </c>
    </row>
    <row r="388" spans="2:3">
      <c r="B388" s="81">
        <v>385000000</v>
      </c>
      <c r="C388">
        <f>_xlfn.NORM.DIST(B388,'Recommended Premiums'!$M$32,'Recommended Premiums'!$M$31,FALSE)</f>
        <v>2.6198702227069425E-11</v>
      </c>
    </row>
    <row r="389" spans="2:3">
      <c r="B389" s="81">
        <v>386000000</v>
      </c>
      <c r="C389">
        <f>_xlfn.NORM.DIST(B389,'Recommended Premiums'!$M$32,'Recommended Premiums'!$M$31,FALSE)</f>
        <v>2.7128431330113223E-11</v>
      </c>
    </row>
    <row r="390" spans="2:3">
      <c r="B390" s="81">
        <v>387000000</v>
      </c>
      <c r="C390">
        <f>_xlfn.NORM.DIST(B390,'Recommended Premiums'!$M$32,'Recommended Premiums'!$M$31,FALSE)</f>
        <v>2.8087803046117218E-11</v>
      </c>
    </row>
    <row r="391" spans="2:3">
      <c r="B391" s="81">
        <v>388000000</v>
      </c>
      <c r="C391">
        <f>_xlfn.NORM.DIST(B391,'Recommended Premiums'!$M$32,'Recommended Premiums'!$M$31,FALSE)</f>
        <v>2.9077632707083892E-11</v>
      </c>
    </row>
    <row r="392" spans="2:3">
      <c r="B392" s="81">
        <v>389000000</v>
      </c>
      <c r="C392">
        <f>_xlfn.NORM.DIST(B392,'Recommended Premiums'!$M$32,'Recommended Premiums'!$M$31,FALSE)</f>
        <v>3.0098753335265991E-11</v>
      </c>
    </row>
    <row r="393" spans="2:3">
      <c r="B393" s="81">
        <v>390000000</v>
      </c>
      <c r="C393">
        <f>_xlfn.NORM.DIST(B393,'Recommended Premiums'!$M$32,'Recommended Premiums'!$M$31,FALSE)</f>
        <v>3.1152015862089144E-11</v>
      </c>
    </row>
    <row r="394" spans="2:3">
      <c r="B394" s="81">
        <v>391000000</v>
      </c>
      <c r="C394">
        <f>_xlfn.NORM.DIST(B394,'Recommended Premiums'!$M$32,'Recommended Premiums'!$M$31,FALSE)</f>
        <v>3.2238289343907168E-11</v>
      </c>
    </row>
    <row r="395" spans="2:3">
      <c r="B395" s="81">
        <v>392000000</v>
      </c>
      <c r="C395">
        <f>_xlfn.NORM.DIST(B395,'Recommended Premiums'!$M$32,'Recommended Premiums'!$M$31,FALSE)</f>
        <v>3.3358461174320713E-11</v>
      </c>
    </row>
    <row r="396" spans="2:3">
      <c r="B396" s="81">
        <v>393000000</v>
      </c>
      <c r="C396">
        <f>_xlfn.NORM.DIST(B396,'Recommended Premiums'!$M$32,'Recommended Premiums'!$M$31,FALSE)</f>
        <v>3.4513437292784752E-11</v>
      </c>
    </row>
    <row r="397" spans="2:3">
      <c r="B397" s="81">
        <v>394000000</v>
      </c>
      <c r="C397">
        <f>_xlfn.NORM.DIST(B397,'Recommended Premiums'!$M$32,'Recommended Premiums'!$M$31,FALSE)</f>
        <v>3.570414238922394E-11</v>
      </c>
    </row>
    <row r="398" spans="2:3">
      <c r="B398" s="81">
        <v>395000000</v>
      </c>
      <c r="C398">
        <f>_xlfn.NORM.DIST(B398,'Recommended Premiums'!$M$32,'Recommended Premiums'!$M$31,FALSE)</f>
        <v>3.6931520104367349E-11</v>
      </c>
    </row>
    <row r="399" spans="2:3">
      <c r="B399" s="81">
        <v>396000000</v>
      </c>
      <c r="C399">
        <f>_xlfn.NORM.DIST(B399,'Recommended Premiums'!$M$32,'Recommended Premiums'!$M$31,FALSE)</f>
        <v>3.8196533225509362E-11</v>
      </c>
    </row>
    <row r="400" spans="2:3">
      <c r="B400" s="81">
        <v>397000000</v>
      </c>
      <c r="C400">
        <f>_xlfn.NORM.DIST(B400,'Recommended Premiums'!$M$32,'Recommended Premiums'!$M$31,FALSE)</f>
        <v>3.9500163877396056E-11</v>
      </c>
    </row>
    <row r="401" spans="2:3">
      <c r="B401" s="81">
        <v>398000000</v>
      </c>
      <c r="C401">
        <f>_xlfn.NORM.DIST(B401,'Recommended Premiums'!$M$32,'Recommended Premiums'!$M$31,FALSE)</f>
        <v>4.0843413707930472E-11</v>
      </c>
    </row>
    <row r="402" spans="2:3">
      <c r="B402" s="81">
        <v>399000000</v>
      </c>
      <c r="C402">
        <f>_xlfn.NORM.DIST(B402,'Recommended Premiums'!$M$32,'Recommended Premiums'!$M$31,FALSE)</f>
        <v>4.2227304068384152E-11</v>
      </c>
    </row>
    <row r="403" spans="2:3">
      <c r="B403" s="81">
        <v>400000000</v>
      </c>
      <c r="C403">
        <f>_xlfn.NORM.DIST(B403,'Recommended Premiums'!$M$32,'Recommended Premiums'!$M$31,FALSE)</f>
        <v>4.3652876187796739E-11</v>
      </c>
    </row>
    <row r="404" spans="2:3">
      <c r="B404" s="81">
        <v>401000000</v>
      </c>
      <c r="C404">
        <f>_xlfn.NORM.DIST(B404,'Recommended Premiums'!$M$32,'Recommended Premiums'!$M$31,FALSE)</f>
        <v>4.5121191341238128E-11</v>
      </c>
    </row>
    <row r="405" spans="2:3">
      <c r="B405" s="81">
        <v>402000000</v>
      </c>
      <c r="C405">
        <f>_xlfn.NORM.DIST(B405,'Recommended Premiums'!$M$32,'Recommended Premiums'!$M$31,FALSE)</f>
        <v>4.6633331011603775E-11</v>
      </c>
    </row>
    <row r="406" spans="2:3">
      <c r="B406" s="81">
        <v>403000000</v>
      </c>
      <c r="C406">
        <f>_xlfn.NORM.DIST(B406,'Recommended Premiums'!$M$32,'Recommended Premiums'!$M$31,FALSE)</f>
        <v>4.8190397044606555E-11</v>
      </c>
    </row>
    <row r="407" spans="2:3">
      <c r="B407" s="81">
        <v>404000000</v>
      </c>
      <c r="C407">
        <f>_xlfn.NORM.DIST(B407,'Recommended Premiums'!$M$32,'Recommended Premiums'!$M$31,FALSE)</f>
        <v>4.979351179662367E-11</v>
      </c>
    </row>
    <row r="408" spans="2:3">
      <c r="B408" s="81">
        <v>405000000</v>
      </c>
      <c r="C408">
        <f>_xlfn.NORM.DIST(B408,'Recommended Premiums'!$M$32,'Recommended Premiums'!$M$31,FALSE)</f>
        <v>5.144381827505157E-11</v>
      </c>
    </row>
    <row r="409" spans="2:3">
      <c r="B409" s="81">
        <v>406000000</v>
      </c>
      <c r="C409">
        <f>_xlfn.NORM.DIST(B409,'Recommended Premiums'!$M$32,'Recommended Premiums'!$M$31,FALSE)</f>
        <v>5.3142480270816594E-11</v>
      </c>
    </row>
    <row r="410" spans="2:3">
      <c r="B410" s="81">
        <v>407000000</v>
      </c>
      <c r="C410">
        <f>_xlfn.NORM.DIST(B410,'Recommended Premiums'!$M$32,'Recommended Premiums'!$M$31,FALSE)</f>
        <v>5.4890682482684099E-11</v>
      </c>
    </row>
    <row r="411" spans="2:3">
      <c r="B411" s="81">
        <v>408000000</v>
      </c>
      <c r="C411">
        <f>_xlfn.NORM.DIST(B411,'Recommended Premiums'!$M$32,'Recommended Premiums'!$M$31,FALSE)</f>
        <v>5.6689630633003751E-11</v>
      </c>
    </row>
    <row r="412" spans="2:3">
      <c r="B412" s="81">
        <v>409000000</v>
      </c>
      <c r="C412">
        <f>_xlfn.NORM.DIST(B412,'Recommended Premiums'!$M$32,'Recommended Premiums'!$M$31,FALSE)</f>
        <v>5.8540551574524033E-11</v>
      </c>
    </row>
    <row r="413" spans="2:3">
      <c r="B413" s="81">
        <v>410000000</v>
      </c>
      <c r="C413">
        <f>_xlfn.NORM.DIST(B413,'Recommended Premiums'!$M$32,'Recommended Premiums'!$M$31,FALSE)</f>
        <v>6.0444693387904514E-11</v>
      </c>
    </row>
    <row r="414" spans="2:3">
      <c r="B414" s="81">
        <v>411000000</v>
      </c>
      <c r="C414">
        <f>_xlfn.NORM.DIST(B414,'Recommended Premiums'!$M$32,'Recommended Premiums'!$M$31,FALSE)</f>
        <v>6.240332546955016E-11</v>
      </c>
    </row>
    <row r="415" spans="2:3">
      <c r="B415" s="81">
        <v>412000000</v>
      </c>
      <c r="C415">
        <f>_xlfn.NORM.DIST(B415,'Recommended Premiums'!$M$32,'Recommended Premiums'!$M$31,FALSE)</f>
        <v>6.4417738609387223E-11</v>
      </c>
    </row>
    <row r="416" spans="2:3">
      <c r="B416" s="81">
        <v>413000000</v>
      </c>
      <c r="C416">
        <f>_xlfn.NORM.DIST(B416,'Recommended Premiums'!$M$32,'Recommended Premiums'!$M$31,FALSE)</f>
        <v>6.6489245058198339E-11</v>
      </c>
    </row>
    <row r="417" spans="2:3">
      <c r="B417" s="81">
        <v>414000000</v>
      </c>
      <c r="C417">
        <f>_xlfn.NORM.DIST(B417,'Recommended Premiums'!$M$32,'Recommended Premiums'!$M$31,FALSE)</f>
        <v>6.8619178584128241E-11</v>
      </c>
    </row>
    <row r="418" spans="2:3">
      <c r="B418" s="81">
        <v>415000000</v>
      </c>
      <c r="C418">
        <f>_xlfn.NORM.DIST(B418,'Recommended Premiums'!$M$32,'Recommended Premiums'!$M$31,FALSE)</f>
        <v>7.0808894517969882E-11</v>
      </c>
    </row>
    <row r="419" spans="2:3">
      <c r="B419" s="81">
        <v>416000000</v>
      </c>
      <c r="C419">
        <f>_xlfn.NORM.DIST(B419,'Recommended Premiums'!$M$32,'Recommended Premiums'!$M$31,FALSE)</f>
        <v>7.3059769786837651E-11</v>
      </c>
    </row>
    <row r="420" spans="2:3">
      <c r="B420" s="81">
        <v>417000000</v>
      </c>
      <c r="C420">
        <f>_xlfn.NORM.DIST(B420,'Recommended Premiums'!$M$32,'Recommended Premiums'!$M$31,FALSE)</f>
        <v>7.5373202935830483E-11</v>
      </c>
    </row>
    <row r="421" spans="2:3">
      <c r="B421" s="81">
        <v>418000000</v>
      </c>
      <c r="C421">
        <f>_xlfn.NORM.DIST(B421,'Recommended Premiums'!$M$32,'Recommended Premiums'!$M$31,FALSE)</f>
        <v>7.7750614137286709E-11</v>
      </c>
    </row>
    <row r="422" spans="2:3">
      <c r="B422" s="81">
        <v>419000000</v>
      </c>
      <c r="C422">
        <f>_xlfn.NORM.DIST(B422,'Recommended Premiums'!$M$32,'Recommended Premiums'!$M$31,FALSE)</f>
        <v>8.019344518722874E-11</v>
      </c>
    </row>
    <row r="423" spans="2:3">
      <c r="B423" s="81">
        <v>420000000</v>
      </c>
      <c r="C423">
        <f>_xlfn.NORM.DIST(B423,'Recommended Premiums'!$M$32,'Recommended Premiums'!$M$31,FALSE)</f>
        <v>8.2703159488594835E-11</v>
      </c>
    </row>
    <row r="424" spans="2:3">
      <c r="B424" s="81">
        <v>421000000</v>
      </c>
      <c r="C424">
        <f>_xlfn.NORM.DIST(B424,'Recommended Premiums'!$M$32,'Recommended Premiums'!$M$31,FALSE)</f>
        <v>8.5281242020853877E-11</v>
      </c>
    </row>
    <row r="425" spans="2:3">
      <c r="B425" s="81">
        <v>422000000</v>
      </c>
      <c r="C425">
        <f>_xlfn.NORM.DIST(B425,'Recommended Premiums'!$M$32,'Recommended Premiums'!$M$31,FALSE)</f>
        <v>8.7929199295596879E-11</v>
      </c>
    </row>
    <row r="426" spans="2:3">
      <c r="B426" s="81">
        <v>423000000</v>
      </c>
      <c r="C426">
        <f>_xlfn.NORM.DIST(B426,'Recommended Premiums'!$M$32,'Recommended Premiums'!$M$31,FALSE)</f>
        <v>9.0648559297698303E-11</v>
      </c>
    </row>
    <row r="427" spans="2:3">
      <c r="B427" s="81">
        <v>424000000</v>
      </c>
      <c r="C427">
        <f>_xlfn.NORM.DIST(B427,'Recommended Premiums'!$M$32,'Recommended Premiums'!$M$31,FALSE)</f>
        <v>9.3440871411641386E-11</v>
      </c>
    </row>
    <row r="428" spans="2:3">
      <c r="B428" s="81">
        <v>425000000</v>
      </c>
      <c r="C428">
        <f>_xlfn.NORM.DIST(B428,'Recommended Premiums'!$M$32,'Recommended Premiums'!$M$31,FALSE)</f>
        <v>9.6307706332599316E-11</v>
      </c>
    </row>
    <row r="429" spans="2:3">
      <c r="B429" s="81">
        <v>426000000</v>
      </c>
      <c r="C429">
        <f>_xlfn.NORM.DIST(B429,'Recommended Premiums'!$M$32,'Recommended Premiums'!$M$31,FALSE)</f>
        <v>9.9250655961865691E-11</v>
      </c>
    </row>
    <row r="430" spans="2:3">
      <c r="B430" s="81">
        <v>427000000</v>
      </c>
      <c r="C430">
        <f>_xlfn.NORM.DIST(B430,'Recommended Premiums'!$M$32,'Recommended Premiums'!$M$31,FALSE)</f>
        <v>1.0227133328622864E-10</v>
      </c>
    </row>
    <row r="431" spans="2:3">
      <c r="B431" s="81">
        <v>428000000</v>
      </c>
      <c r="C431">
        <f>_xlfn.NORM.DIST(B431,'Recommended Premiums'!$M$32,'Recommended Premiums'!$M$31,FALSE)</f>
        <v>1.0537137224088337E-10</v>
      </c>
    </row>
    <row r="432" spans="2:3">
      <c r="B432" s="81">
        <v>429000000</v>
      </c>
      <c r="C432">
        <f>_xlfn.NORM.DIST(B432,'Recommended Premiums'!$M$32,'Recommended Premiums'!$M$31,FALSE)</f>
        <v>1.0855242755547901E-10</v>
      </c>
    </row>
    <row r="433" spans="2:3">
      <c r="B433" s="81">
        <v>430000000</v>
      </c>
      <c r="C433">
        <f>_xlfn.NORM.DIST(B433,'Recommended Premiums'!$M$32,'Recommended Premiums'!$M$31,FALSE)</f>
        <v>1.1181617458289991E-10</v>
      </c>
    </row>
    <row r="434" spans="2:3">
      <c r="B434" s="81">
        <v>431000000</v>
      </c>
      <c r="C434">
        <f>_xlfn.NORM.DIST(B434,'Recommended Premiums'!$M$32,'Recommended Premiums'!$M$31,FALSE)</f>
        <v>1.15164309110381E-10</v>
      </c>
    </row>
    <row r="435" spans="2:3">
      <c r="B435" s="81">
        <v>432000000</v>
      </c>
      <c r="C435">
        <f>_xlfn.NORM.DIST(B435,'Recommended Premiums'!$M$32,'Recommended Premiums'!$M$31,FALSE)</f>
        <v>1.185985471525622E-10</v>
      </c>
    </row>
    <row r="436" spans="2:3">
      <c r="B436" s="81">
        <v>433000000</v>
      </c>
      <c r="C436">
        <f>_xlfn.NORM.DIST(B436,'Recommended Premiums'!$M$32,'Recommended Premiums'!$M$31,FALSE)</f>
        <v>1.2212062472608879E-10</v>
      </c>
    </row>
    <row r="437" spans="2:3">
      <c r="B437" s="81">
        <v>434000000</v>
      </c>
      <c r="C437">
        <f>_xlfn.NORM.DIST(B437,'Recommended Premiums'!$M$32,'Recommended Premiums'!$M$31,FALSE)</f>
        <v>1.2573229760536801E-10</v>
      </c>
    </row>
    <row r="438" spans="2:3">
      <c r="B438" s="81">
        <v>435000000</v>
      </c>
      <c r="C438">
        <f>_xlfn.NORM.DIST(B438,'Recommended Premiums'!$M$32,'Recommended Premiums'!$M$31,FALSE)</f>
        <v>1.2943534105909972E-10</v>
      </c>
    </row>
    <row r="439" spans="2:3">
      <c r="B439" s="81">
        <v>436000000</v>
      </c>
      <c r="C439">
        <f>_xlfn.NORM.DIST(B439,'Recommended Premiums'!$M$32,'Recommended Premiums'!$M$31,FALSE)</f>
        <v>1.3323154956719883E-10</v>
      </c>
    </row>
    <row r="440" spans="2:3">
      <c r="B440" s="81">
        <v>437000000</v>
      </c>
      <c r="C440">
        <f>_xlfn.NORM.DIST(B440,'Recommended Premiums'!$M$32,'Recommended Premiums'!$M$31,FALSE)</f>
        <v>1.3712273651773792E-10</v>
      </c>
    </row>
    <row r="441" spans="2:3">
      <c r="B441" s="81">
        <v>438000000</v>
      </c>
      <c r="C441">
        <f>_xlfn.NORM.DIST(B441,'Recommended Premiums'!$M$32,'Recommended Premiums'!$M$31,FALSE)</f>
        <v>1.4111073388353852E-10</v>
      </c>
    </row>
    <row r="442" spans="2:3">
      <c r="B442" s="81">
        <v>439000000</v>
      </c>
      <c r="C442">
        <f>_xlfn.NORM.DIST(B442,'Recommended Premiums'!$M$32,'Recommended Premiums'!$M$31,FALSE)</f>
        <v>1.4519739187805359E-10</v>
      </c>
    </row>
    <row r="443" spans="2:3">
      <c r="B443" s="81">
        <v>440000000</v>
      </c>
      <c r="C443">
        <f>_xlfn.NORM.DIST(B443,'Recommended Premiums'!$M$32,'Recommended Premiums'!$M$31,FALSE)</f>
        <v>1.4938457859018021E-10</v>
      </c>
    </row>
    <row r="444" spans="2:3">
      <c r="B444" s="81">
        <v>441000000</v>
      </c>
      <c r="C444">
        <f>_xlfn.NORM.DIST(B444,'Recommended Premiums'!$M$32,'Recommended Premiums'!$M$31,FALSE)</f>
        <v>1.5367417959766114E-10</v>
      </c>
    </row>
    <row r="445" spans="2:3">
      <c r="B445" s="81">
        <v>442000000</v>
      </c>
      <c r="C445">
        <f>_xlfn.NORM.DIST(B445,'Recommended Premiums'!$M$32,'Recommended Premiums'!$M$31,FALSE)</f>
        <v>1.5806809755873167E-10</v>
      </c>
    </row>
    <row r="446" spans="2:3">
      <c r="B446" s="81">
        <v>443000000</v>
      </c>
      <c r="C446">
        <f>_xlfn.NORM.DIST(B446,'Recommended Premiums'!$M$32,'Recommended Premiums'!$M$31,FALSE)</f>
        <v>1.6256825178168236E-10</v>
      </c>
    </row>
    <row r="447" spans="2:3">
      <c r="B447" s="81">
        <v>444000000</v>
      </c>
      <c r="C447">
        <f>_xlfn.NORM.DIST(B447,'Recommended Premiums'!$M$32,'Recommended Premiums'!$M$31,FALSE)</f>
        <v>1.6717657777201717E-10</v>
      </c>
    </row>
    <row r="448" spans="2:3">
      <c r="B448" s="81">
        <v>445000000</v>
      </c>
      <c r="C448">
        <f>_xlfn.NORM.DIST(B448,'Recommended Premiums'!$M$32,'Recommended Premiums'!$M$31,FALSE)</f>
        <v>1.7189502675689128E-10</v>
      </c>
    </row>
    <row r="449" spans="2:3">
      <c r="B449" s="81">
        <v>446000000</v>
      </c>
      <c r="C449">
        <f>_xlfn.NORM.DIST(B449,'Recommended Premiums'!$M$32,'Recommended Premiums'!$M$31,FALSE)</f>
        <v>1.7672556518653291E-10</v>
      </c>
    </row>
    <row r="450" spans="2:3">
      <c r="B450" s="81">
        <v>447000000</v>
      </c>
      <c r="C450">
        <f>_xlfn.NORM.DIST(B450,'Recommended Premiums'!$M$32,'Recommended Premiums'!$M$31,FALSE)</f>
        <v>1.8167017421235274E-10</v>
      </c>
    </row>
    <row r="451" spans="2:3">
      <c r="B451" s="81">
        <v>448000000</v>
      </c>
      <c r="C451">
        <f>_xlfn.NORM.DIST(B451,'Recommended Premiums'!$M$32,'Recommended Premiums'!$M$31,FALSE)</f>
        <v>1.8673084914146632E-10</v>
      </c>
    </row>
    <row r="452" spans="2:3">
      <c r="B452" s="81">
        <v>449000000</v>
      </c>
      <c r="C452">
        <f>_xlfn.NORM.DIST(B452,'Recommended Premiums'!$M$32,'Recommended Premiums'!$M$31,FALSE)</f>
        <v>1.9190959886735895E-10</v>
      </c>
    </row>
    <row r="453" spans="2:3">
      <c r="B453" s="81">
        <v>450000000</v>
      </c>
      <c r="C453">
        <f>_xlfn.NORM.DIST(B453,'Recommended Premiums'!$M$32,'Recommended Premiums'!$M$31,FALSE)</f>
        <v>1.9720844527644266E-10</v>
      </c>
    </row>
    <row r="454" spans="2:3">
      <c r="B454" s="81">
        <v>451000000</v>
      </c>
      <c r="C454">
        <f>_xlfn.NORM.DIST(B454,'Recommended Premiums'!$M$32,'Recommended Premiums'!$M$31,FALSE)</f>
        <v>2.0262942263025969E-10</v>
      </c>
    </row>
    <row r="455" spans="2:3">
      <c r="B455" s="81">
        <v>452000000</v>
      </c>
      <c r="C455">
        <f>_xlfn.NORM.DIST(B455,'Recommended Premiums'!$M$32,'Recommended Premiums'!$M$31,FALSE)</f>
        <v>2.0817457692310931E-10</v>
      </c>
    </row>
    <row r="456" spans="2:3">
      <c r="B456" s="81">
        <v>453000000</v>
      </c>
      <c r="C456">
        <f>_xlfn.NORM.DIST(B456,'Recommended Premiums'!$M$32,'Recommended Premiums'!$M$31,FALSE)</f>
        <v>2.1384596521488421E-10</v>
      </c>
    </row>
    <row r="457" spans="2:3">
      <c r="B457" s="81">
        <v>454000000</v>
      </c>
      <c r="C457">
        <f>_xlfn.NORM.DIST(B457,'Recommended Premiums'!$M$32,'Recommended Premiums'!$M$31,FALSE)</f>
        <v>2.1964565493891891E-10</v>
      </c>
    </row>
    <row r="458" spans="2:3">
      <c r="B458" s="81">
        <v>455000000</v>
      </c>
      <c r="C458">
        <f>_xlfn.NORM.DIST(B458,'Recommended Premiums'!$M$32,'Recommended Premiums'!$M$31,FALSE)</f>
        <v>2.2557572318466725E-10</v>
      </c>
    </row>
    <row r="459" spans="2:3">
      <c r="B459" s="81">
        <v>456000000</v>
      </c>
      <c r="C459">
        <f>_xlfn.NORM.DIST(B459,'Recommended Premiums'!$M$32,'Recommended Premiums'!$M$31,FALSE)</f>
        <v>2.3163825595504825E-10</v>
      </c>
    </row>
    <row r="460" spans="2:3">
      <c r="B460" s="81">
        <v>457000000</v>
      </c>
      <c r="C460">
        <f>_xlfn.NORM.DIST(B460,'Recommended Premiums'!$M$32,'Recommended Premiums'!$M$31,FALSE)</f>
        <v>2.3783534739830438E-10</v>
      </c>
    </row>
    <row r="461" spans="2:3">
      <c r="B461" s="81">
        <v>458000000</v>
      </c>
      <c r="C461">
        <f>_xlfn.NORM.DIST(B461,'Recommended Premiums'!$M$32,'Recommended Premiums'!$M$31,FALSE)</f>
        <v>2.4416909901425018E-10</v>
      </c>
    </row>
    <row r="462" spans="2:3">
      <c r="B462" s="81">
        <v>459000000</v>
      </c>
      <c r="C462">
        <f>_xlfn.NORM.DIST(B462,'Recommended Premiums'!$M$32,'Recommended Premiums'!$M$31,FALSE)</f>
        <v>2.5064161883479141E-10</v>
      </c>
    </row>
    <row r="463" spans="2:3">
      <c r="B463" s="81">
        <v>460000000</v>
      </c>
      <c r="C463">
        <f>_xlfn.NORM.DIST(B463,'Recommended Premiums'!$M$32,'Recommended Premiums'!$M$31,FALSE)</f>
        <v>2.5725502057862524E-10</v>
      </c>
    </row>
    <row r="464" spans="2:3">
      <c r="B464" s="81">
        <v>461000000</v>
      </c>
      <c r="C464">
        <f>_xlfn.NORM.DIST(B464,'Recommended Premiums'!$M$32,'Recommended Premiums'!$M$31,FALSE)</f>
        <v>2.6401142278004554E-10</v>
      </c>
    </row>
    <row r="465" spans="2:3">
      <c r="B465" s="81">
        <v>462000000</v>
      </c>
      <c r="C465">
        <f>_xlfn.NORM.DIST(B465,'Recommended Premiums'!$M$32,'Recommended Premiums'!$M$31,FALSE)</f>
        <v>2.7091294789179663E-10</v>
      </c>
    </row>
    <row r="466" spans="2:3">
      <c r="B466" s="81">
        <v>463000000</v>
      </c>
      <c r="C466">
        <f>_xlfn.NORM.DIST(B466,'Recommended Premiums'!$M$32,'Recommended Premiums'!$M$31,FALSE)</f>
        <v>2.7796172136194631E-10</v>
      </c>
    </row>
    <row r="467" spans="2:3">
      <c r="B467" s="81">
        <v>464000000</v>
      </c>
      <c r="C467">
        <f>_xlfn.NORM.DIST(B467,'Recommended Premiums'!$M$32,'Recommended Premiums'!$M$31,FALSE)</f>
        <v>2.8515987068475951E-10</v>
      </c>
    </row>
    <row r="468" spans="2:3">
      <c r="B468" s="81">
        <v>465000000</v>
      </c>
      <c r="C468">
        <f>_xlfn.NORM.DIST(B468,'Recommended Premiums'!$M$32,'Recommended Premiums'!$M$31,FALSE)</f>
        <v>2.9250952442558579E-10</v>
      </c>
    </row>
    <row r="469" spans="2:3">
      <c r="B469" s="81">
        <v>466000000</v>
      </c>
      <c r="C469">
        <f>_xlfn.NORM.DIST(B469,'Recommended Premiums'!$M$32,'Recommended Premiums'!$M$31,FALSE)</f>
        <v>3.0001281121978828E-10</v>
      </c>
    </row>
    <row r="470" spans="2:3">
      <c r="B470" s="81">
        <v>467000000</v>
      </c>
      <c r="C470">
        <f>_xlfn.NORM.DIST(B470,'Recommended Premiums'!$M$32,'Recommended Premiums'!$M$31,FALSE)</f>
        <v>3.0767185874577028E-10</v>
      </c>
    </row>
    <row r="471" spans="2:3">
      <c r="B471" s="81">
        <v>468000000</v>
      </c>
      <c r="C471">
        <f>_xlfn.NORM.DIST(B471,'Recommended Premiums'!$M$32,'Recommended Premiums'!$M$31,FALSE)</f>
        <v>3.154887926721729E-10</v>
      </c>
    </row>
    <row r="472" spans="2:3">
      <c r="B472" s="81">
        <v>469000000</v>
      </c>
      <c r="C472">
        <f>_xlfn.NORM.DIST(B472,'Recommended Premiums'!$M$32,'Recommended Premiums'!$M$31,FALSE)</f>
        <v>3.234657355793497E-10</v>
      </c>
    </row>
    <row r="473" spans="2:3">
      <c r="B473" s="81">
        <v>470000000</v>
      </c>
      <c r="C473">
        <f>_xlfn.NORM.DIST(B473,'Recommended Premiums'!$M$32,'Recommended Premiums'!$M$31,FALSE)</f>
        <v>3.3160480585523736E-10</v>
      </c>
    </row>
    <row r="474" spans="2:3">
      <c r="B474" s="81">
        <v>471000000</v>
      </c>
      <c r="C474">
        <f>_xlfn.NORM.DIST(B474,'Recommended Premiums'!$M$32,'Recommended Premiums'!$M$31,FALSE)</f>
        <v>3.3990811656577711E-10</v>
      </c>
    </row>
    <row r="475" spans="2:3">
      <c r="B475" s="81">
        <v>472000000</v>
      </c>
      <c r="C475">
        <f>_xlfn.NORM.DIST(B475,'Recommended Premiums'!$M$32,'Recommended Premiums'!$M$31,FALSE)</f>
        <v>3.4837777430006045E-10</v>
      </c>
    </row>
    <row r="476" spans="2:3">
      <c r="B476" s="81">
        <v>473000000</v>
      </c>
      <c r="C476">
        <f>_xlfn.NORM.DIST(B476,'Recommended Premiums'!$M$32,'Recommended Premiums'!$M$31,FALSE)</f>
        <v>3.5701587799039724E-10</v>
      </c>
    </row>
    <row r="477" spans="2:3">
      <c r="B477" s="81">
        <v>474000000</v>
      </c>
      <c r="C477">
        <f>_xlfn.NORM.DIST(B477,'Recommended Premiums'!$M$32,'Recommended Premiums'!$M$31,FALSE)</f>
        <v>3.658245177075392E-10</v>
      </c>
    </row>
    <row r="478" spans="2:3">
      <c r="B478" s="81">
        <v>475000000</v>
      </c>
      <c r="C478">
        <f>_xlfn.NORM.DIST(B478,'Recommended Premiums'!$M$32,'Recommended Premiums'!$M$31,FALSE)</f>
        <v>3.7480577343130777E-10</v>
      </c>
    </row>
    <row r="479" spans="2:3">
      <c r="B479" s="81">
        <v>476000000</v>
      </c>
      <c r="C479">
        <f>_xlfn.NORM.DIST(B479,'Recommended Premiums'!$M$32,'Recommended Premiums'!$M$31,FALSE)</f>
        <v>3.8396171379690956E-10</v>
      </c>
    </row>
    <row r="480" spans="2:3">
      <c r="B480" s="81">
        <v>477000000</v>
      </c>
      <c r="C480">
        <f>_xlfn.NORM.DIST(B480,'Recommended Premiums'!$M$32,'Recommended Premiums'!$M$31,FALSE)</f>
        <v>3.9329439481724714E-10</v>
      </c>
    </row>
    <row r="481" spans="2:3">
      <c r="B481" s="81">
        <v>478000000</v>
      </c>
      <c r="C481">
        <f>_xlfn.NORM.DIST(B481,'Recommended Premiums'!$M$32,'Recommended Premiums'!$M$31,FALSE)</f>
        <v>4.0280585858156401E-10</v>
      </c>
    </row>
    <row r="482" spans="2:3">
      <c r="B482" s="81">
        <v>479000000</v>
      </c>
      <c r="C482">
        <f>_xlfn.NORM.DIST(B482,'Recommended Premiums'!$M$32,'Recommended Premiums'!$M$31,FALSE)</f>
        <v>4.1249813193078174E-10</v>
      </c>
    </row>
    <row r="483" spans="2:3">
      <c r="B483" s="81">
        <v>480000000</v>
      </c>
      <c r="C483">
        <f>_xlfn.NORM.DIST(B483,'Recommended Premiums'!$M$32,'Recommended Premiums'!$M$31,FALSE)</f>
        <v>4.2237322510993107E-10</v>
      </c>
    </row>
    <row r="484" spans="2:3">
      <c r="B484" s="81">
        <v>481000000</v>
      </c>
      <c r="C484">
        <f>_xlfn.NORM.DIST(B484,'Recommended Premiums'!$M$32,'Recommended Premiums'!$M$31,FALSE)</f>
        <v>4.3243313039809376E-10</v>
      </c>
    </row>
    <row r="485" spans="2:3">
      <c r="B485" s="81">
        <v>482000000</v>
      </c>
      <c r="C485">
        <f>_xlfn.NORM.DIST(B485,'Recommended Premiums'!$M$32,'Recommended Premiums'!$M$31,FALSE)</f>
        <v>4.4267982071630702E-10</v>
      </c>
    </row>
    <row r="486" spans="2:3">
      <c r="B486" s="81">
        <v>483000000</v>
      </c>
      <c r="C486">
        <f>_xlfn.NORM.DIST(B486,'Recommended Premiums'!$M$32,'Recommended Premiums'!$M$31,FALSE)</f>
        <v>4.5311524821391375E-10</v>
      </c>
    </row>
    <row r="487" spans="2:3">
      <c r="B487" s="81">
        <v>484000000</v>
      </c>
      <c r="C487">
        <f>_xlfn.NORM.DIST(B487,'Recommended Premiums'!$M$32,'Recommended Premiums'!$M$31,FALSE)</f>
        <v>4.6374134283386455E-10</v>
      </c>
    </row>
    <row r="488" spans="2:3">
      <c r="B488" s="81">
        <v>485000000</v>
      </c>
      <c r="C488">
        <f>_xlfn.NORM.DIST(B488,'Recommended Premiums'!$M$32,'Recommended Premiums'!$M$31,FALSE)</f>
        <v>4.7456001085751623E-10</v>
      </c>
    </row>
    <row r="489" spans="2:3">
      <c r="B489" s="81">
        <v>486000000</v>
      </c>
      <c r="C489">
        <f>_xlfn.NORM.DIST(B489,'Recommended Premiums'!$M$32,'Recommended Premiums'!$M$31,FALSE)</f>
        <v>4.8557313342949609E-10</v>
      </c>
    </row>
    <row r="490" spans="2:3">
      <c r="B490" s="81">
        <v>487000000</v>
      </c>
      <c r="C490">
        <f>_xlfn.NORM.DIST(B490,'Recommended Premiums'!$M$32,'Recommended Premiums'!$M$31,FALSE)</f>
        <v>4.9678256506323079E-10</v>
      </c>
    </row>
    <row r="491" spans="2:3">
      <c r="B491" s="81">
        <v>488000000</v>
      </c>
      <c r="C491">
        <f>_xlfn.NORM.DIST(B491,'Recommended Premiums'!$M$32,'Recommended Premiums'!$M$31,FALSE)</f>
        <v>5.0819013212777214E-10</v>
      </c>
    </row>
    <row r="492" spans="2:3">
      <c r="B492" s="81">
        <v>489000000</v>
      </c>
      <c r="C492">
        <f>_xlfn.NORM.DIST(B492,'Recommended Premiums'!$M$32,'Recommended Premiums'!$M$31,FALSE)</f>
        <v>5.1979763131658429E-10</v>
      </c>
    </row>
    <row r="493" spans="2:3">
      <c r="B493" s="81">
        <v>490000000</v>
      </c>
      <c r="C493">
        <f>_xlfn.NORM.DIST(B493,'Recommended Premiums'!$M$32,'Recommended Premiums'!$M$31,FALSE)</f>
        <v>5.3160682809897593E-10</v>
      </c>
    </row>
    <row r="494" spans="2:3">
      <c r="B494" s="81">
        <v>491000000</v>
      </c>
      <c r="C494">
        <f>_xlfn.NORM.DIST(B494,'Recommended Premiums'!$M$32,'Recommended Premiums'!$M$31,FALSE)</f>
        <v>5.4361945515491158E-10</v>
      </c>
    </row>
    <row r="495" spans="2:3">
      <c r="B495" s="81">
        <v>492000000</v>
      </c>
      <c r="C495">
        <f>_xlfn.NORM.DIST(B495,'Recommended Premiums'!$M$32,'Recommended Premiums'!$M$31,FALSE)</f>
        <v>5.5583721079394604E-10</v>
      </c>
    </row>
    <row r="496" spans="2:3">
      <c r="B496" s="81">
        <v>493000000</v>
      </c>
      <c r="C496">
        <f>_xlfn.NORM.DIST(B496,'Recommended Premiums'!$M$32,'Recommended Premiums'!$M$31,FALSE)</f>
        <v>5.6826175735907053E-10</v>
      </c>
    </row>
    <row r="497" spans="2:3">
      <c r="B497" s="81">
        <v>494000000</v>
      </c>
      <c r="C497">
        <f>_xlfn.NORM.DIST(B497,'Recommended Premiums'!$M$32,'Recommended Premiums'!$M$31,FALSE)</f>
        <v>5.8089471961628248E-10</v>
      </c>
    </row>
    <row r="498" spans="2:3">
      <c r="B498" s="81">
        <v>495000000</v>
      </c>
      <c r="C498">
        <f>_xlfn.NORM.DIST(B498,'Recommended Premiums'!$M$32,'Recommended Premiums'!$M$31,FALSE)</f>
        <v>5.9373768313072783E-10</v>
      </c>
    </row>
    <row r="499" spans="2:3">
      <c r="B499" s="81">
        <v>496000000</v>
      </c>
      <c r="C499">
        <f>_xlfn.NORM.DIST(B499,'Recommended Premiums'!$M$32,'Recommended Premiums'!$M$31,FALSE)</f>
        <v>6.0679219263028252E-10</v>
      </c>
    </row>
    <row r="500" spans="2:3">
      <c r="B500" s="81">
        <v>497000000</v>
      </c>
      <c r="C500">
        <f>_xlfn.NORM.DIST(B500,'Recommended Premiums'!$M$32,'Recommended Premiums'!$M$31,FALSE)</f>
        <v>6.2005975035748859E-10</v>
      </c>
    </row>
    <row r="501" spans="2:3">
      <c r="B501" s="81">
        <v>498000000</v>
      </c>
      <c r="C501">
        <f>_xlfn.NORM.DIST(B501,'Recommended Premiums'!$M$32,'Recommended Premiums'!$M$31,FALSE)</f>
        <v>6.3354181441077297E-10</v>
      </c>
    </row>
    <row r="502" spans="2:3">
      <c r="B502" s="81">
        <v>499000000</v>
      </c>
      <c r="C502">
        <f>_xlfn.NORM.DIST(B502,'Recommended Premiums'!$M$32,'Recommended Premiums'!$M$31,FALSE)</f>
        <v>6.4723979707591568E-10</v>
      </c>
    </row>
    <row r="503" spans="2:3">
      <c r="B503" s="81">
        <v>500000000</v>
      </c>
      <c r="C503">
        <f>_xlfn.NORM.DIST(B503,'Recommended Premiums'!$M$32,'Recommended Premiums'!$M$31,FALSE)</f>
        <v>6.6115506314876106E-10</v>
      </c>
    </row>
    <row r="504" spans="2:3">
      <c r="B504" s="81">
        <v>501000000</v>
      </c>
      <c r="C504">
        <f>_xlfn.NORM.DIST(B504,'Recommended Premiums'!$M$32,'Recommended Premiums'!$M$31,FALSE)</f>
        <v>6.7528892825019562E-10</v>
      </c>
    </row>
    <row r="505" spans="2:3">
      <c r="B505" s="81">
        <v>502000000</v>
      </c>
      <c r="C505">
        <f>_xlfn.NORM.DIST(B505,'Recommended Premiums'!$M$32,'Recommended Premiums'!$M$31,FALSE)</f>
        <v>6.8964265713444635E-10</v>
      </c>
    </row>
    <row r="506" spans="2:3">
      <c r="B506" s="81">
        <v>503000000</v>
      </c>
      <c r="C506">
        <f>_xlfn.NORM.DIST(B506,'Recommended Premiums'!$M$32,'Recommended Premiums'!$M$31,FALSE)</f>
        <v>7.042174619917735E-10</v>
      </c>
    </row>
    <row r="507" spans="2:3">
      <c r="B507" s="81">
        <v>504000000</v>
      </c>
      <c r="C507">
        <f>_xlfn.NORM.DIST(B507,'Recommended Premiums'!$M$32,'Recommended Premiums'!$M$31,FALSE)</f>
        <v>7.190145007466744E-10</v>
      </c>
    </row>
    <row r="508" spans="2:3">
      <c r="B508" s="81">
        <v>505000000</v>
      </c>
      <c r="C508">
        <f>_xlfn.NORM.DIST(B508,'Recommended Premiums'!$M$32,'Recommended Premiums'!$M$31,FALSE)</f>
        <v>7.340348753527247E-10</v>
      </c>
    </row>
    <row r="509" spans="2:3">
      <c r="B509" s="81">
        <v>506000000</v>
      </c>
      <c r="C509">
        <f>_xlfn.NORM.DIST(B509,'Recommended Premiums'!$M$32,'Recommended Premiums'!$M$31,FALSE)</f>
        <v>7.4927963008522817E-10</v>
      </c>
    </row>
    <row r="510" spans="2:3">
      <c r="B510" s="81">
        <v>507000000</v>
      </c>
      <c r="C510">
        <f>_xlfn.NORM.DIST(B510,'Recommended Premiums'!$M$32,'Recommended Premiums'!$M$31,FALSE)</f>
        <v>7.6474974983285781E-10</v>
      </c>
    </row>
    <row r="511" spans="2:3">
      <c r="B511" s="81">
        <v>508000000</v>
      </c>
      <c r="C511">
        <f>_xlfn.NORM.DIST(B511,'Recommended Premiums'!$M$32,'Recommended Premiums'!$M$31,FALSE)</f>
        <v>7.8044615838950291E-10</v>
      </c>
    </row>
    <row r="512" spans="2:3">
      <c r="B512" s="81">
        <v>509000000</v>
      </c>
      <c r="C512">
        <f>_xlfn.NORM.DIST(B512,'Recommended Premiums'!$M$32,'Recommended Premiums'!$M$31,FALSE)</f>
        <v>7.9636971674756513E-10</v>
      </c>
    </row>
    <row r="513" spans="2:3">
      <c r="B513" s="81">
        <v>510000000</v>
      </c>
      <c r="C513">
        <f>_xlfn.NORM.DIST(B513,'Recommended Premiums'!$M$32,'Recommended Premiums'!$M$31,FALSE)</f>
        <v>8.1252122139396617E-10</v>
      </c>
    </row>
    <row r="514" spans="2:3">
      <c r="B514" s="81">
        <v>511000000</v>
      </c>
      <c r="C514">
        <f>_xlfn.NORM.DIST(B514,'Recommended Premiums'!$M$32,'Recommended Premiums'!$M$31,FALSE)</f>
        <v>8.2890140261015129E-10</v>
      </c>
    </row>
    <row r="515" spans="2:3">
      <c r="B515" s="81">
        <v>512000000</v>
      </c>
      <c r="C515">
        <f>_xlfn.NORM.DIST(B515,'Recommended Premiums'!$M$32,'Recommended Premiums'!$M$31,FALSE)</f>
        <v>8.4551092277740477E-10</v>
      </c>
    </row>
    <row r="516" spans="2:3">
      <c r="B516" s="81">
        <v>513000000</v>
      </c>
      <c r="C516">
        <f>_xlfn.NORM.DIST(B516,'Recommended Premiums'!$M$32,'Recommended Premiums'!$M$31,FALSE)</f>
        <v>8.6235037468880828E-10</v>
      </c>
    </row>
    <row r="517" spans="2:3">
      <c r="B517" s="81">
        <v>514000000</v>
      </c>
      <c r="C517">
        <f>_xlfn.NORM.DIST(B517,'Recommended Premiums'!$M$32,'Recommended Premiums'!$M$31,FALSE)</f>
        <v>8.7942027986919261E-10</v>
      </c>
    </row>
    <row r="518" spans="2:3">
      <c r="B518" s="81">
        <v>515000000</v>
      </c>
      <c r="C518">
        <f>_xlfn.NORM.DIST(B518,'Recommended Premiums'!$M$32,'Recommended Premiums'!$M$31,FALSE)</f>
        <v>8.9672108690446368E-10</v>
      </c>
    </row>
    <row r="519" spans="2:3">
      <c r="B519" s="81">
        <v>516000000</v>
      </c>
      <c r="C519">
        <f>_xlfn.NORM.DIST(B519,'Recommended Premiums'!$M$32,'Recommended Premiums'!$M$31,FALSE)</f>
        <v>9.142531697816944E-10</v>
      </c>
    </row>
    <row r="520" spans="2:3">
      <c r="B520" s="81">
        <v>517000000</v>
      </c>
      <c r="C520">
        <f>_xlfn.NORM.DIST(B520,'Recommended Premiums'!$M$32,'Recommended Premiums'!$M$31,FALSE)</f>
        <v>9.3201682624139117E-10</v>
      </c>
    </row>
    <row r="521" spans="2:3">
      <c r="B521" s="81">
        <v>518000000</v>
      </c>
      <c r="C521">
        <f>_xlfn.NORM.DIST(B521,'Recommended Premiums'!$M$32,'Recommended Premiums'!$M$31,FALSE)</f>
        <v>9.5001227614337496E-10</v>
      </c>
    </row>
    <row r="522" spans="2:3">
      <c r="B522" s="81">
        <v>519000000</v>
      </c>
      <c r="C522">
        <f>_xlfn.NORM.DIST(B522,'Recommended Premiums'!$M$32,'Recommended Premiums'!$M$31,FALSE)</f>
        <v>9.6823965984771408E-10</v>
      </c>
    </row>
    <row r="523" spans="2:3">
      <c r="B523" s="81">
        <v>520000000</v>
      </c>
      <c r="C523">
        <f>_xlfn.NORM.DIST(B523,'Recommended Premiums'!$M$32,'Recommended Premiums'!$M$31,FALSE)</f>
        <v>9.8669903661217569E-10</v>
      </c>
    </row>
    <row r="524" spans="2:3">
      <c r="B524" s="81">
        <v>521000000</v>
      </c>
      <c r="C524">
        <f>_xlfn.NORM.DIST(B524,'Recommended Premiums'!$M$32,'Recommended Premiums'!$M$31,FALSE)</f>
        <v>1.0053903830076777E-9</v>
      </c>
    </row>
    <row r="525" spans="2:3">
      <c r="B525" s="81">
        <v>522000000</v>
      </c>
      <c r="C525">
        <f>_xlfn.NORM.DIST(B525,'Recommended Premiums'!$M$32,'Recommended Premiums'!$M$31,FALSE)</f>
        <v>1.0243135913532199E-9</v>
      </c>
    </row>
    <row r="526" spans="2:3">
      <c r="B526" s="81">
        <v>523000000</v>
      </c>
      <c r="C526">
        <f>_xlfn.NORM.DIST(B526,'Recommended Premiums'!$M$32,'Recommended Premiums'!$M$31,FALSE)</f>
        <v>1.0434684681718067E-9</v>
      </c>
    </row>
    <row r="527" spans="2:3">
      <c r="B527" s="81">
        <v>524000000</v>
      </c>
      <c r="C527">
        <f>_xlfn.NORM.DIST(B527,'Recommended Premiums'!$M$32,'Recommended Premiums'!$M$31,FALSE)</f>
        <v>1.0628547326688727E-9</v>
      </c>
    </row>
    <row r="528" spans="2:3">
      <c r="B528" s="81">
        <v>525000000</v>
      </c>
      <c r="C528">
        <f>_xlfn.NORM.DIST(B528,'Recommended Premiums'!$M$32,'Recommended Premiums'!$M$31,FALSE)</f>
        <v>1.0824720152347277E-9</v>
      </c>
    </row>
    <row r="529" spans="2:3">
      <c r="B529" s="81">
        <v>526000000</v>
      </c>
      <c r="C529">
        <f>_xlfn.NORM.DIST(B529,'Recommended Premiums'!$M$32,'Recommended Premiums'!$M$31,FALSE)</f>
        <v>1.1023198559725608E-9</v>
      </c>
    </row>
    <row r="530" spans="2:3">
      <c r="B530" s="81">
        <v>527000000</v>
      </c>
      <c r="C530">
        <f>_xlfn.NORM.DIST(B530,'Recommended Premiums'!$M$32,'Recommended Premiums'!$M$31,FALSE)</f>
        <v>1.1223977032535374E-9</v>
      </c>
    </row>
    <row r="531" spans="2:3">
      <c r="B531" s="81">
        <v>528000000</v>
      </c>
      <c r="C531">
        <f>_xlfn.NORM.DIST(B531,'Recommended Premiums'!$M$32,'Recommended Premiums'!$M$31,FALSE)</f>
        <v>1.1427049123005294E-9</v>
      </c>
    </row>
    <row r="532" spans="2:3">
      <c r="B532" s="81">
        <v>529000000</v>
      </c>
      <c r="C532">
        <f>_xlfn.NORM.DIST(B532,'Recommended Premiums'!$M$32,'Recommended Premiums'!$M$31,FALSE)</f>
        <v>1.163240743802036E-9</v>
      </c>
    </row>
    <row r="533" spans="2:3">
      <c r="B533" s="81">
        <v>530000000</v>
      </c>
      <c r="C533">
        <f>_xlfn.NORM.DIST(B533,'Recommended Premiums'!$M$32,'Recommended Premiums'!$M$31,FALSE)</f>
        <v>1.1840043625578336E-9</v>
      </c>
    </row>
    <row r="534" spans="2:3">
      <c r="B534" s="81">
        <v>531000000</v>
      </c>
      <c r="C534">
        <f>_xlfn.NORM.DIST(B534,'Recommended Premiums'!$M$32,'Recommended Premiums'!$M$31,FALSE)</f>
        <v>1.2049948361579217E-9</v>
      </c>
    </row>
    <row r="535" spans="2:3">
      <c r="B535" s="81">
        <v>532000000</v>
      </c>
      <c r="C535">
        <f>_xlfn.NORM.DIST(B535,'Recommended Premiums'!$M$32,'Recommended Premiums'!$M$31,FALSE)</f>
        <v>1.2262111336963014E-9</v>
      </c>
    </row>
    <row r="536" spans="2:3">
      <c r="B536" s="81">
        <v>533000000</v>
      </c>
      <c r="C536">
        <f>_xlfn.NORM.DIST(B536,'Recommended Premiums'!$M$32,'Recommended Premiums'!$M$31,FALSE)</f>
        <v>1.2476521245211491E-9</v>
      </c>
    </row>
    <row r="537" spans="2:3">
      <c r="B537" s="81">
        <v>534000000</v>
      </c>
      <c r="C537">
        <f>_xlfn.NORM.DIST(B537,'Recommended Premiums'!$M$32,'Recommended Premiums'!$M$31,FALSE)</f>
        <v>1.2693165770229269E-9</v>
      </c>
    </row>
    <row r="538" spans="2:3">
      <c r="B538" s="81">
        <v>535000000</v>
      </c>
      <c r="C538">
        <f>_xlfn.NORM.DIST(B538,'Recommended Premiums'!$M$32,'Recommended Premiums'!$M$31,FALSE)</f>
        <v>1.2912031574619783E-9</v>
      </c>
    </row>
    <row r="539" spans="2:3">
      <c r="B539" s="81">
        <v>536000000</v>
      </c>
      <c r="C539">
        <f>_xlfn.NORM.DIST(B539,'Recommended Premiums'!$M$32,'Recommended Premiums'!$M$31,FALSE)</f>
        <v>1.3133104288371341E-9</v>
      </c>
    </row>
    <row r="540" spans="2:3">
      <c r="B540" s="81">
        <v>537000000</v>
      </c>
      <c r="C540">
        <f>_xlfn.NORM.DIST(B540,'Recommended Premiums'!$M$32,'Recommended Premiums'!$M$31,FALSE)</f>
        <v>1.3356368497968725E-9</v>
      </c>
    </row>
    <row r="541" spans="2:3">
      <c r="B541" s="81">
        <v>538000000</v>
      </c>
      <c r="C541">
        <f>_xlfn.NORM.DIST(B541,'Recommended Premiums'!$M$32,'Recommended Premiums'!$M$31,FALSE)</f>
        <v>1.3581807735945465E-9</v>
      </c>
    </row>
    <row r="542" spans="2:3">
      <c r="B542" s="81">
        <v>539000000</v>
      </c>
      <c r="C542">
        <f>_xlfn.NORM.DIST(B542,'Recommended Premiums'!$M$32,'Recommended Premiums'!$M$31,FALSE)</f>
        <v>1.380940447089178E-9</v>
      </c>
    </row>
    <row r="543" spans="2:3">
      <c r="B543" s="81">
        <v>540000000</v>
      </c>
      <c r="C543">
        <f>_xlfn.NORM.DIST(B543,'Recommended Premiums'!$M$32,'Recommended Premiums'!$M$31,FALSE)</f>
        <v>1.4039140097933343E-9</v>
      </c>
    </row>
    <row r="544" spans="2:3">
      <c r="B544" s="81">
        <v>541000000</v>
      </c>
      <c r="C544">
        <f>_xlfn.NORM.DIST(B544,'Recommended Premiums'!$M$32,'Recommended Premiums'!$M$31,FALSE)</f>
        <v>1.4270994929695509E-9</v>
      </c>
    </row>
    <row r="545" spans="2:3">
      <c r="B545" s="81">
        <v>542000000</v>
      </c>
      <c r="C545">
        <f>_xlfn.NORM.DIST(B545,'Recommended Premiums'!$M$32,'Recommended Premiums'!$M$31,FALSE)</f>
        <v>1.4504948187767729E-9</v>
      </c>
    </row>
    <row r="546" spans="2:3">
      <c r="B546" s="81">
        <v>543000000</v>
      </c>
      <c r="C546">
        <f>_xlfn.NORM.DIST(B546,'Recommended Premiums'!$M$32,'Recommended Premiums'!$M$31,FALSE)</f>
        <v>1.4740977994682685E-9</v>
      </c>
    </row>
    <row r="547" spans="2:3">
      <c r="B547" s="81">
        <v>544000000</v>
      </c>
      <c r="C547">
        <f>_xlfn.NORM.DIST(B547,'Recommended Premiums'!$M$32,'Recommended Premiums'!$M$31,FALSE)</f>
        <v>1.4979061366424319E-9</v>
      </c>
    </row>
    <row r="548" spans="2:3">
      <c r="B548" s="81">
        <v>545000000</v>
      </c>
      <c r="C548">
        <f>_xlfn.NORM.DIST(B548,'Recommended Premiums'!$M$32,'Recommended Premiums'!$M$31,FALSE)</f>
        <v>1.5219174205478938E-9</v>
      </c>
    </row>
    <row r="549" spans="2:3">
      <c r="B549" s="81">
        <v>546000000</v>
      </c>
      <c r="C549">
        <f>_xlfn.NORM.DIST(B549,'Recommended Premiums'!$M$32,'Recommended Premiums'!$M$31,FALSE)</f>
        <v>1.5461291294443168E-9</v>
      </c>
    </row>
    <row r="550" spans="2:3">
      <c r="B550" s="81">
        <v>547000000</v>
      </c>
      <c r="C550">
        <f>_xlfn.NORM.DIST(B550,'Recommended Premiums'!$M$32,'Recommended Premiums'!$M$31,FALSE)</f>
        <v>1.5705386290202442E-9</v>
      </c>
    </row>
    <row r="551" spans="2:3">
      <c r="B551" s="81">
        <v>548000000</v>
      </c>
      <c r="C551">
        <f>_xlfn.NORM.DIST(B551,'Recommended Premiums'!$M$32,'Recommended Premiums'!$M$31,FALSE)</f>
        <v>1.5951431718693252E-9</v>
      </c>
    </row>
    <row r="552" spans="2:3">
      <c r="B552" s="81">
        <v>549000000</v>
      </c>
      <c r="C552">
        <f>_xlfn.NORM.DIST(B552,'Recommended Premiums'!$M$32,'Recommended Premiums'!$M$31,FALSE)</f>
        <v>1.619939897026239E-9</v>
      </c>
    </row>
    <row r="553" spans="2:3">
      <c r="B553" s="81">
        <v>550000000</v>
      </c>
      <c r="C553">
        <f>_xlfn.NORM.DIST(B553,'Recommended Premiums'!$M$32,'Recommended Premiums'!$M$31,FALSE)</f>
        <v>1.6449258295635758E-9</v>
      </c>
    </row>
    <row r="554" spans="2:3">
      <c r="B554" s="81">
        <v>551000000</v>
      </c>
      <c r="C554">
        <f>_xlfn.NORM.DIST(B554,'Recommended Premiums'!$M$32,'Recommended Premiums'!$M$31,FALSE)</f>
        <v>1.6700978802509388E-9</v>
      </c>
    </row>
    <row r="555" spans="2:3">
      <c r="B555" s="81">
        <v>552000000</v>
      </c>
      <c r="C555">
        <f>_xlfn.NORM.DIST(B555,'Recommended Premiums'!$M$32,'Recommended Premiums'!$M$31,FALSE)</f>
        <v>1.695452845277469E-9</v>
      </c>
    </row>
    <row r="556" spans="2:3">
      <c r="B556" s="81">
        <v>553000000</v>
      </c>
      <c r="C556">
        <f>_xlfn.NORM.DIST(B556,'Recommended Premiums'!$M$32,'Recommended Premiums'!$M$31,FALSE)</f>
        <v>1.7209874060389717E-9</v>
      </c>
    </row>
    <row r="557" spans="2:3">
      <c r="B557" s="81">
        <v>554000000</v>
      </c>
      <c r="C557">
        <f>_xlfn.NORM.DIST(B557,'Recommended Premiums'!$M$32,'Recommended Premiums'!$M$31,FALSE)</f>
        <v>1.7466981289907922E-9</v>
      </c>
    </row>
    <row r="558" spans="2:3">
      <c r="B558" s="81">
        <v>555000000</v>
      </c>
      <c r="C558">
        <f>_xlfn.NORM.DIST(B558,'Recommended Premiums'!$M$32,'Recommended Premiums'!$M$31,FALSE)</f>
        <v>1.7725814655675422E-9</v>
      </c>
    </row>
    <row r="559" spans="2:3">
      <c r="B559" s="81">
        <v>556000000</v>
      </c>
      <c r="C559">
        <f>_xlfn.NORM.DIST(B559,'Recommended Premiums'!$M$32,'Recommended Premiums'!$M$31,FALSE)</f>
        <v>1.798633752170738E-9</v>
      </c>
    </row>
    <row r="560" spans="2:3">
      <c r="B560" s="81">
        <v>557000000</v>
      </c>
      <c r="C560">
        <f>_xlfn.NORM.DIST(B560,'Recommended Premiums'!$M$32,'Recommended Premiums'!$M$31,FALSE)</f>
        <v>1.8248512102253813E-9</v>
      </c>
    </row>
    <row r="561" spans="2:3">
      <c r="B561" s="81">
        <v>558000000</v>
      </c>
      <c r="C561">
        <f>_xlfn.NORM.DIST(B561,'Recommended Premiums'!$M$32,'Recommended Premiums'!$M$31,FALSE)</f>
        <v>1.8512299463064541E-9</v>
      </c>
    </row>
    <row r="562" spans="2:3">
      <c r="B562" s="81">
        <v>559000000</v>
      </c>
      <c r="C562">
        <f>_xlfn.NORM.DIST(B562,'Recommended Premiums'!$M$32,'Recommended Premiums'!$M$31,FALSE)</f>
        <v>1.8777659523362734E-9</v>
      </c>
    </row>
    <row r="563" spans="2:3">
      <c r="B563" s="81">
        <v>560000000</v>
      </c>
      <c r="C563">
        <f>_xlfn.NORM.DIST(B563,'Recommended Premiums'!$M$32,'Recommended Premiums'!$M$31,FALSE)</f>
        <v>1.9044551058535936E-9</v>
      </c>
    </row>
    <row r="564" spans="2:3">
      <c r="B564" s="81">
        <v>561000000</v>
      </c>
      <c r="C564">
        <f>_xlfn.NORM.DIST(B564,'Recommended Premiums'!$M$32,'Recommended Premiums'!$M$31,FALSE)</f>
        <v>1.9312931703552878E-9</v>
      </c>
    </row>
    <row r="565" spans="2:3">
      <c r="B565" s="81">
        <v>562000000</v>
      </c>
      <c r="C565">
        <f>_xlfn.NORM.DIST(B565,'Recommended Premiums'!$M$32,'Recommended Premiums'!$M$31,FALSE)</f>
        <v>1.9582757957114253E-9</v>
      </c>
    </row>
    <row r="566" spans="2:3">
      <c r="B566" s="81">
        <v>563000000</v>
      </c>
      <c r="C566">
        <f>_xlfn.NORM.DIST(B566,'Recommended Premiums'!$M$32,'Recommended Premiums'!$M$31,FALSE)</f>
        <v>1.9853985186544681E-9</v>
      </c>
    </row>
    <row r="567" spans="2:3">
      <c r="B567" s="81">
        <v>564000000</v>
      </c>
      <c r="C567">
        <f>_xlfn.NORM.DIST(B567,'Recommended Premiums'!$M$32,'Recommended Premiums'!$M$31,FALSE)</f>
        <v>2.0126567633432874E-9</v>
      </c>
    </row>
    <row r="568" spans="2:3">
      <c r="B568" s="81">
        <v>565000000</v>
      </c>
      <c r="C568">
        <f>_xlfn.NORM.DIST(B568,'Recommended Premiums'!$M$32,'Recommended Premiums'!$M$31,FALSE)</f>
        <v>2.0400458420026385E-9</v>
      </c>
    </row>
    <row r="569" spans="2:3">
      <c r="B569" s="81">
        <v>566000000</v>
      </c>
      <c r="C569">
        <f>_xlfn.NORM.DIST(B569,'Recommended Premiums'!$M$32,'Recommended Premiums'!$M$31,FALSE)</f>
        <v>2.0675609556386799E-9</v>
      </c>
    </row>
    <row r="570" spans="2:3">
      <c r="B570" s="81">
        <v>567000000</v>
      </c>
      <c r="C570">
        <f>_xlfn.NORM.DIST(B570,'Recommended Premiums'!$M$32,'Recommended Premiums'!$M$31,FALSE)</f>
        <v>2.0951971948310566E-9</v>
      </c>
    </row>
    <row r="571" spans="2:3">
      <c r="B571" s="81">
        <v>568000000</v>
      </c>
      <c r="C571">
        <f>_xlfn.NORM.DIST(B571,'Recommended Premiums'!$M$32,'Recommended Premiums'!$M$31,FALSE)</f>
        <v>2.1229495406020316E-9</v>
      </c>
    </row>
    <row r="572" spans="2:3">
      <c r="B572" s="81">
        <v>569000000</v>
      </c>
      <c r="C572">
        <f>_xlfn.NORM.DIST(B572,'Recommended Premiums'!$M$32,'Recommended Premiums'!$M$31,FALSE)</f>
        <v>2.1508128653630659E-9</v>
      </c>
    </row>
    <row r="573" spans="2:3">
      <c r="B573" s="81">
        <v>570000000</v>
      </c>
      <c r="C573">
        <f>_xlfn.NORM.DIST(B573,'Recommended Premiums'!$M$32,'Recommended Premiums'!$M$31,FALSE)</f>
        <v>2.1787819339392077E-9</v>
      </c>
    </row>
    <row r="574" spans="2:3">
      <c r="B574" s="81">
        <v>571000000</v>
      </c>
      <c r="C574">
        <f>_xlfn.NORM.DIST(B574,'Recommended Premiums'!$M$32,'Recommended Premiums'!$M$31,FALSE)</f>
        <v>2.2068514046715849E-9</v>
      </c>
    </row>
    <row r="575" spans="2:3">
      <c r="B575" s="81">
        <v>572000000</v>
      </c>
      <c r="C575">
        <f>_xlfn.NORM.DIST(B575,'Recommended Premiums'!$M$32,'Recommended Premiums'!$M$31,FALSE)</f>
        <v>2.2350158305982206E-9</v>
      </c>
    </row>
    <row r="576" spans="2:3">
      <c r="B576" s="81">
        <v>573000000</v>
      </c>
      <c r="C576">
        <f>_xlfn.NORM.DIST(B576,'Recommended Premiums'!$M$32,'Recommended Premiums'!$M$31,FALSE)</f>
        <v>2.2632696607133539E-9</v>
      </c>
    </row>
    <row r="577" spans="2:3">
      <c r="B577" s="81">
        <v>574000000</v>
      </c>
      <c r="C577">
        <f>_xlfn.NORM.DIST(B577,'Recommended Premiums'!$M$32,'Recommended Premiums'!$M$31,FALSE)</f>
        <v>2.2916072413053599E-9</v>
      </c>
    </row>
    <row r="578" spans="2:3">
      <c r="B578" s="81">
        <v>575000000</v>
      </c>
      <c r="C578">
        <f>_xlfn.NORM.DIST(B578,'Recommended Premiums'!$M$32,'Recommended Premiums'!$M$31,FALSE)</f>
        <v>2.3200228173733121E-9</v>
      </c>
    </row>
    <row r="579" spans="2:3">
      <c r="B579" s="81">
        <v>576000000</v>
      </c>
      <c r="C579">
        <f>_xlfn.NORM.DIST(B579,'Recommended Premiums'!$M$32,'Recommended Premiums'!$M$31,FALSE)</f>
        <v>2.3485105341221589E-9</v>
      </c>
    </row>
    <row r="580" spans="2:3">
      <c r="B580" s="81">
        <v>577000000</v>
      </c>
      <c r="C580">
        <f>_xlfn.NORM.DIST(B580,'Recommended Premiums'!$M$32,'Recommended Premiums'!$M$31,FALSE)</f>
        <v>2.37706443853643E-9</v>
      </c>
    </row>
    <row r="581" spans="2:3">
      <c r="B581" s="81">
        <v>578000000</v>
      </c>
      <c r="C581">
        <f>_xlfn.NORM.DIST(B581,'Recommended Premiums'!$M$32,'Recommended Premiums'!$M$31,FALSE)</f>
        <v>2.4056784810322943E-9</v>
      </c>
    </row>
    <row r="582" spans="2:3">
      <c r="B582" s="81">
        <v>579000000</v>
      </c>
      <c r="C582">
        <f>_xlfn.NORM.DIST(B582,'Recommended Premiums'!$M$32,'Recommended Premiums'!$M$31,FALSE)</f>
        <v>2.4343465171877631E-9</v>
      </c>
    </row>
    <row r="583" spans="2:3">
      <c r="B583" s="81">
        <v>580000000</v>
      </c>
      <c r="C583">
        <f>_xlfn.NORM.DIST(B583,'Recommended Premiums'!$M$32,'Recommended Premiums'!$M$31,FALSE)</f>
        <v>2.4630623095507327E-9</v>
      </c>
    </row>
    <row r="584" spans="2:3">
      <c r="B584" s="81">
        <v>581000000</v>
      </c>
      <c r="C584">
        <f>_xlfn.NORM.DIST(B584,'Recommended Premiums'!$M$32,'Recommended Premiums'!$M$31,FALSE)</f>
        <v>2.4918195295244968E-9</v>
      </c>
    </row>
    <row r="585" spans="2:3">
      <c r="B585" s="81">
        <v>582000000</v>
      </c>
      <c r="C585">
        <f>_xlfn.NORM.DIST(B585,'Recommended Premiums'!$M$32,'Recommended Premiums'!$M$31,FALSE)</f>
        <v>2.520611759330303E-9</v>
      </c>
    </row>
    <row r="586" spans="2:3">
      <c r="B586" s="81">
        <v>583000000</v>
      </c>
      <c r="C586">
        <f>_xlfn.NORM.DIST(B586,'Recommended Premiums'!$M$32,'Recommended Premiums'!$M$31,FALSE)</f>
        <v>2.5494324940464448E-9</v>
      </c>
    </row>
    <row r="587" spans="2:3">
      <c r="B587" s="81">
        <v>584000000</v>
      </c>
      <c r="C587">
        <f>_xlfn.NORM.DIST(B587,'Recommended Premiums'!$M$32,'Recommended Premiums'!$M$31,FALSE)</f>
        <v>2.5782751437233147E-9</v>
      </c>
    </row>
    <row r="588" spans="2:3">
      <c r="B588" s="81">
        <v>585000000</v>
      </c>
      <c r="C588">
        <f>_xlfn.NORM.DIST(B588,'Recommended Premiums'!$M$32,'Recommended Premiums'!$M$31,FALSE)</f>
        <v>2.6071330355737799E-9</v>
      </c>
    </row>
    <row r="589" spans="2:3">
      <c r="B589" s="81">
        <v>586000000</v>
      </c>
      <c r="C589">
        <f>_xlfn.NORM.DIST(B589,'Recommended Premiums'!$M$32,'Recommended Premiums'!$M$31,FALSE)</f>
        <v>2.6359994162381487E-9</v>
      </c>
    </row>
    <row r="590" spans="2:3">
      <c r="B590" s="81">
        <v>587000000</v>
      </c>
      <c r="C590">
        <f>_xlfn.NORM.DIST(B590,'Recommended Premiums'!$M$32,'Recommended Premiums'!$M$31,FALSE)</f>
        <v>2.6648674541229615E-9</v>
      </c>
    </row>
    <row r="591" spans="2:3">
      <c r="B591" s="81">
        <v>588000000</v>
      </c>
      <c r="C591">
        <f>_xlfn.NORM.DIST(B591,'Recommended Premiums'!$M$32,'Recommended Premiums'!$M$31,FALSE)</f>
        <v>2.6937302418127355E-9</v>
      </c>
    </row>
    <row r="592" spans="2:3">
      <c r="B592" s="81">
        <v>589000000</v>
      </c>
      <c r="C592">
        <f>_xlfn.NORM.DIST(B592,'Recommended Premiums'!$M$32,'Recommended Premiums'!$M$31,FALSE)</f>
        <v>2.7225807985537427E-9</v>
      </c>
    </row>
    <row r="593" spans="2:3">
      <c r="B593" s="81">
        <v>590000000</v>
      </c>
      <c r="C593">
        <f>_xlfn.NORM.DIST(B593,'Recommended Premiums'!$M$32,'Recommended Premiums'!$M$31,FALSE)</f>
        <v>2.7514120728088117E-9</v>
      </c>
    </row>
    <row r="594" spans="2:3">
      <c r="B594" s="81">
        <v>591000000</v>
      </c>
      <c r="C594">
        <f>_xlfn.NORM.DIST(B594,'Recommended Premiums'!$M$32,'Recommended Premiums'!$M$31,FALSE)</f>
        <v>2.7802169448821029E-9</v>
      </c>
    </row>
    <row r="595" spans="2:3">
      <c r="B595" s="81">
        <v>592000000</v>
      </c>
      <c r="C595">
        <f>_xlfn.NORM.DIST(B595,'Recommended Premiums'!$M$32,'Recommended Premiums'!$M$31,FALSE)</f>
        <v>2.8089882296126938E-9</v>
      </c>
    </row>
    <row r="596" spans="2:3">
      <c r="B596" s="81">
        <v>593000000</v>
      </c>
      <c r="C596">
        <f>_xlfn.NORM.DIST(B596,'Recommended Premiums'!$M$32,'Recommended Premiums'!$M$31,FALSE)</f>
        <v>2.8377186791357881E-9</v>
      </c>
    </row>
    <row r="597" spans="2:3">
      <c r="B597" s="81">
        <v>594000000</v>
      </c>
      <c r="C597">
        <f>_xlfn.NORM.DIST(B597,'Recommended Premiums'!$M$32,'Recommended Premiums'!$M$31,FALSE)</f>
        <v>2.866400985710255E-9</v>
      </c>
    </row>
    <row r="598" spans="2:3">
      <c r="B598" s="81">
        <v>595000000</v>
      </c>
      <c r="C598">
        <f>_xlfn.NORM.DIST(B598,'Recommended Premiums'!$M$32,'Recommended Premiums'!$M$31,FALSE)</f>
        <v>2.8950277846111515E-9</v>
      </c>
    </row>
    <row r="599" spans="2:3">
      <c r="B599" s="81">
        <v>596000000</v>
      </c>
      <c r="C599">
        <f>_xlfn.NORM.DIST(B599,'Recommended Premiums'!$M$32,'Recommended Premiums'!$M$31,FALSE)</f>
        <v>2.9235916570858226E-9</v>
      </c>
    </row>
    <row r="600" spans="2:3">
      <c r="B600" s="81">
        <v>597000000</v>
      </c>
      <c r="C600">
        <f>_xlfn.NORM.DIST(B600,'Recommended Premiums'!$M$32,'Recommended Premiums'!$M$31,FALSE)</f>
        <v>2.9520851333720848E-9</v>
      </c>
    </row>
    <row r="601" spans="2:3">
      <c r="B601" s="81">
        <v>598000000</v>
      </c>
      <c r="C601">
        <f>_xlfn.NORM.DIST(B601,'Recommended Premiums'!$M$32,'Recommended Premiums'!$M$31,FALSE)</f>
        <v>2.9805006957769394E-9</v>
      </c>
    </row>
    <row r="602" spans="2:3">
      <c r="B602" s="81">
        <v>599000000</v>
      </c>
      <c r="C602">
        <f>_xlfn.NORM.DIST(B602,'Recommended Premiums'!$M$32,'Recommended Premiums'!$M$31,FALSE)</f>
        <v>3.0088307818142135E-9</v>
      </c>
    </row>
    <row r="603" spans="2:3">
      <c r="B603" s="81">
        <v>600000000</v>
      </c>
      <c r="C603">
        <f>_xlfn.NORM.DIST(B603,'Recommended Premiums'!$M$32,'Recommended Premiums'!$M$31,FALSE)</f>
        <v>3.037067787399431E-9</v>
      </c>
    </row>
    <row r="604" spans="2:3">
      <c r="B604" s="81">
        <v>601000000</v>
      </c>
      <c r="C604">
        <f>_xlfn.NORM.DIST(B604,'Recommended Premiums'!$M$32,'Recommended Premiums'!$M$31,FALSE)</f>
        <v>3.065204070100176E-9</v>
      </c>
    </row>
    <row r="605" spans="2:3">
      <c r="B605" s="81">
        <v>602000000</v>
      </c>
      <c r="C605">
        <f>_xlfn.NORM.DIST(B605,'Recommended Premiums'!$M$32,'Recommended Premiums'!$M$31,FALSE)</f>
        <v>3.0932319524401273E-9</v>
      </c>
    </row>
    <row r="606" spans="2:3">
      <c r="B606" s="81">
        <v>603000000</v>
      </c>
      <c r="C606">
        <f>_xlfn.NORM.DIST(B606,'Recommended Premiums'!$M$32,'Recommended Premiums'!$M$31,FALSE)</f>
        <v>3.1211437252549137E-9</v>
      </c>
    </row>
    <row r="607" spans="2:3">
      <c r="B607" s="81">
        <v>604000000</v>
      </c>
      <c r="C607">
        <f>_xlfn.NORM.DIST(B607,'Recommended Premiums'!$M$32,'Recommended Premiums'!$M$31,FALSE)</f>
        <v>3.148931651097827E-9</v>
      </c>
    </row>
    <row r="608" spans="2:3">
      <c r="B608" s="81">
        <v>605000000</v>
      </c>
      <c r="C608">
        <f>_xlfn.NORM.DIST(B608,'Recommended Premiums'!$M$32,'Recommended Premiums'!$M$31,FALSE)</f>
        <v>3.1765879676934283E-9</v>
      </c>
    </row>
    <row r="609" spans="2:3">
      <c r="B609" s="81">
        <v>606000000</v>
      </c>
      <c r="C609">
        <f>_xlfn.NORM.DIST(B609,'Recommended Premiums'!$M$32,'Recommended Premiums'!$M$31,FALSE)</f>
        <v>3.2041048914369784E-9</v>
      </c>
    </row>
    <row r="610" spans="2:3">
      <c r="B610" s="81">
        <v>607000000</v>
      </c>
      <c r="C610">
        <f>_xlfn.NORM.DIST(B610,'Recommended Premiums'!$M$32,'Recommended Premiums'!$M$31,FALSE)</f>
        <v>3.2314746209375899E-9</v>
      </c>
    </row>
    <row r="611" spans="2:3">
      <c r="B611" s="81">
        <v>608000000</v>
      </c>
      <c r="C611">
        <f>_xlfn.NORM.DIST(B611,'Recommended Premiums'!$M$32,'Recommended Premiums'!$M$31,FALSE)</f>
        <v>3.2586893406029394E-9</v>
      </c>
    </row>
    <row r="612" spans="2:3">
      <c r="B612" s="81">
        <v>609000000</v>
      </c>
      <c r="C612">
        <f>_xlfn.NORM.DIST(B612,'Recommended Premiums'!$M$32,'Recommended Premiums'!$M$31,FALSE)</f>
        <v>3.2857412242633268E-9</v>
      </c>
    </row>
    <row r="613" spans="2:3">
      <c r="B613" s="81">
        <v>610000000</v>
      </c>
      <c r="C613">
        <f>_xlfn.NORM.DIST(B613,'Recommended Premiums'!$M$32,'Recommended Premiums'!$M$31,FALSE)</f>
        <v>3.3126224388327946E-9</v>
      </c>
    </row>
    <row r="614" spans="2:3">
      <c r="B614" s="81">
        <v>611000000</v>
      </c>
      <c r="C614">
        <f>_xlfn.NORM.DIST(B614,'Recommended Premiums'!$M$32,'Recommended Premiums'!$M$31,FALSE)</f>
        <v>3.3393251480050186E-9</v>
      </c>
    </row>
    <row r="615" spans="2:3">
      <c r="B615" s="81">
        <v>612000000</v>
      </c>
      <c r="C615">
        <f>_xlfn.NORM.DIST(B615,'Recommended Premiums'!$M$32,'Recommended Premiums'!$M$31,FALSE)</f>
        <v>3.3658415159815671E-9</v>
      </c>
    </row>
    <row r="616" spans="2:3">
      <c r="B616" s="81">
        <v>613000000</v>
      </c>
      <c r="C616">
        <f>_xlfn.NORM.DIST(B616,'Recommended Premiums'!$M$32,'Recommended Premiums'!$M$31,FALSE)</f>
        <v>3.3921637112301468E-9</v>
      </c>
    </row>
    <row r="617" spans="2:3">
      <c r="B617" s="81">
        <v>614000000</v>
      </c>
      <c r="C617">
        <f>_xlfn.NORM.DIST(B617,'Recommended Premiums'!$M$32,'Recommended Premiums'!$M$31,FALSE)</f>
        <v>3.4182839102703517E-9</v>
      </c>
    </row>
    <row r="618" spans="2:3">
      <c r="B618" s="81">
        <v>615000000</v>
      </c>
      <c r="C618">
        <f>_xlfn.NORM.DIST(B618,'Recommended Premiums'!$M$32,'Recommended Premiums'!$M$31,FALSE)</f>
        <v>3.4441943014844261E-9</v>
      </c>
    </row>
    <row r="619" spans="2:3">
      <c r="B619" s="81">
        <v>616000000</v>
      </c>
      <c r="C619">
        <f>_xlfn.NORM.DIST(B619,'Recommended Premiums'!$M$32,'Recommended Premiums'!$M$31,FALSE)</f>
        <v>3.4698870889504935E-9</v>
      </c>
    </row>
    <row r="620" spans="2:3">
      <c r="B620" s="81">
        <v>617000000</v>
      </c>
      <c r="C620">
        <f>_xlfn.NORM.DIST(B620,'Recommended Premiums'!$M$32,'Recommended Premiums'!$M$31,FALSE)</f>
        <v>3.4953544962956806E-9</v>
      </c>
    </row>
    <row r="621" spans="2:3">
      <c r="B621" s="81">
        <v>618000000</v>
      </c>
      <c r="C621">
        <f>_xlfn.NORM.DIST(B621,'Recommended Premiums'!$M$32,'Recommended Premiums'!$M$31,FALSE)</f>
        <v>3.5205887705664932E-9</v>
      </c>
    </row>
    <row r="622" spans="2:3">
      <c r="B622" s="81">
        <v>619000000</v>
      </c>
      <c r="C622">
        <f>_xlfn.NORM.DIST(B622,'Recommended Premiums'!$M$32,'Recommended Premiums'!$M$31,FALSE)</f>
        <v>3.5455821861138316E-9</v>
      </c>
    </row>
    <row r="623" spans="2:3">
      <c r="B623" s="81">
        <v>620000000</v>
      </c>
      <c r="C623">
        <f>_xlfn.NORM.DIST(B623,'Recommended Premiums'!$M$32,'Recommended Premiums'!$M$31,FALSE)</f>
        <v>3.5703270484899192E-9</v>
      </c>
    </row>
    <row r="624" spans="2:3">
      <c r="B624" s="81">
        <v>621000000</v>
      </c>
      <c r="C624">
        <f>_xlfn.NORM.DIST(B624,'Recommended Premiums'!$M$32,'Recommended Premiums'!$M$31,FALSE)</f>
        <v>3.5948156983544702E-9</v>
      </c>
    </row>
    <row r="625" spans="2:3">
      <c r="B625" s="81">
        <v>622000000</v>
      </c>
      <c r="C625">
        <f>_xlfn.NORM.DIST(B625,'Recommended Premiums'!$M$32,'Recommended Premiums'!$M$31,FALSE)</f>
        <v>3.6190405153873239E-9</v>
      </c>
    </row>
    <row r="626" spans="2:3">
      <c r="B626" s="81">
        <v>623000000</v>
      </c>
      <c r="C626">
        <f>_xlfn.NORM.DIST(B626,'Recommended Premiums'!$M$32,'Recommended Premiums'!$M$31,FALSE)</f>
        <v>3.6429939222048008E-9</v>
      </c>
    </row>
    <row r="627" spans="2:3">
      <c r="B627" s="81">
        <v>624000000</v>
      </c>
      <c r="C627">
        <f>_xlfn.NORM.DIST(B627,'Recommended Premiums'!$M$32,'Recommended Premiums'!$M$31,FALSE)</f>
        <v>3.6666683882769904E-9</v>
      </c>
    </row>
    <row r="628" spans="2:3">
      <c r="B628" s="81">
        <v>625000000</v>
      </c>
      <c r="C628">
        <f>_xlfn.NORM.DIST(B628,'Recommended Premiums'!$M$32,'Recommended Premiums'!$M$31,FALSE)</f>
        <v>3.690056433843151E-9</v>
      </c>
    </row>
    <row r="629" spans="2:3">
      <c r="B629" s="81">
        <v>626000000</v>
      </c>
      <c r="C629">
        <f>_xlfn.NORM.DIST(B629,'Recommended Premiums'!$M$32,'Recommended Premiums'!$M$31,FALSE)</f>
        <v>3.7131506338224172E-9</v>
      </c>
    </row>
    <row r="630" spans="2:3">
      <c r="B630" s="81">
        <v>627000000</v>
      </c>
      <c r="C630">
        <f>_xlfn.NORM.DIST(B630,'Recommended Premiums'!$M$32,'Recommended Premiums'!$M$31,FALSE)</f>
        <v>3.73594362171696E-9</v>
      </c>
    </row>
    <row r="631" spans="2:3">
      <c r="B631" s="81">
        <v>628000000</v>
      </c>
      <c r="C631">
        <f>_xlfn.NORM.DIST(B631,'Recommended Premiums'!$M$32,'Recommended Premiums'!$M$31,FALSE)</f>
        <v>3.7584280935047549E-9</v>
      </c>
    </row>
    <row r="632" spans="2:3">
      <c r="B632" s="81">
        <v>629000000</v>
      </c>
      <c r="C632">
        <f>_xlfn.NORM.DIST(B632,'Recommended Premiums'!$M$32,'Recommended Premiums'!$M$31,FALSE)</f>
        <v>3.7805968115191002E-9</v>
      </c>
    </row>
    <row r="633" spans="2:3">
      <c r="B633" s="81">
        <v>630000000</v>
      </c>
      <c r="C633">
        <f>_xlfn.NORM.DIST(B633,'Recommended Premiums'!$M$32,'Recommended Premiums'!$M$31,FALSE)</f>
        <v>3.8024426083120174E-9</v>
      </c>
    </row>
    <row r="634" spans="2:3">
      <c r="B634" s="81">
        <v>631000000</v>
      </c>
      <c r="C634">
        <f>_xlfn.NORM.DIST(B634,'Recommended Premiums'!$M$32,'Recommended Premiums'!$M$31,FALSE)</f>
        <v>3.8239583904986586E-9</v>
      </c>
    </row>
    <row r="635" spans="2:3">
      <c r="B635" s="81">
        <v>632000000</v>
      </c>
      <c r="C635">
        <f>_xlfn.NORM.DIST(B635,'Recommended Premiums'!$M$32,'Recommended Premiums'!$M$31,FALSE)</f>
        <v>3.8451371425798579E-9</v>
      </c>
    </row>
    <row r="636" spans="2:3">
      <c r="B636" s="81">
        <v>633000000</v>
      </c>
      <c r="C636">
        <f>_xlfn.NORM.DIST(B636,'Recommended Premiums'!$M$32,'Recommended Premiums'!$M$31,FALSE)</f>
        <v>3.865971930739948E-9</v>
      </c>
    </row>
    <row r="637" spans="2:3">
      <c r="B637" s="81">
        <v>634000000</v>
      </c>
      <c r="C637">
        <f>_xlfn.NORM.DIST(B637,'Recommended Premiums'!$M$32,'Recommended Premiums'!$M$31,FALSE)</f>
        <v>3.8864559066169839E-9</v>
      </c>
    </row>
    <row r="638" spans="2:3">
      <c r="B638" s="81">
        <v>635000000</v>
      </c>
      <c r="C638">
        <f>_xlfn.NORM.DIST(B638,'Recommended Premiums'!$M$32,'Recommended Premiums'!$M$31,FALSE)</f>
        <v>3.9065823110425029E-9</v>
      </c>
    </row>
    <row r="639" spans="2:3">
      <c r="B639" s="81">
        <v>636000000</v>
      </c>
      <c r="C639">
        <f>_xlfn.NORM.DIST(B639,'Recommended Premiums'!$M$32,'Recommended Premiums'!$M$31,FALSE)</f>
        <v>3.9263444777479925E-9</v>
      </c>
    </row>
    <row r="640" spans="2:3">
      <c r="B640" s="81">
        <v>637000000</v>
      </c>
      <c r="C640">
        <f>_xlfn.NORM.DIST(B640,'Recommended Premiums'!$M$32,'Recommended Premiums'!$M$31,FALSE)</f>
        <v>3.9457358370352066E-9</v>
      </c>
    </row>
    <row r="641" spans="2:3">
      <c r="B641" s="81">
        <v>638000000</v>
      </c>
      <c r="C641">
        <f>_xlfn.NORM.DIST(B641,'Recommended Premiums'!$M$32,'Recommended Premiums'!$M$31,FALSE)</f>
        <v>3.9647499194075241E-9</v>
      </c>
    </row>
    <row r="642" spans="2:3">
      <c r="B642" s="81">
        <v>639000000</v>
      </c>
      <c r="C642">
        <f>_xlfn.NORM.DIST(B642,'Recommended Premiums'!$M$32,'Recommended Premiums'!$M$31,FALSE)</f>
        <v>3.983380359159541E-9</v>
      </c>
    </row>
    <row r="643" spans="2:3">
      <c r="B643" s="81">
        <v>640000000</v>
      </c>
      <c r="C643">
        <f>_xlfn.NORM.DIST(B643,'Recommended Premiums'!$M$32,'Recommended Premiums'!$M$31,FALSE)</f>
        <v>4.0016208979221214E-9</v>
      </c>
    </row>
    <row r="644" spans="2:3">
      <c r="B644" s="81">
        <v>641000000</v>
      </c>
      <c r="C644">
        <f>_xlfn.NORM.DIST(B644,'Recommended Premiums'!$M$32,'Recommended Premiums'!$M$31,FALSE)</f>
        <v>4.0194653881601376E-9</v>
      </c>
    </row>
    <row r="645" spans="2:3">
      <c r="B645" s="81">
        <v>642000000</v>
      </c>
      <c r="C645">
        <f>_xlfn.NORM.DIST(B645,'Recommended Premiums'!$M$32,'Recommended Premiums'!$M$31,FALSE)</f>
        <v>4.0369077966201719E-9</v>
      </c>
    </row>
    <row r="646" spans="2:3">
      <c r="B646" s="81">
        <v>643000000</v>
      </c>
      <c r="C646">
        <f>_xlfn.NORM.DIST(B646,'Recommended Premiums'!$M$32,'Recommended Premiums'!$M$31,FALSE)</f>
        <v>4.0539422077254914E-9</v>
      </c>
    </row>
    <row r="647" spans="2:3">
      <c r="B647" s="81">
        <v>644000000</v>
      </c>
      <c r="C647">
        <f>_xlfn.NORM.DIST(B647,'Recommended Premiums'!$M$32,'Recommended Premiums'!$M$31,FALSE)</f>
        <v>4.0705628269156011E-9</v>
      </c>
    </row>
    <row r="648" spans="2:3">
      <c r="B648" s="81">
        <v>645000000</v>
      </c>
      <c r="C648">
        <f>_xlfn.NORM.DIST(B648,'Recommended Premiums'!$M$32,'Recommended Premiums'!$M$31,FALSE)</f>
        <v>4.086763983927758E-9</v>
      </c>
    </row>
    <row r="649" spans="2:3">
      <c r="B649" s="81">
        <v>646000000</v>
      </c>
      <c r="C649">
        <f>_xlfn.NORM.DIST(B649,'Recommended Premiums'!$M$32,'Recommended Premiums'!$M$31,FALSE)</f>
        <v>4.1025401360178413E-9</v>
      </c>
    </row>
    <row r="650" spans="2:3">
      <c r="B650" s="81">
        <v>647000000</v>
      </c>
      <c r="C650">
        <f>_xlfn.NORM.DIST(B650,'Recommended Premiums'!$M$32,'Recommended Premiums'!$M$31,FALSE)</f>
        <v>4.1178858711180179E-9</v>
      </c>
    </row>
    <row r="651" spans="2:3">
      <c r="B651" s="81">
        <v>648000000</v>
      </c>
      <c r="C651">
        <f>_xlfn.NORM.DIST(B651,'Recommended Premiums'!$M$32,'Recommended Premiums'!$M$31,FALSE)</f>
        <v>4.1327959109286953E-9</v>
      </c>
    </row>
    <row r="652" spans="2:3">
      <c r="B652" s="81">
        <v>649000000</v>
      </c>
      <c r="C652">
        <f>_xlfn.NORM.DIST(B652,'Recommended Premiums'!$M$32,'Recommended Premiums'!$M$31,FALSE)</f>
        <v>4.147265113942274E-9</v>
      </c>
    </row>
    <row r="653" spans="2:3">
      <c r="B653" s="81">
        <v>650000000</v>
      </c>
      <c r="C653">
        <f>_xlfn.NORM.DIST(B653,'Recommended Premiums'!$M$32,'Recommended Premiums'!$M$31,FALSE)</f>
        <v>4.1612884783962991E-9</v>
      </c>
    </row>
    <row r="654" spans="2:3">
      <c r="B654" s="81">
        <v>651000000</v>
      </c>
      <c r="C654">
        <f>_xlfn.NORM.DIST(B654,'Recommended Premiums'!$M$32,'Recommended Premiums'!$M$31,FALSE)</f>
        <v>4.1748611451536205E-9</v>
      </c>
    </row>
    <row r="655" spans="2:3">
      <c r="B655" s="81">
        <v>652000000</v>
      </c>
      <c r="C655">
        <f>_xlfn.NORM.DIST(B655,'Recommended Premiums'!$M$32,'Recommended Premiums'!$M$31,FALSE)</f>
        <v>4.1879784005072434E-9</v>
      </c>
    </row>
    <row r="656" spans="2:3">
      <c r="B656" s="81">
        <v>653000000</v>
      </c>
      <c r="C656">
        <f>_xlfn.NORM.DIST(B656,'Recommended Premiums'!$M$32,'Recommended Premiums'!$M$31,FALSE)</f>
        <v>4.2006356789076144E-9</v>
      </c>
    </row>
    <row r="657" spans="2:3">
      <c r="B657" s="81">
        <v>654000000</v>
      </c>
      <c r="C657">
        <f>_xlfn.NORM.DIST(B657,'Recommended Premiums'!$M$32,'Recommended Premiums'!$M$31,FALSE)</f>
        <v>4.2128285656101217E-9</v>
      </c>
    </row>
    <row r="658" spans="2:3">
      <c r="B658" s="81">
        <v>655000000</v>
      </c>
      <c r="C658">
        <f>_xlfn.NORM.DIST(B658,'Recommended Premiums'!$M$32,'Recommended Premiums'!$M$31,FALSE)</f>
        <v>4.2245527992406692E-9</v>
      </c>
    </row>
    <row r="659" spans="2:3">
      <c r="B659" s="81">
        <v>656000000</v>
      </c>
      <c r="C659">
        <f>_xlfn.NORM.DIST(B659,'Recommended Premiums'!$M$32,'Recommended Premiums'!$M$31,FALSE)</f>
        <v>4.2358042742772285E-9</v>
      </c>
    </row>
    <row r="660" spans="2:3">
      <c r="B660" s="81">
        <v>657000000</v>
      </c>
      <c r="C660">
        <f>_xlfn.NORM.DIST(B660,'Recommended Premiums'!$M$32,'Recommended Premiums'!$M$31,FALSE)</f>
        <v>4.2465790434453643E-9</v>
      </c>
    </row>
    <row r="661" spans="2:3">
      <c r="B661" s="81">
        <v>658000000</v>
      </c>
      <c r="C661">
        <f>_xlfn.NORM.DIST(B661,'Recommended Premiums'!$M$32,'Recommended Premiums'!$M$31,FALSE)</f>
        <v>4.2568733200257587E-9</v>
      </c>
    </row>
    <row r="662" spans="2:3">
      <c r="B662" s="81">
        <v>659000000</v>
      </c>
      <c r="C662">
        <f>_xlfn.NORM.DIST(B662,'Recommended Premiums'!$M$32,'Recommended Premiums'!$M$31,FALSE)</f>
        <v>4.2666834800718512E-9</v>
      </c>
    </row>
    <row r="663" spans="2:3">
      <c r="B663" s="81">
        <v>660000000</v>
      </c>
      <c r="C663">
        <f>_xlfn.NORM.DIST(B663,'Recommended Premiums'!$M$32,'Recommended Premiums'!$M$31,FALSE)</f>
        <v>4.2760060645357785E-9</v>
      </c>
    </row>
    <row r="664" spans="2:3">
      <c r="B664" s="81">
        <v>661000000</v>
      </c>
      <c r="C664">
        <f>_xlfn.NORM.DIST(B664,'Recommended Premiums'!$M$32,'Recommended Premiums'!$M$31,FALSE)</f>
        <v>4.2848377813008746E-9</v>
      </c>
    </row>
    <row r="665" spans="2:3">
      <c r="B665" s="81">
        <v>662000000</v>
      </c>
      <c r="C665">
        <f>_xlfn.NORM.DIST(B665,'Recommended Premiums'!$M$32,'Recommended Premiums'!$M$31,FALSE)</f>
        <v>4.2931755071190444E-9</v>
      </c>
    </row>
    <row r="666" spans="2:3">
      <c r="B666" s="81">
        <v>663000000</v>
      </c>
      <c r="C666">
        <f>_xlfn.NORM.DIST(B666,'Recommended Premiums'!$M$32,'Recommended Premiums'!$M$31,FALSE)</f>
        <v>4.3010162894514299E-9</v>
      </c>
    </row>
    <row r="667" spans="2:3">
      <c r="B667" s="81">
        <v>664000000</v>
      </c>
      <c r="C667">
        <f>_xlfn.NORM.DIST(B667,'Recommended Premiums'!$M$32,'Recommended Premiums'!$M$31,FALSE)</f>
        <v>4.3083573482108383E-9</v>
      </c>
    </row>
    <row r="668" spans="2:3">
      <c r="B668" s="81">
        <v>665000000</v>
      </c>
      <c r="C668">
        <f>_xlfn.NORM.DIST(B668,'Recommended Premiums'!$M$32,'Recommended Premiums'!$M$31,FALSE)</f>
        <v>4.3151960774045025E-9</v>
      </c>
    </row>
    <row r="669" spans="2:3">
      <c r="B669" s="81">
        <v>666000000</v>
      </c>
      <c r="C669">
        <f>_xlfn.NORM.DIST(B669,'Recommended Premiums'!$M$32,'Recommended Premiums'!$M$31,FALSE)</f>
        <v>4.3215300466758081E-9</v>
      </c>
    </row>
    <row r="670" spans="2:3">
      <c r="B670" s="81">
        <v>667000000</v>
      </c>
      <c r="C670">
        <f>_xlfn.NORM.DIST(B670,'Recommended Premiums'!$M$32,'Recommended Premiums'!$M$31,FALSE)</f>
        <v>4.3273570027437119E-9</v>
      </c>
    </row>
    <row r="671" spans="2:3">
      <c r="B671" s="81">
        <v>668000000</v>
      </c>
      <c r="C671">
        <f>_xlfn.NORM.DIST(B671,'Recommended Premiums'!$M$32,'Recommended Premiums'!$M$31,FALSE)</f>
        <v>4.3326748707386616E-9</v>
      </c>
    </row>
    <row r="672" spans="2:3">
      <c r="B672" s="81">
        <v>669000000</v>
      </c>
      <c r="C672">
        <f>_xlfn.NORM.DIST(B672,'Recommended Premiums'!$M$32,'Recommended Premiums'!$M$31,FALSE)</f>
        <v>4.337481755433909E-9</v>
      </c>
    </row>
    <row r="673" spans="2:3">
      <c r="B673" s="81">
        <v>670000000</v>
      </c>
      <c r="C673">
        <f>_xlfn.NORM.DIST(B673,'Recommended Premiums'!$M$32,'Recommended Premiums'!$M$31,FALSE)</f>
        <v>4.3417759423711761E-9</v>
      </c>
    </row>
    <row r="674" spans="2:3">
      <c r="B674" s="81">
        <v>671000000</v>
      </c>
      <c r="C674">
        <f>_xlfn.NORM.DIST(B674,'Recommended Premiums'!$M$32,'Recommended Premiums'!$M$31,FALSE)</f>
        <v>4.3455558988797695E-9</v>
      </c>
    </row>
    <row r="675" spans="2:3">
      <c r="B675" s="81">
        <v>672000000</v>
      </c>
      <c r="C675">
        <f>_xlfn.NORM.DIST(B675,'Recommended Premiums'!$M$32,'Recommended Premiums'!$M$31,FALSE)</f>
        <v>4.3488202749882664E-9</v>
      </c>
    </row>
    <row r="676" spans="2:3">
      <c r="B676" s="81">
        <v>673000000</v>
      </c>
      <c r="C676">
        <f>_xlfn.NORM.DIST(B676,'Recommended Premiums'!$M$32,'Recommended Premiums'!$M$31,FALSE)</f>
        <v>4.3515679042280289E-9</v>
      </c>
    </row>
    <row r="677" spans="2:3">
      <c r="B677" s="81">
        <v>674000000</v>
      </c>
      <c r="C677">
        <f>_xlfn.NORM.DIST(B677,'Recommended Premiums'!$M$32,'Recommended Premiums'!$M$31,FALSE)</f>
        <v>4.3537978043278715E-9</v>
      </c>
    </row>
    <row r="678" spans="2:3">
      <c r="B678" s="81">
        <v>675000000</v>
      </c>
      <c r="C678">
        <f>_xlfn.NORM.DIST(B678,'Recommended Premiums'!$M$32,'Recommended Premiums'!$M$31,FALSE)</f>
        <v>4.3555091777993055E-9</v>
      </c>
    </row>
    <row r="679" spans="2:3">
      <c r="B679" s="81">
        <v>676000000</v>
      </c>
      <c r="C679">
        <f>_xlfn.NORM.DIST(B679,'Recommended Premiums'!$M$32,'Recommended Premiums'!$M$31,FALSE)</f>
        <v>4.356701412411863E-9</v>
      </c>
    </row>
    <row r="680" spans="2:3">
      <c r="B680" s="81">
        <v>677000000</v>
      </c>
      <c r="C680">
        <f>_xlfn.NORM.DIST(B680,'Recommended Premiums'!$M$32,'Recommended Premiums'!$M$31,FALSE)</f>
        <v>4.3573740815581239E-9</v>
      </c>
    </row>
    <row r="681" spans="2:3">
      <c r="B681" s="81">
        <v>678000000</v>
      </c>
      <c r="C681">
        <f>_xlfn.NORM.DIST(B681,'Recommended Premiums'!$M$32,'Recommended Premiums'!$M$31,FALSE)</f>
        <v>4.3575269445081161E-9</v>
      </c>
    </row>
    <row r="682" spans="2:3">
      <c r="B682" s="81">
        <v>679000000</v>
      </c>
      <c r="C682">
        <f>_xlfn.NORM.DIST(B682,'Recommended Premiums'!$M$32,'Recommended Premiums'!$M$31,FALSE)</f>
        <v>4.3571599465528971E-9</v>
      </c>
    </row>
    <row r="683" spans="2:3">
      <c r="B683" s="81">
        <v>680000000</v>
      </c>
      <c r="C683">
        <f>_xlfn.NORM.DIST(B683,'Recommended Premiums'!$M$32,'Recommended Premiums'!$M$31,FALSE)</f>
        <v>4.3562732190371868E-9</v>
      </c>
    </row>
    <row r="684" spans="2:3">
      <c r="B684" s="81">
        <v>681000000</v>
      </c>
      <c r="C684">
        <f>_xlfn.NORM.DIST(B684,'Recommended Premiums'!$M$32,'Recommended Premiums'!$M$31,FALSE)</f>
        <v>4.3548670792810222E-9</v>
      </c>
    </row>
    <row r="685" spans="2:3">
      <c r="B685" s="81">
        <v>682000000</v>
      </c>
      <c r="C685">
        <f>_xlfn.NORM.DIST(B685,'Recommended Premiums'!$M$32,'Recommended Premiums'!$M$31,FALSE)</f>
        <v>4.3529420303905097E-9</v>
      </c>
    </row>
    <row r="686" spans="2:3">
      <c r="B686" s="81">
        <v>683000000</v>
      </c>
      <c r="C686">
        <f>_xlfn.NORM.DIST(B686,'Recommended Premiums'!$M$32,'Recommended Premiums'!$M$31,FALSE)</f>
        <v>4.3504987609578248E-9</v>
      </c>
    </row>
    <row r="687" spans="2:3">
      <c r="B687" s="81">
        <v>684000000</v>
      </c>
      <c r="C687">
        <f>_xlfn.NORM.DIST(B687,'Recommended Premiums'!$M$32,'Recommended Premiums'!$M$31,FALSE)</f>
        <v>4.3475381446507101E-9</v>
      </c>
    </row>
    <row r="688" spans="2:3">
      <c r="B688" s="81">
        <v>685000000</v>
      </c>
      <c r="C688">
        <f>_xlfn.NORM.DIST(B688,'Recommended Premiums'!$M$32,'Recommended Premiums'!$M$31,FALSE)</f>
        <v>4.3440612396918195E-9</v>
      </c>
    </row>
    <row r="689" spans="2:3">
      <c r="B689" s="81">
        <v>686000000</v>
      </c>
      <c r="C689">
        <f>_xlfn.NORM.DIST(B689,'Recommended Premiums'!$M$32,'Recommended Premiums'!$M$31,FALSE)</f>
        <v>4.340069288228334E-9</v>
      </c>
    </row>
    <row r="690" spans="2:3">
      <c r="B690" s="81">
        <v>687000000</v>
      </c>
      <c r="C690">
        <f>_xlfn.NORM.DIST(B690,'Recommended Premiums'!$M$32,'Recommended Premiums'!$M$31,FALSE)</f>
        <v>4.335563715592385E-9</v>
      </c>
    </row>
    <row r="691" spans="2:3">
      <c r="B691" s="81">
        <v>688000000</v>
      </c>
      <c r="C691">
        <f>_xlfn.NORM.DIST(B691,'Recommended Premiums'!$M$32,'Recommended Premiums'!$M$31,FALSE)</f>
        <v>4.3305461294528957E-9</v>
      </c>
    </row>
    <row r="692" spans="2:3">
      <c r="B692" s="81">
        <v>689000000</v>
      </c>
      <c r="C692">
        <f>_xlfn.NORM.DIST(B692,'Recommended Premiums'!$M$32,'Recommended Premiums'!$M$31,FALSE)</f>
        <v>4.3250183188595458E-9</v>
      </c>
    </row>
    <row r="693" spans="2:3">
      <c r="B693" s="81">
        <v>690000000</v>
      </c>
      <c r="C693">
        <f>_xlfn.NORM.DIST(B693,'Recommended Premiums'!$M$32,'Recommended Premiums'!$M$31,FALSE)</f>
        <v>4.3189822531796589E-9</v>
      </c>
    </row>
    <row r="694" spans="2:3">
      <c r="B694" s="81">
        <v>691000000</v>
      </c>
      <c r="C694">
        <f>_xlfn.NORM.DIST(B694,'Recommended Premiums'!$M$32,'Recommended Premiums'!$M$31,FALSE)</f>
        <v>4.3124400809289007E-9</v>
      </c>
    </row>
    <row r="695" spans="2:3">
      <c r="B695" s="81">
        <v>692000000</v>
      </c>
      <c r="C695">
        <f>_xlfn.NORM.DIST(B695,'Recommended Premiums'!$M$32,'Recommended Premiums'!$M$31,FALSE)</f>
        <v>4.3053941284967454E-9</v>
      </c>
    </row>
    <row r="696" spans="2:3">
      <c r="B696" s="81">
        <v>693000000</v>
      </c>
      <c r="C696">
        <f>_xlfn.NORM.DIST(B696,'Recommended Premiums'!$M$32,'Recommended Premiums'!$M$31,FALSE)</f>
        <v>4.2978468987677853E-9</v>
      </c>
    </row>
    <row r="697" spans="2:3">
      <c r="B697" s="81">
        <v>694000000</v>
      </c>
      <c r="C697">
        <f>_xlfn.NORM.DIST(B697,'Recommended Premiums'!$M$32,'Recommended Premiums'!$M$31,FALSE)</f>
        <v>4.2898010696400232E-9</v>
      </c>
    </row>
    <row r="698" spans="2:3">
      <c r="B698" s="81">
        <v>695000000</v>
      </c>
      <c r="C698">
        <f>_xlfn.NORM.DIST(B698,'Recommended Premiums'!$M$32,'Recommended Premiums'!$M$31,FALSE)</f>
        <v>4.2812594924413629E-9</v>
      </c>
    </row>
    <row r="699" spans="2:3">
      <c r="B699" s="81">
        <v>696000000</v>
      </c>
      <c r="C699">
        <f>_xlfn.NORM.DIST(B699,'Recommended Premiums'!$M$32,'Recommended Premiums'!$M$31,FALSE)</f>
        <v>4.2722251902456281E-9</v>
      </c>
    </row>
    <row r="700" spans="2:3">
      <c r="B700" s="81">
        <v>697000000</v>
      </c>
      <c r="C700">
        <f>_xlfn.NORM.DIST(B700,'Recommended Premiums'!$M$32,'Recommended Premiums'!$M$31,FALSE)</f>
        <v>4.2627013560894867E-9</v>
      </c>
    </row>
    <row r="701" spans="2:3">
      <c r="B701" s="81">
        <v>698000000</v>
      </c>
      <c r="C701">
        <f>_xlfn.NORM.DIST(B701,'Recommended Premiums'!$M$32,'Recommended Premiums'!$M$31,FALSE)</f>
        <v>4.2526913510917669E-9</v>
      </c>
    </row>
    <row r="702" spans="2:3">
      <c r="B702" s="81">
        <v>699000000</v>
      </c>
      <c r="C702">
        <f>_xlfn.NORM.DIST(B702,'Recommended Premiums'!$M$32,'Recommended Premiums'!$M$31,FALSE)</f>
        <v>4.2421987024766893E-9</v>
      </c>
    </row>
    <row r="703" spans="2:3">
      <c r="B703" s="81">
        <v>700000000</v>
      </c>
      <c r="C703">
        <f>_xlfn.NORM.DIST(B703,'Recommended Premiums'!$M$32,'Recommended Premiums'!$M$31,FALSE)</f>
        <v>4.2312271015026881E-9</v>
      </c>
    </row>
    <row r="704" spans="2:3">
      <c r="B704" s="81">
        <v>701000000</v>
      </c>
      <c r="C704">
        <f>_xlfn.NORM.DIST(B704,'Recommended Premiums'!$M$32,'Recommended Premiums'!$M$31,FALSE)</f>
        <v>4.2197804012984645E-9</v>
      </c>
    </row>
    <row r="705" spans="2:3">
      <c r="B705" s="81">
        <v>702000000</v>
      </c>
      <c r="C705">
        <f>_xlfn.NORM.DIST(B705,'Recommended Premiums'!$M$32,'Recommended Premiums'!$M$31,FALSE)</f>
        <v>4.2078626146081101E-9</v>
      </c>
    </row>
    <row r="706" spans="2:3">
      <c r="B706" s="81">
        <v>703000000</v>
      </c>
      <c r="C706">
        <f>_xlfn.NORM.DIST(B706,'Recommended Premiums'!$M$32,'Recommended Premiums'!$M$31,FALSE)</f>
        <v>4.1954779114470951E-9</v>
      </c>
    </row>
    <row r="707" spans="2:3">
      <c r="B707" s="81">
        <v>704000000</v>
      </c>
      <c r="C707">
        <f>_xlfn.NORM.DIST(B707,'Recommended Premiums'!$M$32,'Recommended Premiums'!$M$31,FALSE)</f>
        <v>4.1826306166710674E-9</v>
      </c>
    </row>
    <row r="708" spans="2:3">
      <c r="B708" s="81">
        <v>705000000</v>
      </c>
      <c r="C708">
        <f>_xlfn.NORM.DIST(B708,'Recommended Premiums'!$M$32,'Recommended Premiums'!$M$31,FALSE)</f>
        <v>4.169325207459443E-9</v>
      </c>
    </row>
    <row r="709" spans="2:3">
      <c r="B709" s="81">
        <v>706000000</v>
      </c>
      <c r="C709">
        <f>_xlfn.NORM.DIST(B709,'Recommended Premiums'!$M$32,'Recommended Premiums'!$M$31,FALSE)</f>
        <v>4.1555663107158254E-9</v>
      </c>
    </row>
    <row r="710" spans="2:3">
      <c r="B710" s="81">
        <v>707000000</v>
      </c>
      <c r="C710">
        <f>_xlfn.NORM.DIST(B710,'Recommended Premiums'!$M$32,'Recommended Premiums'!$M$31,FALSE)</f>
        <v>4.1413587003873809E-9</v>
      </c>
    </row>
    <row r="711" spans="2:3">
      <c r="B711" s="81">
        <v>708000000</v>
      </c>
      <c r="C711">
        <f>_xlfn.NORM.DIST(B711,'Recommended Premiums'!$M$32,'Recommended Premiums'!$M$31,FALSE)</f>
        <v>4.1267072947053258E-9</v>
      </c>
    </row>
    <row r="712" spans="2:3">
      <c r="B712" s="81">
        <v>709000000</v>
      </c>
      <c r="C712">
        <f>_xlfn.NORM.DIST(B712,'Recommended Premiums'!$M$32,'Recommended Premiums'!$M$31,FALSE)</f>
        <v>4.1116171533487839E-9</v>
      </c>
    </row>
    <row r="713" spans="2:3">
      <c r="B713" s="81">
        <v>710000000</v>
      </c>
      <c r="C713">
        <f>_xlfn.NORM.DIST(B713,'Recommended Premiums'!$M$32,'Recommended Premiums'!$M$31,FALSE)</f>
        <v>4.0960934745342695E-9</v>
      </c>
    </row>
    <row r="714" spans="2:3">
      <c r="B714" s="81">
        <v>711000000</v>
      </c>
      <c r="C714">
        <f>_xlfn.NORM.DIST(B714,'Recommended Premiums'!$M$32,'Recommended Premiums'!$M$31,FALSE)</f>
        <v>4.0801415920331667E-9</v>
      </c>
    </row>
    <row r="715" spans="2:3">
      <c r="B715" s="81">
        <v>712000000</v>
      </c>
      <c r="C715">
        <f>_xlfn.NORM.DIST(B715,'Recommended Premiums'!$M$32,'Recommended Premiums'!$M$31,FALSE)</f>
        <v>4.0637669721195881E-9</v>
      </c>
    </row>
    <row r="716" spans="2:3">
      <c r="B716" s="81">
        <v>713000000</v>
      </c>
      <c r="C716">
        <f>_xlfn.NORM.DIST(B716,'Recommended Premiums'!$M$32,'Recommended Premiums'!$M$31,FALSE)</f>
        <v>4.0469752104510483E-9</v>
      </c>
    </row>
    <row r="717" spans="2:3">
      <c r="B717" s="81">
        <v>714000000</v>
      </c>
      <c r="C717">
        <f>_xlfn.NORM.DIST(B717,'Recommended Premiums'!$M$32,'Recommended Premiums'!$M$31,FALSE)</f>
        <v>4.0297720288844601E-9</v>
      </c>
    </row>
    <row r="718" spans="2:3">
      <c r="B718" s="81">
        <v>715000000</v>
      </c>
      <c r="C718">
        <f>_xlfn.NORM.DIST(B718,'Recommended Premiums'!$M$32,'Recommended Premiums'!$M$31,FALSE)</f>
        <v>4.01216327222997E-9</v>
      </c>
    </row>
    <row r="719" spans="2:3">
      <c r="B719" s="81">
        <v>716000000</v>
      </c>
      <c r="C719">
        <f>_xlfn.NORM.DIST(B719,'Recommended Premiums'!$M$32,'Recommended Premiums'!$M$31,FALSE)</f>
        <v>3.9941549049452189E-9</v>
      </c>
    </row>
    <row r="720" spans="2:3">
      <c r="B720" s="81">
        <v>717000000</v>
      </c>
      <c r="C720">
        <f>_xlfn.NORM.DIST(B720,'Recommended Premiums'!$M$32,'Recommended Premiums'!$M$31,FALSE)</f>
        <v>3.9757530077726392E-9</v>
      </c>
    </row>
    <row r="721" spans="2:3">
      <c r="B721" s="81">
        <v>718000000</v>
      </c>
      <c r="C721">
        <f>_xlfn.NORM.DIST(B721,'Recommended Premiums'!$M$32,'Recommended Premiums'!$M$31,FALSE)</f>
        <v>3.9569637743224389E-9</v>
      </c>
    </row>
    <row r="722" spans="2:3">
      <c r="B722" s="81">
        <v>719000000</v>
      </c>
      <c r="C722">
        <f>_xlfn.NORM.DIST(B722,'Recommended Premiums'!$M$32,'Recommended Premiums'!$M$31,FALSE)</f>
        <v>3.9377935076039519E-9</v>
      </c>
    </row>
    <row r="723" spans="2:3">
      <c r="B723" s="81">
        <v>720000000</v>
      </c>
      <c r="C723">
        <f>_xlfn.NORM.DIST(B723,'Recommended Premiums'!$M$32,'Recommended Premiums'!$M$31,FALSE)</f>
        <v>3.9182486165080813E-9</v>
      </c>
    </row>
    <row r="724" spans="2:3">
      <c r="B724" s="81">
        <v>721000000</v>
      </c>
      <c r="C724">
        <f>_xlfn.NORM.DIST(B724,'Recommended Premiums'!$M$32,'Recommended Premiums'!$M$31,FALSE)</f>
        <v>3.8983356122435683E-9</v>
      </c>
    </row>
    <row r="725" spans="2:3">
      <c r="B725" s="81">
        <v>722000000</v>
      </c>
      <c r="C725">
        <f>_xlfn.NORM.DIST(B725,'Recommended Premiums'!$M$32,'Recommended Premiums'!$M$31,FALSE)</f>
        <v>3.8780611047298532E-9</v>
      </c>
    </row>
    <row r="726" spans="2:3">
      <c r="B726" s="81">
        <v>723000000</v>
      </c>
      <c r="C726">
        <f>_xlfn.NORM.DIST(B726,'Recommended Premiums'!$M$32,'Recommended Premiums'!$M$31,FALSE)</f>
        <v>3.8574317989493298E-9</v>
      </c>
    </row>
    <row r="727" spans="2:3">
      <c r="B727" s="81">
        <v>724000000</v>
      </c>
      <c r="C727">
        <f>_xlfn.NORM.DIST(B727,'Recommended Premiums'!$M$32,'Recommended Premiums'!$M$31,FALSE)</f>
        <v>3.8364544912617936E-9</v>
      </c>
    </row>
    <row r="728" spans="2:3">
      <c r="B728" s="81">
        <v>725000000</v>
      </c>
      <c r="C728">
        <f>_xlfn.NORM.DIST(B728,'Recommended Premiums'!$M$32,'Recommended Premiums'!$M$31,FALSE)</f>
        <v>3.8151360656839244E-9</v>
      </c>
    </row>
    <row r="729" spans="2:3">
      <c r="B729" s="81">
        <v>726000000</v>
      </c>
      <c r="C729">
        <f>_xlfn.NORM.DIST(B729,'Recommended Premiums'!$M$32,'Recommended Premiums'!$M$31,FALSE)</f>
        <v>3.7934834901366197E-9</v>
      </c>
    </row>
    <row r="730" spans="2:3">
      <c r="B730" s="81">
        <v>727000000</v>
      </c>
      <c r="C730">
        <f>_xlfn.NORM.DIST(B730,'Recommended Premiums'!$M$32,'Recommended Premiums'!$M$31,FALSE)</f>
        <v>3.7715038126630661E-9</v>
      </c>
    </row>
    <row r="731" spans="2:3">
      <c r="B731" s="81">
        <v>728000000</v>
      </c>
      <c r="C731">
        <f>_xlfn.NORM.DIST(B731,'Recommended Premiums'!$M$32,'Recommended Premiums'!$M$31,FALSE)</f>
        <v>3.7492041576203831E-9</v>
      </c>
    </row>
    <row r="732" spans="2:3">
      <c r="B732" s="81">
        <v>729000000</v>
      </c>
      <c r="C732">
        <f>_xlfn.NORM.DIST(B732,'Recommended Premiums'!$M$32,'Recommended Premiums'!$M$31,FALSE)</f>
        <v>3.7265917218477257E-9</v>
      </c>
    </row>
    <row r="733" spans="2:3">
      <c r="B733" s="81">
        <v>730000000</v>
      </c>
      <c r="C733">
        <f>_xlfn.NORM.DIST(B733,'Recommended Premiums'!$M$32,'Recommended Premiums'!$M$31,FALSE)</f>
        <v>3.7036737708136992E-9</v>
      </c>
    </row>
    <row r="734" spans="2:3">
      <c r="B734" s="81">
        <v>731000000</v>
      </c>
      <c r="C734">
        <f>_xlfn.NORM.DIST(B734,'Recommended Premiums'!$M$32,'Recommended Premiums'!$M$31,FALSE)</f>
        <v>3.680457634745976E-9</v>
      </c>
    </row>
    <row r="735" spans="2:3">
      <c r="B735" s="81">
        <v>732000000</v>
      </c>
      <c r="C735">
        <f>_xlfn.NORM.DIST(B735,'Recommended Premiums'!$M$32,'Recommended Premiums'!$M$31,FALSE)</f>
        <v>3.6569507047459724E-9</v>
      </c>
    </row>
    <row r="736" spans="2:3">
      <c r="B736" s="81">
        <v>733000000</v>
      </c>
      <c r="C736">
        <f>_xlfn.NORM.DIST(B736,'Recommended Premiums'!$M$32,'Recommended Premiums'!$M$31,FALSE)</f>
        <v>3.6331604288914559E-9</v>
      </c>
    </row>
    <row r="737" spans="2:3">
      <c r="B737" s="81">
        <v>734000000</v>
      </c>
      <c r="C737">
        <f>_xlfn.NORM.DIST(B737,'Recommended Premiums'!$M$32,'Recommended Premiums'!$M$31,FALSE)</f>
        <v>3.6090943083299227E-9</v>
      </c>
    </row>
    <row r="738" spans="2:3">
      <c r="B738" s="81">
        <v>735000000</v>
      </c>
      <c r="C738">
        <f>_xlfn.NORM.DIST(B738,'Recommended Premiums'!$M$32,'Recommended Premiums'!$M$31,FALSE)</f>
        <v>3.5847598933656255E-9</v>
      </c>
    </row>
    <row r="739" spans="2:3">
      <c r="B739" s="81">
        <v>736000000</v>
      </c>
      <c r="C739">
        <f>_xlfn.NORM.DIST(B739,'Recommended Premiums'!$M$32,'Recommended Premiums'!$M$31,FALSE)</f>
        <v>3.5601647795430489E-9</v>
      </c>
    </row>
    <row r="740" spans="2:3">
      <c r="B740" s="81">
        <v>737000000</v>
      </c>
      <c r="C740">
        <f>_xlfn.NORM.DIST(B740,'Recommended Premiums'!$M$32,'Recommended Premiums'!$M$31,FALSE)</f>
        <v>3.5353166037296659E-9</v>
      </c>
    </row>
    <row r="741" spans="2:3">
      <c r="B741" s="81">
        <v>738000000</v>
      </c>
      <c r="C741">
        <f>_xlfn.NORM.DIST(B741,'Recommended Premiums'!$M$32,'Recommended Premiums'!$M$31,FALSE)</f>
        <v>3.510223040200783E-9</v>
      </c>
    </row>
    <row r="742" spans="2:3">
      <c r="B742" s="81">
        <v>739000000</v>
      </c>
      <c r="C742">
        <f>_xlfn.NORM.DIST(B742,'Recommended Premiums'!$M$32,'Recommended Premiums'!$M$31,FALSE)</f>
        <v>3.4848917967292287E-9</v>
      </c>
    </row>
    <row r="743" spans="2:3">
      <c r="B743" s="81">
        <v>740000000</v>
      </c>
      <c r="C743">
        <f>_xlfn.NORM.DIST(B743,'Recommended Premiums'!$M$32,'Recommended Premiums'!$M$31,FALSE)</f>
        <v>3.4593306106826708E-9</v>
      </c>
    </row>
    <row r="744" spans="2:3">
      <c r="B744" s="81">
        <v>741000000</v>
      </c>
      <c r="C744">
        <f>_xlfn.NORM.DIST(B744,'Recommended Premiums'!$M$32,'Recommended Premiums'!$M$31,FALSE)</f>
        <v>3.4335472451312595E-9</v>
      </c>
    </row>
    <row r="745" spans="2:3">
      <c r="B745" s="81">
        <v>742000000</v>
      </c>
      <c r="C745">
        <f>_xlfn.NORM.DIST(B745,'Recommended Premiums'!$M$32,'Recommended Premiums'!$M$31,FALSE)</f>
        <v>3.4075494849683235E-9</v>
      </c>
    </row>
    <row r="746" spans="2:3">
      <c r="B746" s="81">
        <v>743000000</v>
      </c>
      <c r="C746">
        <f>_xlfn.NORM.DIST(B746,'Recommended Premiums'!$M$32,'Recommended Premiums'!$M$31,FALSE)</f>
        <v>3.3813451330467785E-9</v>
      </c>
    </row>
    <row r="747" spans="2:3">
      <c r="B747" s="81">
        <v>744000000</v>
      </c>
      <c r="C747">
        <f>_xlfn.NORM.DIST(B747,'Recommended Premiums'!$M$32,'Recommended Premiums'!$M$31,FALSE)</f>
        <v>3.3549420063338884E-9</v>
      </c>
    </row>
    <row r="748" spans="2:3">
      <c r="B748" s="81">
        <v>745000000</v>
      </c>
      <c r="C748">
        <f>_xlfn.NORM.DIST(B748,'Recommended Premiums'!$M$32,'Recommended Premiums'!$M$31,FALSE)</f>
        <v>3.3283479320869726E-9</v>
      </c>
    </row>
    <row r="749" spans="2:3">
      <c r="B749" s="81">
        <v>746000000</v>
      </c>
      <c r="C749">
        <f>_xlfn.NORM.DIST(B749,'Recommended Premiums'!$M$32,'Recommended Premiums'!$M$31,FALSE)</f>
        <v>3.3015707440526467E-9</v>
      </c>
    </row>
    <row r="750" spans="2:3">
      <c r="B750" s="81">
        <v>747000000</v>
      </c>
      <c r="C750">
        <f>_xlfn.NORM.DIST(B750,'Recommended Premiums'!$M$32,'Recommended Premiums'!$M$31,FALSE)</f>
        <v>3.2746182786921019E-9</v>
      </c>
    </row>
    <row r="751" spans="2:3">
      <c r="B751" s="81">
        <v>748000000</v>
      </c>
      <c r="C751">
        <f>_xlfn.NORM.DIST(B751,'Recommended Premiums'!$M$32,'Recommended Premiums'!$M$31,FALSE)</f>
        <v>3.2474983714349121E-9</v>
      </c>
    </row>
    <row r="752" spans="2:3">
      <c r="B752" s="81">
        <v>749000000</v>
      </c>
      <c r="C752">
        <f>_xlfn.NORM.DIST(B752,'Recommended Premiums'!$M$32,'Recommended Premiums'!$M$31,FALSE)</f>
        <v>3.2202188529638203E-9</v>
      </c>
    </row>
    <row r="753" spans="2:3">
      <c r="B753" s="81">
        <v>750000000</v>
      </c>
      <c r="C753">
        <f>_xlfn.NORM.DIST(B753,'Recommended Premiums'!$M$32,'Recommended Premiums'!$M$31,FALSE)</f>
        <v>3.1927875455328869E-9</v>
      </c>
    </row>
    <row r="754" spans="2:3">
      <c r="B754" s="81">
        <v>751000000</v>
      </c>
      <c r="C754">
        <f>_xlfn.NORM.DIST(B754,'Recommended Premiums'!$M$32,'Recommended Premiums'!$M$31,FALSE)</f>
        <v>3.1652122593213601E-9</v>
      </c>
    </row>
    <row r="755" spans="2:3">
      <c r="B755" s="81">
        <v>752000000</v>
      </c>
      <c r="C755">
        <f>_xlfn.NORM.DIST(B755,'Recommended Premiums'!$M$32,'Recommended Premiums'!$M$31,FALSE)</f>
        <v>3.1375007888255454E-9</v>
      </c>
    </row>
    <row r="756" spans="2:3">
      <c r="B756" s="81">
        <v>753000000</v>
      </c>
      <c r="C756">
        <f>_xlfn.NORM.DIST(B756,'Recommended Premiums'!$M$32,'Recommended Premiums'!$M$31,FALSE)</f>
        <v>3.1096609092909572E-9</v>
      </c>
    </row>
    <row r="757" spans="2:3">
      <c r="B757" s="81">
        <v>754000000</v>
      </c>
      <c r="C757">
        <f>_xlfn.NORM.DIST(B757,'Recommended Premiums'!$M$32,'Recommended Premiums'!$M$31,FALSE)</f>
        <v>3.081700373186909E-9</v>
      </c>
    </row>
    <row r="758" spans="2:3">
      <c r="B758" s="81">
        <v>755000000</v>
      </c>
      <c r="C758">
        <f>_xlfn.NORM.DIST(B758,'Recommended Premiums'!$M$32,'Recommended Premiums'!$M$31,FALSE)</f>
        <v>3.0536269067257123E-9</v>
      </c>
    </row>
    <row r="759" spans="2:3">
      <c r="B759" s="81">
        <v>756000000</v>
      </c>
      <c r="C759">
        <f>_xlfn.NORM.DIST(B759,'Recommended Premiums'!$M$32,'Recommended Premiums'!$M$31,FALSE)</f>
        <v>3.0254482064285495E-9</v>
      </c>
    </row>
    <row r="760" spans="2:3">
      <c r="B760" s="81">
        <v>757000000</v>
      </c>
      <c r="C760">
        <f>_xlfn.NORM.DIST(B760,'Recommended Premiums'!$M$32,'Recommended Premiums'!$M$31,FALSE)</f>
        <v>2.997171935740064E-9</v>
      </c>
    </row>
    <row r="761" spans="2:3">
      <c r="B761" s="81">
        <v>758000000</v>
      </c>
      <c r="C761">
        <f>_xlfn.NORM.DIST(B761,'Recommended Premiums'!$M$32,'Recommended Premiums'!$M$31,FALSE)</f>
        <v>2.9688057216936157E-9</v>
      </c>
    </row>
    <row r="762" spans="2:3">
      <c r="B762" s="81">
        <v>759000000</v>
      </c>
      <c r="C762">
        <f>_xlfn.NORM.DIST(B762,'Recommended Premiums'!$M$32,'Recommended Premiums'!$M$31,FALSE)</f>
        <v>2.9403571516291354E-9</v>
      </c>
    </row>
    <row r="763" spans="2:3">
      <c r="B763" s="81">
        <v>760000000</v>
      </c>
      <c r="C763">
        <f>_xlfn.NORM.DIST(B763,'Recommended Premiums'!$M$32,'Recommended Premiums'!$M$31,FALSE)</f>
        <v>2.9118337699654018E-9</v>
      </c>
    </row>
    <row r="764" spans="2:3">
      <c r="B764" s="81">
        <v>761000000</v>
      </c>
      <c r="C764">
        <f>_xlfn.NORM.DIST(B764,'Recommended Premiums'!$M$32,'Recommended Premiums'!$M$31,FALSE)</f>
        <v>2.8832430750285371E-9</v>
      </c>
    </row>
    <row r="765" spans="2:3">
      <c r="B765" s="81">
        <v>762000000</v>
      </c>
      <c r="C765">
        <f>_xlfn.NORM.DIST(B765,'Recommended Premiums'!$M$32,'Recommended Premiums'!$M$31,FALSE)</f>
        <v>2.8545925159384408E-9</v>
      </c>
    </row>
    <row r="766" spans="2:3">
      <c r="B766" s="81">
        <v>763000000</v>
      </c>
      <c r="C766">
        <f>_xlfn.NORM.DIST(B766,'Recommended Premiums'!$M$32,'Recommended Premiums'!$M$31,FALSE)</f>
        <v>2.8258894895548152E-9</v>
      </c>
    </row>
    <row r="767" spans="2:3">
      <c r="B767" s="81">
        <v>764000000</v>
      </c>
      <c r="C767">
        <f>_xlfn.NORM.DIST(B767,'Recommended Premiums'!$M$32,'Recommended Premiums'!$M$31,FALSE)</f>
        <v>2.7971413374843716E-9</v>
      </c>
    </row>
    <row r="768" spans="2:3">
      <c r="B768" s="81">
        <v>765000000</v>
      </c>
      <c r="C768">
        <f>_xlfn.NORM.DIST(B768,'Recommended Premiums'!$M$32,'Recommended Premiums'!$M$31,FALSE)</f>
        <v>2.7683553431507455E-9</v>
      </c>
    </row>
    <row r="769" spans="2:3">
      <c r="B769" s="81">
        <v>766000000</v>
      </c>
      <c r="C769">
        <f>_xlfn.NORM.DIST(B769,'Recommended Premiums'!$M$32,'Recommended Premiums'!$M$31,FALSE)</f>
        <v>2.7395387289285721E-9</v>
      </c>
    </row>
    <row r="770" spans="2:3">
      <c r="B770" s="81">
        <v>767000000</v>
      </c>
      <c r="C770">
        <f>_xlfn.NORM.DIST(B770,'Recommended Premiums'!$M$32,'Recommended Premiums'!$M$31,FALSE)</f>
        <v>2.7106986533431089E-9</v>
      </c>
    </row>
    <row r="771" spans="2:3">
      <c r="B771" s="81">
        <v>768000000</v>
      </c>
      <c r="C771">
        <f>_xlfn.NORM.DIST(B771,'Recommended Premiums'!$M$32,'Recommended Premiums'!$M$31,FALSE)</f>
        <v>2.6818422083367359E-9</v>
      </c>
    </row>
    <row r="772" spans="2:3">
      <c r="B772" s="81">
        <v>769000000</v>
      </c>
      <c r="C772">
        <f>_xlfn.NORM.DIST(B772,'Recommended Premiums'!$M$32,'Recommended Premiums'!$M$31,FALSE)</f>
        <v>2.6529764166035681E-9</v>
      </c>
    </row>
    <row r="773" spans="2:3">
      <c r="B773" s="81">
        <v>770000000</v>
      </c>
      <c r="C773">
        <f>_xlfn.NORM.DIST(B773,'Recommended Premiums'!$M$32,'Recommended Premiums'!$M$31,FALSE)</f>
        <v>2.6241082289933693E-9</v>
      </c>
    </row>
    <row r="774" spans="2:3">
      <c r="B774" s="81">
        <v>771000000</v>
      </c>
      <c r="C774">
        <f>_xlfn.NORM.DIST(B774,'Recommended Premiums'!$M$32,'Recommended Premiums'!$M$31,FALSE)</f>
        <v>2.595244521985885E-9</v>
      </c>
    </row>
    <row r="775" spans="2:3">
      <c r="B775" s="81">
        <v>772000000</v>
      </c>
      <c r="C775">
        <f>_xlfn.NORM.DIST(B775,'Recommended Premiums'!$M$32,'Recommended Premiums'!$M$31,FALSE)</f>
        <v>2.5663920952366131E-9</v>
      </c>
    </row>
    <row r="776" spans="2:3">
      <c r="B776" s="81">
        <v>773000000</v>
      </c>
      <c r="C776">
        <f>_xlfn.NORM.DIST(B776,'Recommended Premiums'!$M$32,'Recommended Premiums'!$M$31,FALSE)</f>
        <v>2.5375576691950067E-9</v>
      </c>
    </row>
    <row r="777" spans="2:3">
      <c r="B777" s="81">
        <v>774000000</v>
      </c>
      <c r="C777">
        <f>_xlfn.NORM.DIST(B777,'Recommended Premiums'!$M$32,'Recommended Premiums'!$M$31,FALSE)</f>
        <v>2.5087478827959938E-9</v>
      </c>
    </row>
    <row r="778" spans="2:3">
      <c r="B778" s="81">
        <v>775000000</v>
      </c>
      <c r="C778">
        <f>_xlfn.NORM.DIST(B778,'Recommended Premiums'!$M$32,'Recommended Premiums'!$M$31,FALSE)</f>
        <v>2.4799692912256385E-9</v>
      </c>
    </row>
    <row r="779" spans="2:3">
      <c r="B779" s="81">
        <v>776000000</v>
      </c>
      <c r="C779">
        <f>_xlfn.NORM.DIST(B779,'Recommended Premiums'!$M$32,'Recommended Premiums'!$M$31,FALSE)</f>
        <v>2.4512283637617165E-9</v>
      </c>
    </row>
    <row r="780" spans="2:3">
      <c r="B780" s="81">
        <v>777000000</v>
      </c>
      <c r="C780">
        <f>_xlfn.NORM.DIST(B780,'Recommended Premiums'!$M$32,'Recommended Premiums'!$M$31,FALSE)</f>
        <v>2.4225314816898745E-9</v>
      </c>
    </row>
    <row r="781" spans="2:3">
      <c r="B781" s="81">
        <v>778000000</v>
      </c>
      <c r="C781">
        <f>_xlfn.NORM.DIST(B781,'Recommended Premiums'!$M$32,'Recommended Premiums'!$M$31,FALSE)</f>
        <v>2.3938849362959986E-9</v>
      </c>
    </row>
    <row r="782" spans="2:3">
      <c r="B782" s="81">
        <v>779000000</v>
      </c>
      <c r="C782">
        <f>_xlfn.NORM.DIST(B782,'Recommended Premiums'!$M$32,'Recommended Premiums'!$M$31,FALSE)</f>
        <v>2.3652949269353389E-9</v>
      </c>
    </row>
    <row r="783" spans="2:3">
      <c r="B783" s="81">
        <v>780000000</v>
      </c>
      <c r="C783">
        <f>_xlfn.NORM.DIST(B783,'Recommended Premiums'!$M$32,'Recommended Premiums'!$M$31,FALSE)</f>
        <v>2.3367675591788544E-9</v>
      </c>
    </row>
    <row r="784" spans="2:3">
      <c r="B784" s="81">
        <v>781000000</v>
      </c>
      <c r="C784">
        <f>_xlfn.NORM.DIST(B784,'Recommended Premiums'!$M$32,'Recommended Premiums'!$M$31,FALSE)</f>
        <v>2.3083088430372013E-9</v>
      </c>
    </row>
    <row r="785" spans="2:3">
      <c r="B785" s="81">
        <v>782000000</v>
      </c>
      <c r="C785">
        <f>_xlfn.NORM.DIST(B785,'Recommended Premiums'!$M$32,'Recommended Premiums'!$M$31,FALSE)</f>
        <v>2.2799246912626835E-9</v>
      </c>
    </row>
    <row r="786" spans="2:3">
      <c r="B786" s="81">
        <v>783000000</v>
      </c>
      <c r="C786">
        <f>_xlfn.NORM.DIST(B786,'Recommended Premiums'!$M$32,'Recommended Premiums'!$M$31,FALSE)</f>
        <v>2.2516209177294414E-9</v>
      </c>
    </row>
    <row r="787" spans="2:3">
      <c r="B787" s="81">
        <v>784000000</v>
      </c>
      <c r="C787">
        <f>_xlfn.NORM.DIST(B787,'Recommended Premiums'!$M$32,'Recommended Premiums'!$M$31,FALSE)</f>
        <v>2.2234032358920862E-9</v>
      </c>
    </row>
    <row r="788" spans="2:3">
      <c r="B788" s="81">
        <v>785000000</v>
      </c>
      <c r="C788">
        <f>_xlfn.NORM.DIST(B788,'Recommended Premiums'!$M$32,'Recommended Premiums'!$M$31,FALSE)</f>
        <v>2.1952772573228933E-9</v>
      </c>
    </row>
    <row r="789" spans="2:3">
      <c r="B789" s="81">
        <v>786000000</v>
      </c>
      <c r="C789">
        <f>_xlfn.NORM.DIST(B789,'Recommended Premiums'!$M$32,'Recommended Premiums'!$M$31,FALSE)</f>
        <v>2.1672484903276335E-9</v>
      </c>
    </row>
    <row r="790" spans="2:3">
      <c r="B790" s="81">
        <v>787000000</v>
      </c>
      <c r="C790">
        <f>_xlfn.NORM.DIST(B790,'Recommended Premiums'!$M$32,'Recommended Premiums'!$M$31,FALSE)</f>
        <v>2.1393223386400415E-9</v>
      </c>
    </row>
    <row r="791" spans="2:3">
      <c r="B791" s="81">
        <v>788000000</v>
      </c>
      <c r="C791">
        <f>_xlfn.NORM.DIST(B791,'Recommended Premiums'!$M$32,'Recommended Premiums'!$M$31,FALSE)</f>
        <v>2.1115041001948503E-9</v>
      </c>
    </row>
    <row r="792" spans="2:3">
      <c r="B792" s="81">
        <v>789000000</v>
      </c>
      <c r="C792">
        <f>_xlfn.NORM.DIST(B792,'Recommended Premiums'!$M$32,'Recommended Premiums'!$M$31,FALSE)</f>
        <v>2.0837989659792557E-9</v>
      </c>
    </row>
    <row r="793" spans="2:3">
      <c r="B793" s="81">
        <v>790000000</v>
      </c>
      <c r="C793">
        <f>_xlfn.NORM.DIST(B793,'Recommended Premiums'!$M$32,'Recommended Premiums'!$M$31,FALSE)</f>
        <v>2.0562120189626338E-9</v>
      </c>
    </row>
    <row r="794" spans="2:3">
      <c r="B794" s="81">
        <v>791000000</v>
      </c>
      <c r="C794">
        <f>_xlfn.NORM.DIST(B794,'Recommended Premiums'!$M$32,'Recommended Premiums'!$M$31,FALSE)</f>
        <v>2.0287482331042412E-9</v>
      </c>
    </row>
    <row r="795" spans="2:3">
      <c r="B795" s="81">
        <v>792000000</v>
      </c>
      <c r="C795">
        <f>_xlfn.NORM.DIST(B795,'Recommended Premiums'!$M$32,'Recommended Premiums'!$M$31,FALSE)</f>
        <v>2.0014124724385777E-9</v>
      </c>
    </row>
    <row r="796" spans="2:3">
      <c r="B796" s="81">
        <v>793000000</v>
      </c>
      <c r="C796">
        <f>_xlfn.NORM.DIST(B796,'Recommended Premiums'!$M$32,'Recommended Premiums'!$M$31,FALSE)</f>
        <v>1.9742094902380555E-9</v>
      </c>
    </row>
    <row r="797" spans="2:3">
      <c r="B797" s="81">
        <v>794000000</v>
      </c>
      <c r="C797">
        <f>_xlfn.NORM.DIST(B797,'Recommended Premiums'!$M$32,'Recommended Premiums'!$M$31,FALSE)</f>
        <v>1.9471439282525035E-9</v>
      </c>
    </row>
    <row r="798" spans="2:3">
      <c r="B798" s="81">
        <v>795000000</v>
      </c>
      <c r="C798">
        <f>_xlfn.NORM.DIST(B798,'Recommended Premiums'!$M$32,'Recommended Premiums'!$M$31,FALSE)</f>
        <v>1.9202203160250485E-9</v>
      </c>
    </row>
    <row r="799" spans="2:3">
      <c r="B799" s="81">
        <v>796000000</v>
      </c>
      <c r="C799">
        <f>_xlfn.NORM.DIST(B799,'Recommended Premiums'!$M$32,'Recommended Premiums'!$M$31,FALSE)</f>
        <v>1.8934430702837948E-9</v>
      </c>
    </row>
    <row r="800" spans="2:3">
      <c r="B800" s="81">
        <v>797000000</v>
      </c>
      <c r="C800">
        <f>_xlfn.NORM.DIST(B800,'Recommended Premiums'!$M$32,'Recommended Premiums'!$M$31,FALSE)</f>
        <v>1.8668164944087017E-9</v>
      </c>
    </row>
    <row r="801" spans="2:3">
      <c r="B801" s="81">
        <v>798000000</v>
      </c>
      <c r="C801">
        <f>_xlfn.NORM.DIST(B801,'Recommended Premiums'!$M$32,'Recommended Premiums'!$M$31,FALSE)</f>
        <v>1.8403447779730122E-9</v>
      </c>
    </row>
    <row r="802" spans="2:3">
      <c r="B802" s="81">
        <v>799000000</v>
      </c>
      <c r="C802">
        <f>_xlfn.NORM.DIST(B802,'Recommended Premiums'!$M$32,'Recommended Premiums'!$M$31,FALSE)</f>
        <v>1.8140319963585016E-9</v>
      </c>
    </row>
    <row r="803" spans="2:3">
      <c r="B803" s="81">
        <v>800000000</v>
      </c>
      <c r="C803">
        <f>_xlfn.NORM.DIST(B803,'Recommended Premiums'!$M$32,'Recommended Premiums'!$M$31,FALSE)</f>
        <v>1.7878821104437838E-9</v>
      </c>
    </row>
    <row r="804" spans="2:3">
      <c r="B804" s="81">
        <v>801000000</v>
      </c>
      <c r="C804">
        <f>_xlfn.NORM.DIST(B804,'Recommended Premiums'!$M$32,'Recommended Premiums'!$M$31,FALSE)</f>
        <v>1.7618989663648773E-9</v>
      </c>
    </row>
    <row r="805" spans="2:3">
      <c r="B805" s="81">
        <v>802000000</v>
      </c>
      <c r="C805">
        <f>_xlfn.NORM.DIST(B805,'Recommended Premiums'!$M$32,'Recommended Premiums'!$M$31,FALSE)</f>
        <v>1.7360862953471453E-9</v>
      </c>
    </row>
    <row r="806" spans="2:3">
      <c r="B806" s="81">
        <v>803000000</v>
      </c>
      <c r="C806">
        <f>_xlfn.NORM.DIST(B806,'Recommended Premiums'!$M$32,'Recommended Premiums'!$M$31,FALSE)</f>
        <v>1.7104477136077149E-9</v>
      </c>
    </row>
    <row r="807" spans="2:3">
      <c r="B807" s="81">
        <v>804000000</v>
      </c>
      <c r="C807">
        <f>_xlfn.NORM.DIST(B807,'Recommended Premiums'!$M$32,'Recommended Premiums'!$M$31,FALSE)</f>
        <v>1.6849867223274168E-9</v>
      </c>
    </row>
    <row r="808" spans="2:3">
      <c r="B808" s="81">
        <v>805000000</v>
      </c>
      <c r="C808">
        <f>_xlfn.NORM.DIST(B808,'Recommended Premiums'!$M$32,'Recommended Premiums'!$M$31,FALSE)</f>
        <v>1.6597067076912507E-9</v>
      </c>
    </row>
    <row r="809" spans="2:3">
      <c r="B809" s="81">
        <v>806000000</v>
      </c>
      <c r="C809">
        <f>_xlfn.NORM.DIST(B809,'Recommended Premiums'!$M$32,'Recommended Premiums'!$M$31,FALSE)</f>
        <v>1.6346109409963215E-9</v>
      </c>
    </row>
    <row r="810" spans="2:3">
      <c r="B810" s="81">
        <v>807000000</v>
      </c>
      <c r="C810">
        <f>_xlfn.NORM.DIST(B810,'Recommended Premiums'!$M$32,'Recommended Premiums'!$M$31,FALSE)</f>
        <v>1.6097025788261888E-9</v>
      </c>
    </row>
    <row r="811" spans="2:3">
      <c r="B811" s="81">
        <v>808000000</v>
      </c>
      <c r="C811">
        <f>_xlfn.NORM.DIST(B811,'Recommended Premiums'!$M$32,'Recommended Premiums'!$M$31,FALSE)</f>
        <v>1.5849846632904859E-9</v>
      </c>
    </row>
    <row r="812" spans="2:3">
      <c r="B812" s="81">
        <v>809000000</v>
      </c>
      <c r="C812">
        <f>_xlfn.NORM.DIST(B812,'Recommended Premiums'!$M$32,'Recommended Premiums'!$M$31,FALSE)</f>
        <v>1.5604601223286695E-9</v>
      </c>
    </row>
    <row r="813" spans="2:3">
      <c r="B813" s="81">
        <v>810000000</v>
      </c>
      <c r="C813">
        <f>_xlfn.NORM.DIST(B813,'Recommended Premiums'!$M$32,'Recommended Premiums'!$M$31,FALSE)</f>
        <v>1.5361317700766941E-9</v>
      </c>
    </row>
    <row r="814" spans="2:3">
      <c r="B814" s="81">
        <v>811000000</v>
      </c>
      <c r="C814">
        <f>_xlfn.NORM.DIST(B814,'Recommended Premiums'!$M$32,'Recommended Premiums'!$M$31,FALSE)</f>
        <v>1.5120023072953927E-9</v>
      </c>
    </row>
    <row r="815" spans="2:3">
      <c r="B815" s="81">
        <v>812000000</v>
      </c>
      <c r="C815">
        <f>_xlfn.NORM.DIST(B815,'Recommended Premiums'!$M$32,'Recommended Premiums'!$M$31,FALSE)</f>
        <v>1.4880743218593012E-9</v>
      </c>
    </row>
    <row r="816" spans="2:3">
      <c r="B816" s="81">
        <v>813000000</v>
      </c>
      <c r="C816">
        <f>_xlfn.NORM.DIST(B816,'Recommended Premiums'!$M$32,'Recommended Premiums'!$M$31,FALSE)</f>
        <v>1.4643502893046402E-9</v>
      </c>
    </row>
    <row r="817" spans="2:4">
      <c r="B817" s="81">
        <v>814000000</v>
      </c>
      <c r="C817">
        <f>_xlfn.NORM.DIST(B817,'Recommended Premiums'!$M$32,'Recommended Premiums'!$M$31,FALSE)</f>
        <v>1.4408325734351272E-9</v>
      </c>
    </row>
    <row r="818" spans="2:4">
      <c r="B818" s="81">
        <v>815000000</v>
      </c>
      <c r="C818">
        <f>_xlfn.NORM.DIST(B818,'Recommended Premiums'!$M$32,'Recommended Premiums'!$M$31,FALSE)</f>
        <v>1.417523426984289E-9</v>
      </c>
    </row>
    <row r="819" spans="2:4">
      <c r="B819" s="81">
        <v>816000000</v>
      </c>
      <c r="C819">
        <f>_xlfn.NORM.DIST(B819,'Recommended Premiums'!$M$32,'Recommended Premiums'!$M$31,FALSE)</f>
        <v>1.3944249923328895E-9</v>
      </c>
    </row>
    <row r="820" spans="2:4">
      <c r="B820" s="81">
        <v>817000000</v>
      </c>
      <c r="C820">
        <f>_xlfn.NORM.DIST(B820,'Recommended Premiums'!$M$32,'Recommended Premiums'!$M$31,FALSE)</f>
        <v>1.3715393022800824E-9</v>
      </c>
    </row>
    <row r="821" spans="2:4">
      <c r="B821" s="81">
        <v>818000000</v>
      </c>
      <c r="C821">
        <f>_xlfn.NORM.DIST(B821,'Recommended Premiums'!$M$32,'Recommended Premiums'!$M$31,FALSE)</f>
        <v>1.3488682808668784E-9</v>
      </c>
    </row>
    <row r="822" spans="2:4">
      <c r="B822" s="81">
        <v>819000000</v>
      </c>
      <c r="C822">
        <f>_xlfn.NORM.DIST(B822,'Recommended Premiums'!$M$32,'Recommended Premiums'!$M$31,FALSE)</f>
        <v>1.3264137442504782E-9</v>
      </c>
    </row>
    <row r="823" spans="2:4">
      <c r="B823" s="81">
        <v>820000000</v>
      </c>
      <c r="C823">
        <f>_xlfn.NORM.DIST(B823,'Recommended Premiums'!$M$32,'Recommended Premiums'!$M$31,FALSE)</f>
        <v>1.304177401628031E-9</v>
      </c>
    </row>
    <row r="824" spans="2:4">
      <c r="B824" s="81">
        <v>821000000</v>
      </c>
      <c r="C824">
        <f>_xlfn.NORM.DIST(B824,'Recommended Premiums'!$M$32,'Recommended Premiums'!$M$31,FALSE)</f>
        <v>1.2821608562083306E-9</v>
      </c>
    </row>
    <row r="825" spans="2:4">
      <c r="B825" s="81">
        <v>822000000</v>
      </c>
      <c r="C825">
        <f>_xlfn.NORM.DIST(B825,'Recommended Premiums'!$M$32,'Recommended Premiums'!$M$31,FALSE)</f>
        <v>1.260365606229969E-9</v>
      </c>
    </row>
    <row r="826" spans="2:4">
      <c r="B826" s="81">
        <v>823000000</v>
      </c>
      <c r="C826">
        <f>_xlfn.NORM.DIST(B826,'Recommended Premiums'!$M$32,'Recommended Premiums'!$M$31,FALSE)</f>
        <v>1.2387930460244506E-9</v>
      </c>
      <c r="D826">
        <v>1</v>
      </c>
    </row>
    <row r="827" spans="2:4">
      <c r="B827" s="81">
        <v>824000000</v>
      </c>
      <c r="C827">
        <f>_xlfn.NORM.DIST(B827,'Recommended Premiums'!$M$32,'Recommended Premiums'!$M$31,FALSE)</f>
        <v>1.2174444671227426E-9</v>
      </c>
      <c r="D827">
        <v>1</v>
      </c>
    </row>
    <row r="828" spans="2:4">
      <c r="B828" s="81">
        <v>825000000</v>
      </c>
      <c r="C828">
        <f>_xlfn.NORM.DIST(B828,'Recommended Premiums'!$M$32,'Recommended Premiums'!$M$31,FALSE)</f>
        <v>1.1963210594037463E-9</v>
      </c>
      <c r="D828">
        <v>1</v>
      </c>
    </row>
    <row r="829" spans="2:4">
      <c r="B829" s="81">
        <v>826000000</v>
      </c>
      <c r="C829">
        <f>_xlfn.NORM.DIST(B829,'Recommended Premiums'!$M$32,'Recommended Premiums'!$M$31,FALSE)</f>
        <v>1.1754239122831551E-9</v>
      </c>
      <c r="D829">
        <v>1</v>
      </c>
    </row>
    <row r="830" spans="2:4">
      <c r="B830" s="81">
        <v>827000000</v>
      </c>
      <c r="C830">
        <f>_xlfn.NORM.DIST(B830,'Recommended Premiums'!$M$32,'Recommended Premiums'!$M$31,FALSE)</f>
        <v>1.1547540159411586E-9</v>
      </c>
      <c r="D830">
        <v>1</v>
      </c>
    </row>
    <row r="831" spans="2:4">
      <c r="B831" s="81">
        <v>828000000</v>
      </c>
      <c r="C831">
        <f>_xlfn.NORM.DIST(B831,'Recommended Premiums'!$M$32,'Recommended Premiums'!$M$31,FALSE)</f>
        <v>1.1343122625874444E-9</v>
      </c>
      <c r="D831">
        <v>1</v>
      </c>
    </row>
    <row r="832" spans="2:4">
      <c r="B832" s="81">
        <v>829000000</v>
      </c>
      <c r="C832">
        <f>_xlfn.NORM.DIST(B832,'Recommended Premiums'!$M$32,'Recommended Premiums'!$M$31,FALSE)</f>
        <v>1.1140994477619606E-9</v>
      </c>
      <c r="D832">
        <v>1</v>
      </c>
    </row>
    <row r="833" spans="2:4">
      <c r="B833" s="81">
        <v>830000000</v>
      </c>
      <c r="C833">
        <f>_xlfn.NORM.DIST(B833,'Recommended Premiums'!$M$32,'Recommended Premiums'!$M$31,FALSE)</f>
        <v>1.0941162716698703E-9</v>
      </c>
      <c r="D833">
        <v>1</v>
      </c>
    </row>
    <row r="834" spans="2:4">
      <c r="B834" s="81">
        <v>831000000</v>
      </c>
      <c r="C834">
        <f>_xlfn.NORM.DIST(B834,'Recommended Premiums'!$M$32,'Recommended Premiums'!$M$31,FALSE)</f>
        <v>1.0743633405491592E-9</v>
      </c>
      <c r="D834">
        <v>1</v>
      </c>
    </row>
    <row r="835" spans="2:4">
      <c r="B835" s="81">
        <v>832000000</v>
      </c>
      <c r="C835">
        <f>_xlfn.NORM.DIST(B835,'Recommended Premiums'!$M$32,'Recommended Premiums'!$M$31,FALSE)</f>
        <v>1.0548411680693413E-9</v>
      </c>
      <c r="D835">
        <v>1</v>
      </c>
    </row>
    <row r="836" spans="2:4">
      <c r="B836" s="81">
        <v>833000000</v>
      </c>
      <c r="C836">
        <f>_xlfn.NORM.DIST(B836,'Recommended Premiums'!$M$32,'Recommended Premiums'!$M$31,FALSE)</f>
        <v>1.035550176759706E-9</v>
      </c>
      <c r="D836">
        <v>1</v>
      </c>
    </row>
    <row r="837" spans="2:4">
      <c r="B837" s="81">
        <v>834000000</v>
      </c>
      <c r="C837">
        <f>_xlfn.NORM.DIST(B837,'Recommended Premiums'!$M$32,'Recommended Premiums'!$M$31,FALSE)</f>
        <v>1.0164906994655736E-9</v>
      </c>
      <c r="D837">
        <v>1</v>
      </c>
    </row>
    <row r="838" spans="2:4">
      <c r="B838" s="81">
        <v>835000000</v>
      </c>
      <c r="C838">
        <f>_xlfn.NORM.DIST(B838,'Recommended Premiums'!$M$32,'Recommended Premiums'!$M$31,FALSE)</f>
        <v>9.9766298083100062E-10</v>
      </c>
      <c r="D838">
        <v>1</v>
      </c>
    </row>
    <row r="839" spans="2:4">
      <c r="B839" s="81">
        <v>836000000</v>
      </c>
      <c r="C839">
        <f>_xlfn.NORM.DIST(B839,'Recommended Premiums'!$M$32,'Recommended Premiums'!$M$31,FALSE)</f>
        <v>9.7906717880641525E-10</v>
      </c>
      <c r="D839">
        <v>1</v>
      </c>
    </row>
    <row r="840" spans="2:4">
      <c r="B840" s="81">
        <v>837000000</v>
      </c>
      <c r="C840">
        <f>_xlfn.NORM.DIST(B840,'Recommended Premiums'!$M$32,'Recommended Premiums'!$M$31,FALSE)</f>
        <v>9.6070336617964641E-10</v>
      </c>
      <c r="D840">
        <v>1</v>
      </c>
    </row>
    <row r="841" spans="2:4">
      <c r="B841" s="81">
        <v>838000000</v>
      </c>
      <c r="C841">
        <f>_xlfn.NORM.DIST(B841,'Recommended Premiums'!$M$32,'Recommended Premiums'!$M$31,FALSE)</f>
        <v>9.4257153212882993E-10</v>
      </c>
      <c r="D841">
        <v>1</v>
      </c>
    </row>
    <row r="842" spans="2:4">
      <c r="B842" s="81">
        <v>839000000</v>
      </c>
      <c r="C842">
        <f>_xlfn.NORM.DIST(B842,'Recommended Premiums'!$M$32,'Recommended Premiums'!$M$31,FALSE)</f>
        <v>9.2467158379568004E-10</v>
      </c>
      <c r="D842">
        <v>1</v>
      </c>
    </row>
    <row r="843" spans="2:4">
      <c r="B843" s="81">
        <v>840000000</v>
      </c>
      <c r="C843">
        <f>_xlfn.NORM.DIST(B843,'Recommended Premiums'!$M$32,'Recommended Premiums'!$M$31,FALSE)</f>
        <v>9.0700334787763601E-10</v>
      </c>
      <c r="D843">
        <v>1</v>
      </c>
    </row>
    <row r="844" spans="2:4">
      <c r="B844" s="81">
        <v>841000000</v>
      </c>
      <c r="C844">
        <f>_xlfn.NORM.DIST(B844,'Recommended Premiums'!$M$32,'Recommended Premiums'!$M$31,FALSE)</f>
        <v>8.8956657223739005E-10</v>
      </c>
      <c r="D844">
        <v>1</v>
      </c>
    </row>
    <row r="845" spans="2:4">
      <c r="B845" s="81">
        <v>842000000</v>
      </c>
      <c r="C845">
        <f>_xlfn.NORM.DIST(B845,'Recommended Premiums'!$M$32,'Recommended Premiums'!$M$31,FALSE)</f>
        <v>8.7236092752833189E-10</v>
      </c>
      <c r="D845">
        <v>1</v>
      </c>
    </row>
    <row r="846" spans="2:4">
      <c r="B846" s="81">
        <v>843000000</v>
      </c>
      <c r="C846">
        <f>_xlfn.NORM.DIST(B846,'Recommended Premiums'!$M$32,'Recommended Premiums'!$M$31,FALSE)</f>
        <v>8.5538600883445112E-10</v>
      </c>
      <c r="D846">
        <v>1</v>
      </c>
    </row>
    <row r="847" spans="2:4">
      <c r="B847" s="81">
        <v>844000000</v>
      </c>
      <c r="C847">
        <f>_xlfn.NORM.DIST(B847,'Recommended Premiums'!$M$32,'Recommended Premiums'!$M$31,FALSE)</f>
        <v>8.3864133732325665E-10</v>
      </c>
      <c r="D847">
        <v>1</v>
      </c>
    </row>
    <row r="848" spans="2:4">
      <c r="B848" s="81">
        <v>845000000</v>
      </c>
      <c r="C848">
        <f>_xlfn.NORM.DIST(B848,'Recommended Premiums'!$M$32,'Recommended Premiums'!$M$31,FALSE)</f>
        <v>8.2212636191028868E-10</v>
      </c>
      <c r="D848">
        <v>1</v>
      </c>
    </row>
    <row r="849" spans="2:4">
      <c r="B849" s="81">
        <v>846000000</v>
      </c>
      <c r="C849">
        <f>_xlfn.NORM.DIST(B849,'Recommended Premiums'!$M$32,'Recommended Premiums'!$M$31,FALSE)</f>
        <v>8.0584046093382597E-10</v>
      </c>
      <c r="D849">
        <v>1</v>
      </c>
    </row>
    <row r="850" spans="2:4">
      <c r="B850" s="81">
        <v>847000000</v>
      </c>
      <c r="C850">
        <f>_xlfn.NORM.DIST(B850,'Recommended Premiums'!$M$32,'Recommended Premiums'!$M$31,FALSE)</f>
        <v>7.8978294383838615E-10</v>
      </c>
      <c r="D850">
        <v>1</v>
      </c>
    </row>
    <row r="851" spans="2:4">
      <c r="B851" s="81">
        <v>848000000</v>
      </c>
      <c r="C851">
        <f>_xlfn.NORM.DIST(B851,'Recommended Premiums'!$M$32,'Recommended Premiums'!$M$31,FALSE)</f>
        <v>7.7395305286567153E-10</v>
      </c>
      <c r="D851">
        <v>1</v>
      </c>
    </row>
    <row r="852" spans="2:4">
      <c r="B852" s="81">
        <v>849000000</v>
      </c>
      <c r="C852">
        <f>_xlfn.NORM.DIST(B852,'Recommended Premiums'!$M$32,'Recommended Premiums'!$M$31,FALSE)</f>
        <v>7.5834996475160027E-10</v>
      </c>
      <c r="D852">
        <v>1</v>
      </c>
    </row>
    <row r="853" spans="2:4">
      <c r="B853" s="81">
        <v>850000000</v>
      </c>
      <c r="C853">
        <f>_xlfn.NORM.DIST(B853,'Recommended Premiums'!$M$32,'Recommended Premiums'!$M$31,FALSE)</f>
        <v>7.4297279242810482E-10</v>
      </c>
      <c r="D853">
        <v>1</v>
      </c>
    </row>
    <row r="854" spans="2:4">
      <c r="B854" s="81">
        <v>851000000</v>
      </c>
      <c r="C854">
        <f>_xlfn.NORM.DIST(B854,'Recommended Premiums'!$M$32,'Recommended Premiums'!$M$31,FALSE)</f>
        <v>7.2782058672839802E-10</v>
      </c>
      <c r="D854">
        <v>1</v>
      </c>
    </row>
    <row r="855" spans="2:4">
      <c r="B855" s="81">
        <v>852000000</v>
      </c>
      <c r="C855">
        <f>_xlfn.NORM.DIST(B855,'Recommended Premiums'!$M$32,'Recommended Premiums'!$M$31,FALSE)</f>
        <v>7.1289233809442525E-10</v>
      </c>
      <c r="D855">
        <v>1</v>
      </c>
    </row>
    <row r="856" spans="2:4">
      <c r="B856" s="81">
        <v>853000000</v>
      </c>
      <c r="C856">
        <f>_xlfn.NORM.DIST(B856,'Recommended Premiums'!$M$32,'Recommended Premiums'!$M$31,FALSE)</f>
        <v>6.9818697828524821E-10</v>
      </c>
      <c r="D856">
        <v>1</v>
      </c>
    </row>
    <row r="857" spans="2:4">
      <c r="B857" s="81">
        <v>854000000</v>
      </c>
      <c r="C857">
        <f>_xlfn.NORM.DIST(B857,'Recommended Premiums'!$M$32,'Recommended Premiums'!$M$31,FALSE)</f>
        <v>6.8370338208513826E-10</v>
      </c>
      <c r="D857">
        <v>1</v>
      </c>
    </row>
    <row r="858" spans="2:4">
      <c r="B858" s="81">
        <v>855000000</v>
      </c>
      <c r="C858">
        <f>_xlfn.NORM.DIST(B858,'Recommended Premiums'!$M$32,'Recommended Premiums'!$M$31,FALSE)</f>
        <v>6.6944036901016374E-10</v>
      </c>
      <c r="D858">
        <v>1</v>
      </c>
    </row>
    <row r="859" spans="2:4">
      <c r="B859" s="81">
        <v>856000000</v>
      </c>
      <c r="C859">
        <f>_xlfn.NORM.DIST(B859,'Recommended Premiums'!$M$32,'Recommended Premiums'!$M$31,FALSE)</f>
        <v>6.5539670501210272E-10</v>
      </c>
      <c r="D859">
        <v>1</v>
      </c>
    </row>
    <row r="860" spans="2:4">
      <c r="B860" s="81">
        <v>857000000</v>
      </c>
      <c r="C860">
        <f>_xlfn.NORM.DIST(B860,'Recommended Premiums'!$M$32,'Recommended Premiums'!$M$31,FALSE)</f>
        <v>6.415711041785276E-10</v>
      </c>
      <c r="D860">
        <v>1</v>
      </c>
    </row>
    <row r="861" spans="2:4">
      <c r="B861" s="81">
        <v>858000000</v>
      </c>
      <c r="C861">
        <f>_xlfn.NORM.DIST(B861,'Recommended Premiums'!$M$32,'Recommended Premiums'!$M$31,FALSE)</f>
        <v>6.2796223042793453E-10</v>
      </c>
      <c r="D861">
        <v>1</v>
      </c>
    </row>
    <row r="862" spans="2:4">
      <c r="B862" s="81">
        <v>859000000</v>
      </c>
      <c r="C862">
        <f>_xlfn.NORM.DIST(B862,'Recommended Premiums'!$M$32,'Recommended Premiums'!$M$31,FALSE)</f>
        <v>6.1456869919882365E-10</v>
      </c>
      <c r="D862">
        <v>1</v>
      </c>
    </row>
    <row r="863" spans="2:4">
      <c r="B863" s="81">
        <v>860000000</v>
      </c>
      <c r="C863">
        <f>_xlfn.NORM.DIST(B863,'Recommended Premiums'!$M$32,'Recommended Premiums'!$M$31,FALSE)</f>
        <v>6.0138907913166153E-10</v>
      </c>
      <c r="D863">
        <v>1</v>
      </c>
    </row>
    <row r="864" spans="2:4">
      <c r="B864" s="81">
        <v>861000000</v>
      </c>
      <c r="C864">
        <f>_xlfn.NORM.DIST(B864,'Recommended Premiums'!$M$32,'Recommended Premiums'!$M$31,FALSE)</f>
        <v>5.884218937426839E-10</v>
      </c>
      <c r="D864">
        <v>1</v>
      </c>
    </row>
    <row r="865" spans="2:4">
      <c r="B865" s="81">
        <v>862000000</v>
      </c>
      <c r="C865">
        <f>_xlfn.NORM.DIST(B865,'Recommended Premiums'!$M$32,'Recommended Premiums'!$M$31,FALSE)</f>
        <v>5.7566562308853252E-10</v>
      </c>
      <c r="D865">
        <v>1</v>
      </c>
    </row>
    <row r="866" spans="2:4">
      <c r="B866" s="81">
        <v>863000000</v>
      </c>
      <c r="C866">
        <f>_xlfn.NORM.DIST(B866,'Recommended Premiums'!$M$32,'Recommended Premiums'!$M$31,FALSE)</f>
        <v>5.6311870542073263E-10</v>
      </c>
      <c r="D866">
        <v>1</v>
      </c>
    </row>
    <row r="867" spans="2:4">
      <c r="B867" s="81">
        <v>864000000</v>
      </c>
      <c r="C867">
        <f>_xlfn.NORM.DIST(B867,'Recommended Premiums'!$M$32,'Recommended Premiums'!$M$31,FALSE)</f>
        <v>5.5077953882907606E-10</v>
      </c>
      <c r="D867">
        <v>1</v>
      </c>
    </row>
    <row r="868" spans="2:4">
      <c r="B868" s="81">
        <v>865000000</v>
      </c>
      <c r="C868">
        <f>_xlfn.NORM.DIST(B868,'Recommended Premiums'!$M$32,'Recommended Premiums'!$M$31,FALSE)</f>
        <v>5.3864648287297015E-10</v>
      </c>
      <c r="D868">
        <v>1</v>
      </c>
    </row>
    <row r="869" spans="2:4">
      <c r="B869" s="81">
        <v>866000000</v>
      </c>
      <c r="C869">
        <f>_xlfn.NORM.DIST(B869,'Recommended Premiums'!$M$32,'Recommended Premiums'!$M$31,FALSE)</f>
        <v>5.267178601998702E-10</v>
      </c>
      <c r="D869">
        <v>1</v>
      </c>
    </row>
    <row r="870" spans="2:4">
      <c r="B870" s="81">
        <v>867000000</v>
      </c>
      <c r="C870">
        <f>_xlfn.NORM.DIST(B870,'Recommended Premiums'!$M$32,'Recommended Premiums'!$M$31,FALSE)</f>
        <v>5.1499195814993006E-10</v>
      </c>
      <c r="D870">
        <v>1</v>
      </c>
    </row>
    <row r="871" spans="2:4">
      <c r="B871" s="81">
        <v>868000000</v>
      </c>
      <c r="C871">
        <f>_xlfn.NORM.DIST(B871,'Recommended Premiums'!$M$32,'Recommended Premiums'!$M$31,FALSE)</f>
        <v>5.0346703034603542E-10</v>
      </c>
      <c r="D871">
        <v>1</v>
      </c>
    </row>
    <row r="872" spans="2:4">
      <c r="B872" s="81">
        <v>869000000</v>
      </c>
      <c r="C872">
        <f>_xlfn.NORM.DIST(B872,'Recommended Premiums'!$M$32,'Recommended Premiums'!$M$31,FALSE)</f>
        <v>4.92141298268425E-10</v>
      </c>
      <c r="D872">
        <v>1</v>
      </c>
    </row>
    <row r="873" spans="2:4">
      <c r="B873" s="81">
        <v>870000000</v>
      </c>
      <c r="C873">
        <f>_xlfn.NORM.DIST(B873,'Recommended Premiums'!$M$32,'Recommended Premiums'!$M$31,FALSE)</f>
        <v>4.8101295281312234E-10</v>
      </c>
      <c r="D873">
        <v>1</v>
      </c>
    </row>
    <row r="874" spans="2:4">
      <c r="B874" s="81">
        <v>871000000</v>
      </c>
      <c r="C874">
        <f>_xlfn.NORM.DIST(B874,'Recommended Premiums'!$M$32,'Recommended Premiums'!$M$31,FALSE)</f>
        <v>4.700801558334385E-10</v>
      </c>
      <c r="D874">
        <v>1</v>
      </c>
    </row>
    <row r="875" spans="2:4">
      <c r="B875" s="81">
        <v>872000000</v>
      </c>
      <c r="C875">
        <f>_xlfn.NORM.DIST(B875,'Recommended Premiums'!$M$32,'Recommended Premiums'!$M$31,FALSE)</f>
        <v>4.593410416638382E-10</v>
      </c>
      <c r="D875">
        <v>1</v>
      </c>
    </row>
    <row r="876" spans="2:4">
      <c r="B876" s="81">
        <v>873000000</v>
      </c>
      <c r="C876">
        <f>_xlfn.NORM.DIST(B876,'Recommended Premiums'!$M$32,'Recommended Premiums'!$M$31,FALSE)</f>
        <v>4.4879371862548797E-10</v>
      </c>
      <c r="D876">
        <v>1</v>
      </c>
    </row>
    <row r="877" spans="2:4">
      <c r="B877" s="81">
        <v>874000000</v>
      </c>
      <c r="C877">
        <f>_xlfn.NORM.DIST(B877,'Recommended Premiums'!$M$32,'Recommended Premiums'!$M$31,FALSE)</f>
        <v>4.3843627051283602E-10</v>
      </c>
      <c r="D877">
        <v>1</v>
      </c>
    </row>
    <row r="878" spans="2:4">
      <c r="B878" s="81">
        <v>875000000</v>
      </c>
      <c r="C878">
        <f>_xlfn.NORM.DIST(B878,'Recommended Premiums'!$M$32,'Recommended Premiums'!$M$31,FALSE)</f>
        <v>4.2826675806060992E-10</v>
      </c>
      <c r="D878">
        <v>1</v>
      </c>
    </row>
    <row r="879" spans="2:4">
      <c r="B879" s="81">
        <v>876000000</v>
      </c>
      <c r="C879">
        <f>_xlfn.NORM.DIST(B879,'Recommended Premiums'!$M$32,'Recommended Premiums'!$M$31,FALSE)</f>
        <v>4.1828322039063894E-10</v>
      </c>
      <c r="D879">
        <v>1</v>
      </c>
    </row>
    <row r="880" spans="2:4">
      <c r="B880" s="81">
        <v>877000000</v>
      </c>
      <c r="C880">
        <f>_xlfn.NORM.DIST(B880,'Recommended Premiums'!$M$32,'Recommended Premiums'!$M$31,FALSE)</f>
        <v>4.0848367643794452E-10</v>
      </c>
      <c r="D880">
        <v>1</v>
      </c>
    </row>
    <row r="881" spans="2:4">
      <c r="B881" s="81">
        <v>878000000</v>
      </c>
      <c r="C881">
        <f>_xlfn.NORM.DIST(B881,'Recommended Premiums'!$M$32,'Recommended Premiums'!$M$31,FALSE)</f>
        <v>3.9886612635557309E-10</v>
      </c>
      <c r="D881">
        <v>1</v>
      </c>
    </row>
    <row r="882" spans="2:4">
      <c r="B882" s="81">
        <v>879000000</v>
      </c>
      <c r="C882">
        <f>_xlfn.NORM.DIST(B882,'Recommended Premiums'!$M$32,'Recommended Premiums'!$M$31,FALSE)</f>
        <v>3.8942855289766799E-10</v>
      </c>
      <c r="D882">
        <v>1</v>
      </c>
    </row>
    <row r="883" spans="2:4">
      <c r="B883" s="81">
        <v>880000000</v>
      </c>
      <c r="C883">
        <f>_xlfn.NORM.DIST(B883,'Recommended Premiums'!$M$32,'Recommended Premiums'!$M$31,FALSE)</f>
        <v>3.8016892278032101E-10</v>
      </c>
      <c r="D883">
        <v>1</v>
      </c>
    </row>
    <row r="884" spans="2:4">
      <c r="B884" s="81">
        <v>881000000</v>
      </c>
      <c r="C884">
        <f>_xlfn.NORM.DIST(B884,'Recommended Premiums'!$M$32,'Recommended Premiums'!$M$31,FALSE)</f>
        <v>3.7108518801975245E-10</v>
      </c>
      <c r="D884">
        <v>1</v>
      </c>
    </row>
    <row r="885" spans="2:4">
      <c r="B885" s="81">
        <v>882000000</v>
      </c>
      <c r="C885">
        <f>_xlfn.NORM.DIST(B885,'Recommended Premiums'!$M$32,'Recommended Premiums'!$M$31,FALSE)</f>
        <v>3.6217528724741919E-10</v>
      </c>
      <c r="D885">
        <v>1</v>
      </c>
    </row>
    <row r="886" spans="2:4">
      <c r="B886" s="81">
        <v>883000000</v>
      </c>
      <c r="C886">
        <f>_xlfn.NORM.DIST(B886,'Recommended Premiums'!$M$32,'Recommended Premiums'!$M$31,FALSE)</f>
        <v>3.5343714700166466E-10</v>
      </c>
      <c r="D886">
        <v>1</v>
      </c>
    </row>
    <row r="887" spans="2:4">
      <c r="B887" s="81">
        <v>884000000</v>
      </c>
      <c r="C887">
        <f>_xlfn.NORM.DIST(B887,'Recommended Premiums'!$M$32,'Recommended Premiums'!$M$31,FALSE)</f>
        <v>3.4486868299555878E-10</v>
      </c>
      <c r="D887">
        <v>1</v>
      </c>
    </row>
    <row r="888" spans="2:4">
      <c r="B888" s="81">
        <v>885000000</v>
      </c>
      <c r="C888">
        <f>_xlfn.NORM.DIST(B888,'Recommended Premiums'!$M$32,'Recommended Premiums'!$M$31,FALSE)</f>
        <v>3.3646780136060323E-10</v>
      </c>
      <c r="D888">
        <v>1</v>
      </c>
    </row>
    <row r="889" spans="2:4">
      <c r="B889" s="81">
        <v>886000000</v>
      </c>
      <c r="C889">
        <f>_xlfn.NORM.DIST(B889,'Recommended Premiums'!$M$32,'Recommended Premiums'!$M$31,FALSE)</f>
        <v>3.2823239986600584E-10</v>
      </c>
      <c r="D889">
        <v>1</v>
      </c>
    </row>
    <row r="890" spans="2:4">
      <c r="B890" s="81">
        <v>887000000</v>
      </c>
      <c r="C890">
        <f>_xlfn.NORM.DIST(B890,'Recommended Premiums'!$M$32,'Recommended Premiums'!$M$31,FALSE)</f>
        <v>3.2016036911325199E-10</v>
      </c>
      <c r="D890">
        <v>1</v>
      </c>
    </row>
    <row r="891" spans="2:4">
      <c r="B891" s="81">
        <v>888000000</v>
      </c>
      <c r="C891">
        <f>_xlfn.NORM.DIST(B891,'Recommended Premiums'!$M$32,'Recommended Premiums'!$M$31,FALSE)</f>
        <v>3.1224959370573152E-10</v>
      </c>
      <c r="D891">
        <v>1</v>
      </c>
    </row>
    <row r="892" spans="2:4">
      <c r="B892" s="81">
        <v>889000000</v>
      </c>
      <c r="C892">
        <f>_xlfn.NORM.DIST(B892,'Recommended Premiums'!$M$32,'Recommended Premiums'!$M$31,FALSE)</f>
        <v>3.0449795339320551E-10</v>
      </c>
      <c r="D892">
        <v>1</v>
      </c>
    </row>
    <row r="893" spans="2:4">
      <c r="B893" s="81">
        <v>890000000</v>
      </c>
      <c r="C893">
        <f>_xlfn.NORM.DIST(B893,'Recommended Premiums'!$M$32,'Recommended Premiums'!$M$31,FALSE)</f>
        <v>2.96903324190921E-10</v>
      </c>
      <c r="D893">
        <v>1</v>
      </c>
    </row>
    <row r="894" spans="2:4">
      <c r="B894" s="81">
        <v>891000000</v>
      </c>
      <c r="C894">
        <f>_xlfn.NORM.DIST(B894,'Recommended Premiums'!$M$32,'Recommended Premiums'!$M$31,FALSE)</f>
        <v>2.8946357947321036E-10</v>
      </c>
      <c r="D894">
        <v>1</v>
      </c>
    </row>
    <row r="895" spans="2:4">
      <c r="B895" s="81">
        <v>892000000</v>
      </c>
      <c r="C895">
        <f>_xlfn.NORM.DIST(B895,'Recommended Premiums'!$M$32,'Recommended Premiums'!$M$31,FALSE)</f>
        <v>2.8217659104143503E-10</v>
      </c>
      <c r="D895">
        <v>1</v>
      </c>
    </row>
    <row r="896" spans="2:4">
      <c r="B896" s="81">
        <v>893000000</v>
      </c>
      <c r="C896">
        <f>_xlfn.NORM.DIST(B896,'Recommended Premiums'!$M$32,'Recommended Premiums'!$M$31,FALSE)</f>
        <v>2.7504023016615919E-10</v>
      </c>
      <c r="D896">
        <v>1</v>
      </c>
    </row>
    <row r="897" spans="2:4">
      <c r="B897" s="81">
        <v>894000000</v>
      </c>
      <c r="C897">
        <f>_xlfn.NORM.DIST(B897,'Recommended Premiums'!$M$32,'Recommended Premiums'!$M$31,FALSE)</f>
        <v>2.6805236860346092E-10</v>
      </c>
      <c r="D897">
        <v>1</v>
      </c>
    </row>
    <row r="898" spans="2:4">
      <c r="B898" s="81">
        <v>895000000</v>
      </c>
      <c r="C898">
        <f>_xlfn.NORM.DIST(B898,'Recommended Premiums'!$M$32,'Recommended Premiums'!$M$31,FALSE)</f>
        <v>2.6121087958531643E-10</v>
      </c>
      <c r="D898">
        <v>1</v>
      </c>
    </row>
    <row r="899" spans="2:4">
      <c r="B899" s="81">
        <v>896000000</v>
      </c>
      <c r="C899">
        <f>_xlfn.NORM.DIST(B899,'Recommended Premiums'!$M$32,'Recommended Premiums'!$M$31,FALSE)</f>
        <v>2.5451363878400931E-10</v>
      </c>
      <c r="D899">
        <v>1</v>
      </c>
    </row>
    <row r="900" spans="2:4">
      <c r="B900" s="81">
        <v>897000000</v>
      </c>
      <c r="C900">
        <f>_xlfn.NORM.DIST(B900,'Recommended Premiums'!$M$32,'Recommended Premiums'!$M$31,FALSE)</f>
        <v>2.4795852525054948E-10</v>
      </c>
      <c r="D900">
        <v>1</v>
      </c>
    </row>
    <row r="901" spans="2:4">
      <c r="B901" s="81">
        <v>898000000</v>
      </c>
      <c r="C901">
        <f>_xlfn.NORM.DIST(B901,'Recommended Premiums'!$M$32,'Recommended Premiums'!$M$31,FALSE)</f>
        <v>2.4154342232709379E-10</v>
      </c>
      <c r="D901">
        <v>1</v>
      </c>
    </row>
    <row r="902" spans="2:4">
      <c r="B902" s="81">
        <v>899000000</v>
      </c>
      <c r="C902">
        <f>_xlfn.NORM.DIST(B902,'Recommended Premiums'!$M$32,'Recommended Premiums'!$M$31,FALSE)</f>
        <v>2.3526621853339696E-10</v>
      </c>
      <c r="D902">
        <v>1</v>
      </c>
    </row>
    <row r="903" spans="2:4">
      <c r="B903" s="81">
        <v>900000000</v>
      </c>
      <c r="C903">
        <f>_xlfn.NORM.DIST(B903,'Recommended Premiums'!$M$32,'Recommended Premiums'!$M$31,FALSE)</f>
        <v>2.2912480842733274E-10</v>
      </c>
      <c r="D903">
        <v>1</v>
      </c>
    </row>
    <row r="904" spans="2:4">
      <c r="B904" s="81">
        <v>901000000</v>
      </c>
      <c r="C904">
        <f>_xlfn.NORM.DIST(B904,'Recommended Premiums'!$M$32,'Recommended Premiums'!$M$31,FALSE)</f>
        <v>2.2311709343954762E-10</v>
      </c>
      <c r="D904">
        <v>1</v>
      </c>
    </row>
    <row r="905" spans="2:4">
      <c r="B905" s="81">
        <v>902000000</v>
      </c>
      <c r="C905">
        <f>_xlfn.NORM.DIST(B905,'Recommended Premiums'!$M$32,'Recommended Premiums'!$M$31,FALSE)</f>
        <v>2.1724098268233077E-10</v>
      </c>
      <c r="D905">
        <v>1</v>
      </c>
    </row>
    <row r="906" spans="2:4">
      <c r="B906" s="81">
        <v>903000000</v>
      </c>
      <c r="C906">
        <f>_xlfn.NORM.DIST(B906,'Recommended Premiums'!$M$32,'Recommended Premiums'!$M$31,FALSE)</f>
        <v>2.1149439373280272E-10</v>
      </c>
      <c r="D906">
        <v>1</v>
      </c>
    </row>
    <row r="907" spans="2:4">
      <c r="B907" s="81">
        <v>904000000</v>
      </c>
      <c r="C907">
        <f>_xlfn.NORM.DIST(B907,'Recommended Premiums'!$M$32,'Recommended Premiums'!$M$31,FALSE)</f>
        <v>2.0587525339053977E-10</v>
      </c>
      <c r="D907">
        <v>1</v>
      </c>
    </row>
    <row r="908" spans="2:4">
      <c r="B908" s="81">
        <v>905000000</v>
      </c>
      <c r="C908">
        <f>_xlfn.NORM.DIST(B908,'Recommended Premiums'!$M$32,'Recommended Premiums'!$M$31,FALSE)</f>
        <v>2.0038149840977619E-10</v>
      </c>
      <c r="D908">
        <v>1</v>
      </c>
    </row>
    <row r="909" spans="2:4">
      <c r="B909" s="81">
        <v>906000000</v>
      </c>
      <c r="C909">
        <f>_xlfn.NORM.DIST(B909,'Recommended Premiums'!$M$32,'Recommended Premiums'!$M$31,FALSE)</f>
        <v>1.9501107620633623E-10</v>
      </c>
      <c r="D909">
        <v>1</v>
      </c>
    </row>
    <row r="910" spans="2:4">
      <c r="B910" s="81">
        <v>907000000</v>
      </c>
      <c r="C910">
        <f>_xlfn.NORM.DIST(B910,'Recommended Premiums'!$M$32,'Recommended Premiums'!$M$31,FALSE)</f>
        <v>1.8976194553946978E-10</v>
      </c>
      <c r="D910">
        <v>1</v>
      </c>
    </row>
    <row r="911" spans="2:4">
      <c r="B911" s="81">
        <v>908000000</v>
      </c>
      <c r="C911">
        <f>_xlfn.NORM.DIST(B911,'Recommended Premiums'!$M$32,'Recommended Premiums'!$M$31,FALSE)</f>
        <v>1.8463207716878102E-10</v>
      </c>
      <c r="D911">
        <v>1</v>
      </c>
    </row>
    <row r="912" spans="2:4">
      <c r="B912" s="81">
        <v>909000000</v>
      </c>
      <c r="C912">
        <f>_xlfn.NORM.DIST(B912,'Recommended Premiums'!$M$32,'Recommended Premiums'!$M$31,FALSE)</f>
        <v>1.7961945448644985E-10</v>
      </c>
      <c r="D912">
        <v>1</v>
      </c>
    </row>
    <row r="913" spans="2:4">
      <c r="B913" s="81">
        <v>910000000</v>
      </c>
      <c r="C913">
        <f>_xlfn.NORM.DIST(B913,'Recommended Premiums'!$M$32,'Recommended Premiums'!$M$31,FALSE)</f>
        <v>1.7472207412496922E-10</v>
      </c>
      <c r="D913">
        <v>1</v>
      </c>
    </row>
    <row r="914" spans="2:4">
      <c r="B914" s="81">
        <v>911000000</v>
      </c>
      <c r="C914">
        <f>_xlfn.NORM.DIST(B914,'Recommended Premiums'!$M$32,'Recommended Premiums'!$M$31,FALSE)</f>
        <v>1.6993794654062726E-10</v>
      </c>
      <c r="D914">
        <v>1</v>
      </c>
    </row>
    <row r="915" spans="2:4">
      <c r="B915" s="81">
        <v>912000000</v>
      </c>
      <c r="C915">
        <f>_xlfn.NORM.DIST(B915,'Recommended Premiums'!$M$32,'Recommended Premiums'!$M$31,FALSE)</f>
        <v>1.6526509657298416E-10</v>
      </c>
      <c r="D915">
        <v>1</v>
      </c>
    </row>
    <row r="916" spans="2:4">
      <c r="B916" s="81">
        <v>913000000</v>
      </c>
      <c r="C916">
        <f>_xlfn.NORM.DIST(B916,'Recommended Premiums'!$M$32,'Recommended Premiums'!$M$31,FALSE)</f>
        <v>1.6070156398059977E-10</v>
      </c>
      <c r="D916">
        <v>1</v>
      </c>
    </row>
    <row r="917" spans="2:4">
      <c r="B917" s="81">
        <v>914000000</v>
      </c>
      <c r="C917">
        <f>_xlfn.NORM.DIST(B917,'Recommended Premiums'!$M$32,'Recommended Premiums'!$M$31,FALSE)</f>
        <v>1.5624540395328806E-10</v>
      </c>
      <c r="D917">
        <v>1</v>
      </c>
    </row>
    <row r="918" spans="2:4">
      <c r="B918" s="81">
        <v>915000000</v>
      </c>
      <c r="C918">
        <f>_xlfn.NORM.DIST(B918,'Recommended Premiums'!$M$32,'Recommended Premiums'!$M$31,FALSE)</f>
        <v>1.5189468760117825E-10</v>
      </c>
      <c r="D918">
        <v>1</v>
      </c>
    </row>
    <row r="919" spans="2:4">
      <c r="B919" s="81">
        <v>916000000</v>
      </c>
      <c r="C919">
        <f>_xlfn.NORM.DIST(B919,'Recommended Premiums'!$M$32,'Recommended Premiums'!$M$31,FALSE)</f>
        <v>1.4764750242088071E-10</v>
      </c>
      <c r="D919">
        <v>1</v>
      </c>
    </row>
    <row r="920" spans="2:4">
      <c r="B920" s="81">
        <v>917000000</v>
      </c>
      <c r="C920">
        <f>_xlfn.NORM.DIST(B920,'Recommended Premiums'!$M$32,'Recommended Premiums'!$M$31,FALSE)</f>
        <v>1.4350195273906198E-10</v>
      </c>
      <c r="D920">
        <v>1</v>
      </c>
    </row>
    <row r="921" spans="2:4">
      <c r="B921" s="81">
        <v>918000000</v>
      </c>
      <c r="C921">
        <f>_xlfn.NORM.DIST(B921,'Recommended Premiums'!$M$32,'Recommended Premiums'!$M$31,FALSE)</f>
        <v>1.3945616013374508E-10</v>
      </c>
      <c r="D921">
        <v>1</v>
      </c>
    </row>
    <row r="922" spans="2:4">
      <c r="B922" s="81">
        <v>919000000</v>
      </c>
      <c r="C922">
        <f>_xlfn.NORM.DIST(B922,'Recommended Premiums'!$M$32,'Recommended Premiums'!$M$31,FALSE)</f>
        <v>1.3550826383366185E-10</v>
      </c>
      <c r="D922">
        <v>1</v>
      </c>
    </row>
    <row r="923" spans="2:4">
      <c r="B923" s="81">
        <v>920000000</v>
      </c>
      <c r="C923">
        <f>_xlfn.NORM.DIST(B923,'Recommended Premiums'!$M$32,'Recommended Premiums'!$M$31,FALSE)</f>
        <v>1.3165642109598985E-10</v>
      </c>
      <c r="D923">
        <v>1</v>
      </c>
    </row>
    <row r="924" spans="2:4">
      <c r="B924" s="81">
        <v>921000000</v>
      </c>
      <c r="C924">
        <f>_xlfn.NORM.DIST(B924,'Recommended Premiums'!$M$32,'Recommended Premiums'!$M$31,FALSE)</f>
        <v>1.2789880756281745E-10</v>
      </c>
      <c r="D924">
        <v>1</v>
      </c>
    </row>
    <row r="925" spans="2:4">
      <c r="B925" s="81">
        <v>922000000</v>
      </c>
      <c r="C925">
        <f>_xlfn.NORM.DIST(B925,'Recommended Premiums'!$M$32,'Recommended Premiums'!$M$31,FALSE)</f>
        <v>1.2423361759668829E-10</v>
      </c>
      <c r="D925">
        <v>1</v>
      </c>
    </row>
    <row r="926" spans="2:4">
      <c r="B926" s="81">
        <v>923000000</v>
      </c>
      <c r="C926">
        <f>_xlfn.NORM.DIST(B926,'Recommended Premiums'!$M$32,'Recommended Premiums'!$M$31,FALSE)</f>
        <v>1.2065906459558274E-10</v>
      </c>
      <c r="D926">
        <v>1</v>
      </c>
    </row>
    <row r="927" spans="2:4">
      <c r="B927" s="81">
        <v>924000000</v>
      </c>
      <c r="C927">
        <f>_xlfn.NORM.DIST(B927,'Recommended Premiums'!$M$32,'Recommended Premiums'!$M$31,FALSE)</f>
        <v>1.1717338128769939E-10</v>
      </c>
      <c r="D927">
        <v>1</v>
      </c>
    </row>
    <row r="928" spans="2:4">
      <c r="B928" s="81">
        <v>925000000</v>
      </c>
      <c r="C928">
        <f>_xlfn.NORM.DIST(B928,'Recommended Premiums'!$M$32,'Recommended Premiums'!$M$31,FALSE)</f>
        <v>1.1377482000641135E-10</v>
      </c>
      <c r="D928">
        <v>1</v>
      </c>
    </row>
    <row r="929" spans="2:4">
      <c r="B929" s="81">
        <v>926000000</v>
      </c>
      <c r="C929">
        <f>_xlfn.NORM.DIST(B929,'Recommended Premiums'!$M$32,'Recommended Premiums'!$M$31,FALSE)</f>
        <v>1.1046165294576879E-10</v>
      </c>
      <c r="D929">
        <v>1</v>
      </c>
    </row>
    <row r="930" spans="2:4">
      <c r="B930" s="81">
        <v>927000000</v>
      </c>
      <c r="C930">
        <f>_xlfn.NORM.DIST(B930,'Recommended Premiums'!$M$32,'Recommended Premiums'!$M$31,FALSE)</f>
        <v>1.0723217239693367E-10</v>
      </c>
      <c r="D930">
        <v>1</v>
      </c>
    </row>
    <row r="931" spans="2:4">
      <c r="B931" s="81">
        <v>928000000</v>
      </c>
      <c r="C931">
        <f>_xlfn.NORM.DIST(B931,'Recommended Premiums'!$M$32,'Recommended Premiums'!$M$31,FALSE)</f>
        <v>1.0408469096593041E-10</v>
      </c>
      <c r="D931">
        <v>1</v>
      </c>
    </row>
    <row r="932" spans="2:4">
      <c r="B932" s="81">
        <v>929000000</v>
      </c>
      <c r="C932">
        <f>_xlfn.NORM.DIST(B932,'Recommended Premiums'!$M$32,'Recommended Premiums'!$M$31,FALSE)</f>
        <v>1.0101754177310455E-10</v>
      </c>
      <c r="D932">
        <v>1</v>
      </c>
    </row>
    <row r="933" spans="2:4">
      <c r="B933" s="81">
        <v>930000000</v>
      </c>
      <c r="C933">
        <f>_xlfn.NORM.DIST(B933,'Recommended Premiums'!$M$32,'Recommended Premiums'!$M$31,FALSE)</f>
        <v>9.8029078634681396E-11</v>
      </c>
      <c r="D933">
        <v>1</v>
      </c>
    </row>
    <row r="934" spans="2:4">
      <c r="B934" s="81">
        <v>931000000</v>
      </c>
      <c r="C934">
        <f>_xlfn.NORM.DIST(B934,'Recommended Premiums'!$M$32,'Recommended Premiums'!$M$31,FALSE)</f>
        <v>9.5117676226825364E-11</v>
      </c>
      <c r="D934">
        <v>1</v>
      </c>
    </row>
    <row r="935" spans="2:4">
      <c r="B935" s="81">
        <v>932000000</v>
      </c>
      <c r="C935">
        <f>_xlfn.NORM.DIST(B935,'Recommended Premiums'!$M$32,'Recommended Premiums'!$M$31,FALSE)</f>
        <v>9.2281730232596332E-11</v>
      </c>
      <c r="D935">
        <v>1</v>
      </c>
    </row>
    <row r="936" spans="2:4">
      <c r="B936" s="81">
        <v>933000000</v>
      </c>
      <c r="C936">
        <f>_xlfn.NORM.DIST(B936,'Recommended Premiums'!$M$32,'Recommended Premiums'!$M$31,FALSE)</f>
        <v>8.9519657472207433E-11</v>
      </c>
      <c r="D936">
        <v>1</v>
      </c>
    </row>
    <row r="937" spans="2:4">
      <c r="B937" s="81">
        <v>934000000</v>
      </c>
      <c r="C937">
        <f>_xlfn.NORM.DIST(B937,'Recommended Premiums'!$M$32,'Recommended Premiums'!$M$31,FALSE)</f>
        <v>8.6829896016988238E-11</v>
      </c>
      <c r="D937">
        <v>1</v>
      </c>
    </row>
    <row r="938" spans="2:4">
      <c r="B938" s="81">
        <v>935000000</v>
      </c>
      <c r="C938">
        <f>_xlfn.NORM.DIST(B938,'Recommended Premiums'!$M$32,'Recommended Premiums'!$M$31,FALSE)</f>
        <v>8.4210905287457617E-11</v>
      </c>
      <c r="D938">
        <v>1</v>
      </c>
    </row>
    <row r="939" spans="2:4">
      <c r="B939" s="81">
        <v>936000000</v>
      </c>
      <c r="C939">
        <f>_xlfn.NORM.DIST(B939,'Recommended Premiums'!$M$32,'Recommended Premiums'!$M$31,FALSE)</f>
        <v>8.1661166135914622E-11</v>
      </c>
      <c r="D939">
        <v>1</v>
      </c>
    </row>
    <row r="940" spans="2:4">
      <c r="B940" s="81">
        <v>937000000</v>
      </c>
      <c r="C940">
        <f>_xlfn.NORM.DIST(B940,'Recommended Premiums'!$M$32,'Recommended Premiums'!$M$31,FALSE)</f>
        <v>7.9179180913952489E-11</v>
      </c>
      <c r="D940">
        <v>1</v>
      </c>
    </row>
    <row r="941" spans="2:4">
      <c r="B941" s="81">
        <v>938000000</v>
      </c>
      <c r="C941">
        <f>_xlfn.NORM.DIST(B941,'Recommended Premiums'!$M$32,'Recommended Premiums'!$M$31,FALSE)</f>
        <v>7.6763473525303358E-11</v>
      </c>
      <c r="D941">
        <v>1</v>
      </c>
    </row>
    <row r="942" spans="2:4">
      <c r="B942" s="81">
        <v>939000000</v>
      </c>
      <c r="C942">
        <f>_xlfn.NORM.DIST(B942,'Recommended Premiums'!$M$32,'Recommended Premiums'!$M$31,FALSE)</f>
        <v>7.4412589464421815E-11</v>
      </c>
      <c r="D942">
        <v>1</v>
      </c>
    </row>
    <row r="943" spans="2:4">
      <c r="B943" s="81">
        <v>940000000</v>
      </c>
      <c r="C943">
        <f>_xlfn.NORM.DIST(B943,'Recommended Premiums'!$M$32,'Recommended Premiums'!$M$31,FALSE)</f>
        <v>7.2125095841211773E-11</v>
      </c>
      <c r="D943">
        <v>1</v>
      </c>
    </row>
    <row r="944" spans="2:4">
      <c r="B944" s="81">
        <v>941000000</v>
      </c>
      <c r="C944">
        <f>_xlfn.NORM.DIST(B944,'Recommended Premiums'!$M$32,'Recommended Premiums'!$M$31,FALSE)</f>
        <v>6.9899581392302874E-11</v>
      </c>
      <c r="D944">
        <v>1</v>
      </c>
    </row>
    <row r="945" spans="2:4">
      <c r="B945" s="81">
        <v>942000000</v>
      </c>
      <c r="C945">
        <f>_xlfn.NORM.DIST(B945,'Recommended Premiums'!$M$32,'Recommended Premiums'!$M$31,FALSE)</f>
        <v>6.7734656479280617E-11</v>
      </c>
      <c r="D945">
        <v>1</v>
      </c>
    </row>
    <row r="946" spans="2:4">
      <c r="B946" s="81">
        <v>943000000</v>
      </c>
      <c r="C946">
        <f>_xlfn.NORM.DIST(B946,'Recommended Premiums'!$M$32,'Recommended Premiums'!$M$31,FALSE)</f>
        <v>6.5628953074271778E-11</v>
      </c>
      <c r="D946">
        <v>1</v>
      </c>
    </row>
    <row r="947" spans="2:4">
      <c r="B947" s="81">
        <v>944000000</v>
      </c>
      <c r="C947">
        <f>_xlfn.NORM.DIST(B947,'Recommended Premiums'!$M$32,'Recommended Premiums'!$M$31,FALSE)</f>
        <v>6.3581124733285988E-11</v>
      </c>
      <c r="D947">
        <v>1</v>
      </c>
    </row>
    <row r="948" spans="2:4">
      <c r="B948" s="81">
        <v>945000000</v>
      </c>
      <c r="C948">
        <f>_xlfn.NORM.DIST(B948,'Recommended Premiums'!$M$32,'Recommended Premiums'!$M$31,FALSE)</f>
        <v>6.1589846557710985E-11</v>
      </c>
      <c r="D948">
        <v>1</v>
      </c>
    </row>
    <row r="949" spans="2:4">
      <c r="B949" s="81">
        <v>946000000</v>
      </c>
      <c r="C949">
        <f>_xlfn.NORM.DIST(B949,'Recommended Premiums'!$M$32,'Recommended Premiums'!$M$31,FALSE)</f>
        <v>5.965381514435719E-11</v>
      </c>
      <c r="D949">
        <v>1</v>
      </c>
    </row>
    <row r="950" spans="2:4">
      <c r="B950" s="81">
        <v>947000000</v>
      </c>
      <c r="C950">
        <f>_xlfn.NORM.DIST(B950,'Recommended Premiums'!$M$32,'Recommended Premiums'!$M$31,FALSE)</f>
        <v>5.777174852444454E-11</v>
      </c>
      <c r="D950">
        <v>1</v>
      </c>
    </row>
    <row r="951" spans="2:4">
      <c r="B951" s="81">
        <v>948000000</v>
      </c>
      <c r="C951">
        <f>_xlfn.NORM.DIST(B951,'Recommended Premiums'!$M$32,'Recommended Premiums'!$M$31,FALSE)</f>
        <v>5.5942386091919654E-11</v>
      </c>
      <c r="D951">
        <v>1</v>
      </c>
    </row>
    <row r="952" spans="2:4">
      <c r="B952" s="81">
        <v>949000000</v>
      </c>
      <c r="C952">
        <f>_xlfn.NORM.DIST(B952,'Recommended Premiums'!$M$32,'Recommended Premiums'!$M$31,FALSE)</f>
        <v>5.4164488521490385E-11</v>
      </c>
      <c r="D952">
        <v>1</v>
      </c>
    </row>
    <row r="953" spans="2:4">
      <c r="B953" s="81">
        <v>950000000</v>
      </c>
      <c r="C953">
        <f>_xlfn.NORM.DIST(B953,'Recommended Premiums'!$M$32,'Recommended Premiums'!$M$31,FALSE)</f>
        <v>5.2436837676759322E-11</v>
      </c>
      <c r="D953">
        <v>1</v>
      </c>
    </row>
    <row r="954" spans="2:4">
      <c r="B954" s="81">
        <v>951000000</v>
      </c>
      <c r="C954">
        <f>_xlfn.NORM.DIST(B954,'Recommended Premiums'!$M$32,'Recommended Premiums'!$M$31,FALSE)</f>
        <v>5.075823650883438E-11</v>
      </c>
      <c r="D954">
        <v>1</v>
      </c>
    </row>
    <row r="955" spans="2:4">
      <c r="B955" s="81">
        <v>952000000</v>
      </c>
      <c r="C955">
        <f>_xlfn.NORM.DIST(B955,'Recommended Premiums'!$M$32,'Recommended Premiums'!$M$31,FALSE)</f>
        <v>4.9127508945790737E-11</v>
      </c>
      <c r="D955">
        <v>1</v>
      </c>
    </row>
    <row r="956" spans="2:4">
      <c r="B956" s="81">
        <v>953000000</v>
      </c>
      <c r="C956">
        <f>_xlfn.NORM.DIST(B956,'Recommended Premiums'!$M$32,'Recommended Premiums'!$M$31,FALSE)</f>
        <v>4.7543499773354033E-11</v>
      </c>
      <c r="D956">
        <v>1</v>
      </c>
    </row>
    <row r="957" spans="2:4">
      <c r="B957" s="81">
        <v>954000000</v>
      </c>
      <c r="C957">
        <f>_xlfn.NORM.DIST(B957,'Recommended Premiums'!$M$32,'Recommended Premiums'!$M$31,FALSE)</f>
        <v>4.6005074507169156E-11</v>
      </c>
      <c r="D957">
        <v>1</v>
      </c>
    </row>
    <row r="958" spans="2:4">
      <c r="B958" s="81">
        <v>955000000</v>
      </c>
      <c r="C958">
        <f>_xlfn.NORM.DIST(B958,'Recommended Premiums'!$M$32,'Recommended Premiums'!$M$31,FALSE)</f>
        <v>4.4511119257015139E-11</v>
      </c>
      <c r="D958">
        <v>1</v>
      </c>
    </row>
    <row r="959" spans="2:4">
      <c r="B959" s="81">
        <v>956000000</v>
      </c>
      <c r="C959">
        <f>_xlfn.NORM.DIST(B959,'Recommended Premiums'!$M$32,'Recommended Premiums'!$M$31,FALSE)</f>
        <v>4.306054058332219E-11</v>
      </c>
      <c r="D959">
        <v>1</v>
      </c>
    </row>
    <row r="960" spans="2:4">
      <c r="B960" s="81">
        <v>957000000</v>
      </c>
      <c r="C960">
        <f>_xlfn.NORM.DIST(B960,'Recommended Premiums'!$M$32,'Recommended Premiums'!$M$31,FALSE)</f>
        <v>4.1652265346339645E-11</v>
      </c>
      <c r="D960">
        <v>1</v>
      </c>
    </row>
    <row r="961" spans="2:4">
      <c r="B961" s="81">
        <v>958000000</v>
      </c>
      <c r="C961">
        <f>_xlfn.NORM.DIST(B961,'Recommended Premiums'!$M$32,'Recommended Premiums'!$M$31,FALSE)</f>
        <v>4.0285240548300627E-11</v>
      </c>
      <c r="D961">
        <v>1</v>
      </c>
    </row>
    <row r="962" spans="2:4">
      <c r="B962" s="81">
        <v>959000000</v>
      </c>
      <c r="C962">
        <f>_xlfn.NORM.DIST(B962,'Recommended Premiums'!$M$32,'Recommended Premiums'!$M$31,FALSE)</f>
        <v>3.8958433168922728E-11</v>
      </c>
      <c r="D962">
        <v>1</v>
      </c>
    </row>
    <row r="963" spans="2:4">
      <c r="B963" s="81">
        <v>960000000</v>
      </c>
      <c r="C963">
        <f>_xlfn.NORM.DIST(B963,'Recommended Premiums'!$M$32,'Recommended Premiums'!$M$31,FALSE)</f>
        <v>3.7670829994577739E-11</v>
      </c>
      <c r="D963">
        <v>1</v>
      </c>
    </row>
    <row r="964" spans="2:4">
      <c r="B964" s="81">
        <v>961000000</v>
      </c>
      <c r="C964">
        <f>_xlfn.NORM.DIST(B964,'Recommended Premiums'!$M$32,'Recommended Premiums'!$M$31,FALSE)</f>
        <v>3.6421437441459286E-11</v>
      </c>
      <c r="D964">
        <v>1</v>
      </c>
    </row>
    <row r="965" spans="2:4">
      <c r="B965" s="81">
        <v>962000000</v>
      </c>
      <c r="C965">
        <f>_xlfn.NORM.DIST(B965,'Recommended Premiums'!$M$32,'Recommended Premiums'!$M$31,FALSE)</f>
        <v>3.5209281373069991E-11</v>
      </c>
      <c r="D965">
        <v>1</v>
      </c>
    </row>
    <row r="966" spans="2:4">
      <c r="B966" s="81">
        <v>963000000</v>
      </c>
      <c r="C966">
        <f>_xlfn.NORM.DIST(B966,'Recommended Premiums'!$M$32,'Recommended Premiums'!$M$31,FALSE)</f>
        <v>3.403340691234422E-11</v>
      </c>
      <c r="D966">
        <v>1</v>
      </c>
    </row>
    <row r="967" spans="2:4">
      <c r="B967" s="81">
        <v>964000000</v>
      </c>
      <c r="C967">
        <f>_xlfn.NORM.DIST(B967,'Recommended Premiums'!$M$32,'Recommended Premiums'!$M$31,FALSE)</f>
        <v>3.2892878248717593E-11</v>
      </c>
      <c r="D967">
        <v>1</v>
      </c>
    </row>
    <row r="968" spans="2:4">
      <c r="B968" s="81">
        <v>965000000</v>
      </c>
      <c r="C968">
        <f>_xlfn.NORM.DIST(B968,'Recommended Premiums'!$M$32,'Recommended Premiums'!$M$31,FALSE)</f>
        <v>3.1786778440445464E-11</v>
      </c>
      <c r="D968">
        <v>1</v>
      </c>
    </row>
    <row r="969" spans="2:4">
      <c r="B969" s="81">
        <v>966000000</v>
      </c>
      <c r="C969">
        <f>_xlfn.NORM.DIST(B969,'Recommended Premiums'!$M$32,'Recommended Premiums'!$M$31,FALSE)</f>
        <v>3.0714209212470029E-11</v>
      </c>
      <c r="D969">
        <v>1</v>
      </c>
    </row>
    <row r="970" spans="2:4">
      <c r="B970" s="81">
        <v>967000000</v>
      </c>
      <c r="C970">
        <f>_xlfn.NORM.DIST(B970,'Recommended Premiums'!$M$32,'Recommended Premiums'!$M$31,FALSE)</f>
        <v>2.9674290750125864E-11</v>
      </c>
      <c r="D970">
        <v>1</v>
      </c>
    </row>
    <row r="971" spans="2:4">
      <c r="B971" s="81">
        <v>968000000</v>
      </c>
      <c r="C971">
        <f>_xlfn.NORM.DIST(B971,'Recommended Premiums'!$M$32,'Recommended Premiums'!$M$31,FALSE)</f>
        <v>2.8666161488970048E-11</v>
      </c>
      <c r="D971">
        <v>1</v>
      </c>
    </row>
    <row r="972" spans="2:4">
      <c r="B972" s="81">
        <v>969000000</v>
      </c>
      <c r="C972">
        <f>_xlfn.NORM.DIST(B972,'Recommended Premiums'!$M$32,'Recommended Premiums'!$M$31,FALSE)</f>
        <v>2.7688977901015023E-11</v>
      </c>
      <c r="D972">
        <v>1</v>
      </c>
    </row>
    <row r="973" spans="2:4">
      <c r="B973" s="81">
        <v>970000000</v>
      </c>
      <c r="C973">
        <f>_xlfn.NORM.DIST(B973,'Recommended Premiums'!$M$32,'Recommended Premiums'!$M$31,FALSE)</f>
        <v>2.6741914277636571E-11</v>
      </c>
      <c r="D973">
        <v>1</v>
      </c>
    </row>
    <row r="974" spans="2:4">
      <c r="B974" s="81">
        <v>971000000</v>
      </c>
      <c r="C974">
        <f>_xlfn.NORM.DIST(B974,'Recommended Premiums'!$M$32,'Recommended Premiums'!$M$31,FALSE)</f>
        <v>2.5824162509422398E-11</v>
      </c>
      <c r="D974">
        <v>1</v>
      </c>
    </row>
    <row r="975" spans="2:4">
      <c r="B975" s="81">
        <v>972000000</v>
      </c>
      <c r="C975">
        <f>_xlfn.NORM.DIST(B975,'Recommended Premiums'!$M$32,'Recommended Premiums'!$M$31,FALSE)</f>
        <v>2.4934931863220608E-11</v>
      </c>
      <c r="D975">
        <v>1</v>
      </c>
    </row>
    <row r="976" spans="2:4">
      <c r="B976" s="81">
        <v>973000000</v>
      </c>
      <c r="C976">
        <f>_xlfn.NORM.DIST(B976,'Recommended Premiums'!$M$32,'Recommended Premiums'!$M$31,FALSE)</f>
        <v>2.4073448756640757E-11</v>
      </c>
      <c r="D976">
        <v>1</v>
      </c>
    </row>
    <row r="977" spans="2:4">
      <c r="B977" s="81">
        <v>974000000</v>
      </c>
      <c r="C977">
        <f>_xlfn.NORM.DIST(B977,'Recommended Premiums'!$M$32,'Recommended Premiums'!$M$31,FALSE)</f>
        <v>2.3238956530253156E-11</v>
      </c>
      <c r="D977">
        <v>1</v>
      </c>
    </row>
    <row r="978" spans="2:4">
      <c r="B978" s="81">
        <v>975000000</v>
      </c>
      <c r="C978">
        <f>_xlfn.NORM.DIST(B978,'Recommended Premiums'!$M$32,'Recommended Premiums'!$M$31,FALSE)</f>
        <v>2.2430715217726516E-11</v>
      </c>
      <c r="D978">
        <v>1</v>
      </c>
    </row>
    <row r="979" spans="2:4">
      <c r="B979" s="81">
        <v>976000000</v>
      </c>
      <c r="C979">
        <f>_xlfn.NORM.DIST(B979,'Recommended Premiums'!$M$32,'Recommended Premiums'!$M$31,FALSE)</f>
        <v>2.1648001314136113E-11</v>
      </c>
      <c r="D979">
        <v>1</v>
      </c>
    </row>
    <row r="980" spans="2:4">
      <c r="B980" s="81">
        <v>977000000</v>
      </c>
      <c r="C980">
        <f>_xlfn.NORM.DIST(B980,'Recommended Premiums'!$M$32,'Recommended Premiums'!$M$31,FALSE)</f>
        <v>2.089010754266941E-11</v>
      </c>
      <c r="D980">
        <v>1</v>
      </c>
    </row>
    <row r="981" spans="2:4">
      <c r="B981" s="81">
        <v>978000000</v>
      </c>
      <c r="C981">
        <f>_xlfn.NORM.DIST(B981,'Recommended Premiums'!$M$32,'Recommended Premiums'!$M$31,FALSE)</f>
        <v>2.015634261994853E-11</v>
      </c>
      <c r="D981">
        <v>1</v>
      </c>
    </row>
    <row r="982" spans="2:4">
      <c r="B982" s="81">
        <v>979000000</v>
      </c>
      <c r="C982">
        <f>_xlfn.NORM.DIST(B982,'Recommended Premiums'!$M$32,'Recommended Premiums'!$M$31,FALSE)</f>
        <v>1.9446031020183182E-11</v>
      </c>
      <c r="D982">
        <v>1</v>
      </c>
    </row>
    <row r="983" spans="2:4">
      <c r="B983" s="81">
        <v>980000000</v>
      </c>
      <c r="C983">
        <f>_xlfn.NORM.DIST(B983,'Recommended Premiums'!$M$32,'Recommended Premiums'!$M$31,FALSE)</f>
        <v>1.8758512738360449E-11</v>
      </c>
      <c r="D983">
        <v>1</v>
      </c>
    </row>
    <row r="984" spans="2:4">
      <c r="B984" s="81">
        <v>981000000</v>
      </c>
      <c r="C984">
        <f>_xlfn.NORM.DIST(B984,'Recommended Premiums'!$M$32,'Recommended Premiums'!$M$31,FALSE)</f>
        <v>1.8093143052672271E-11</v>
      </c>
      <c r="D984">
        <v>1</v>
      </c>
    </row>
    <row r="985" spans="2:4">
      <c r="B985" s="81">
        <v>982000000</v>
      </c>
      <c r="C985">
        <f>_xlfn.NORM.DIST(B985,'Recommended Premiums'!$M$32,'Recommended Premiums'!$M$31,FALSE)</f>
        <v>1.7449292286373912E-11</v>
      </c>
      <c r="D985">
        <v>1</v>
      </c>
    </row>
    <row r="986" spans="2:4">
      <c r="B986" s="81">
        <v>983000000</v>
      </c>
      <c r="C986">
        <f>_xlfn.NORM.DIST(B986,'Recommended Premiums'!$M$32,'Recommended Premiums'!$M$31,FALSE)</f>
        <v>1.6826345569261495E-11</v>
      </c>
      <c r="D986">
        <v>1</v>
      </c>
    </row>
    <row r="987" spans="2:4">
      <c r="B987" s="81">
        <v>984000000</v>
      </c>
      <c r="C987">
        <f>_xlfn.NORM.DIST(B987,'Recommended Premiums'!$M$32,'Recommended Premiums'!$M$31,FALSE)</f>
        <v>1.6223702598949379E-11</v>
      </c>
      <c r="D987">
        <v>1</v>
      </c>
    </row>
    <row r="988" spans="2:4">
      <c r="B988" s="81">
        <v>985000000</v>
      </c>
      <c r="C988">
        <f>_xlfn.NORM.DIST(B988,'Recommended Premiums'!$M$32,'Recommended Premiums'!$M$31,FALSE)</f>
        <v>1.5640777402122513E-11</v>
      </c>
      <c r="D988">
        <v>1</v>
      </c>
    </row>
    <row r="989" spans="2:4">
      <c r="B989" s="81">
        <v>986000000</v>
      </c>
      <c r="C989">
        <f>_xlfn.NORM.DIST(B989,'Recommended Premiums'!$M$32,'Recommended Premiums'!$M$31,FALSE)</f>
        <v>1.5076998095932592E-11</v>
      </c>
      <c r="D989">
        <v>1</v>
      </c>
    </row>
    <row r="990" spans="2:4">
      <c r="B990" s="81">
        <v>987000000</v>
      </c>
      <c r="C990">
        <f>_xlfn.NORM.DIST(B990,'Recommended Premiums'!$M$32,'Recommended Premiums'!$M$31,FALSE)</f>
        <v>1.4531806649700184E-11</v>
      </c>
      <c r="D990">
        <v>1</v>
      </c>
    </row>
    <row r="991" spans="2:4">
      <c r="B991" s="81">
        <v>988000000</v>
      </c>
      <c r="C991">
        <f>_xlfn.NORM.DIST(B991,'Recommended Premiums'!$M$32,'Recommended Premiums'!$M$31,FALSE)</f>
        <v>1.4004658647079635E-11</v>
      </c>
      <c r="D991">
        <v>1</v>
      </c>
    </row>
    <row r="992" spans="2:4">
      <c r="B992" s="81">
        <v>989000000</v>
      </c>
      <c r="C992">
        <f>_xlfn.NORM.DIST(B992,'Recommended Premiums'!$M$32,'Recommended Premiums'!$M$31,FALSE)</f>
        <v>1.3495023048837179E-11</v>
      </c>
      <c r="D992">
        <v>1</v>
      </c>
    </row>
    <row r="993" spans="2:4">
      <c r="B993" s="81">
        <v>990000000</v>
      </c>
      <c r="C993">
        <f>_xlfn.NORM.DIST(B993,'Recommended Premiums'!$M$32,'Recommended Premiums'!$M$31,FALSE)</f>
        <v>1.3002381956386636E-11</v>
      </c>
      <c r="D993">
        <v>1</v>
      </c>
    </row>
    <row r="994" spans="2:4">
      <c r="B994" s="81">
        <v>991000000</v>
      </c>
      <c r="C994">
        <f>_xlfn.NORM.DIST(B994,'Recommended Premiums'!$M$32,'Recommended Premiums'!$M$31,FALSE)</f>
        <v>1.2526230376221455E-11</v>
      </c>
      <c r="D994">
        <v>1</v>
      </c>
    </row>
    <row r="995" spans="2:4">
      <c r="B995" s="81">
        <v>992000000</v>
      </c>
      <c r="C995">
        <f>_xlfn.NORM.DIST(B995,'Recommended Premiums'!$M$32,'Recommended Premiums'!$M$31,FALSE)</f>
        <v>1.2066075985376124E-11</v>
      </c>
      <c r="D995">
        <v>1</v>
      </c>
    </row>
    <row r="996" spans="2:4">
      <c r="B996" s="81">
        <v>993000000</v>
      </c>
      <c r="C996">
        <f>_xlfn.NORM.DIST(B996,'Recommended Premiums'!$M$32,'Recommended Premiums'!$M$31,FALSE)</f>
        <v>1.1621438898043944E-11</v>
      </c>
      <c r="D996">
        <v>1</v>
      </c>
    </row>
    <row r="997" spans="2:4">
      <c r="B997" s="81">
        <v>994000000</v>
      </c>
      <c r="C997">
        <f>_xlfn.NORM.DIST(B997,'Recommended Premiums'!$M$32,'Recommended Premiums'!$M$31,FALSE)</f>
        <v>1.1191851433472896E-11</v>
      </c>
      <c r="D997">
        <v>1</v>
      </c>
    </row>
    <row r="998" spans="2:4">
      <c r="B998" s="81">
        <v>995000000</v>
      </c>
      <c r="C998">
        <f>_xlfn.NORM.DIST(B998,'Recommended Premiums'!$M$32,'Recommended Premiums'!$M$31,FALSE)</f>
        <v>1.0776857885255773E-11</v>
      </c>
      <c r="D998">
        <v>1</v>
      </c>
    </row>
    <row r="999" spans="2:4">
      <c r="B999" s="81">
        <v>996000000</v>
      </c>
      <c r="C999">
        <f>_xlfn.NORM.DIST(B999,'Recommended Premiums'!$M$32,'Recommended Premiums'!$M$31,FALSE)</f>
        <v>1.0376014292125133E-11</v>
      </c>
      <c r="D999">
        <v>1</v>
      </c>
    </row>
    <row r="1000" spans="2:4">
      <c r="B1000" s="81">
        <v>997000000</v>
      </c>
      <c r="C1000">
        <f>_xlfn.NORM.DIST(B1000,'Recommended Premiums'!$M$32,'Recommended Premiums'!$M$31,FALSE)</f>
        <v>9.9888882103584892E-12</v>
      </c>
      <c r="D1000">
        <v>1</v>
      </c>
    </row>
    <row r="1001" spans="2:4">
      <c r="B1001" s="81">
        <v>998000000</v>
      </c>
      <c r="C1001">
        <f>_xlfn.NORM.DIST(B1001,'Recommended Premiums'!$M$32,'Recommended Premiums'!$M$31,FALSE)</f>
        <v>9.6150584878941055E-12</v>
      </c>
      <c r="D1001">
        <v>1</v>
      </c>
    </row>
    <row r="1002" spans="2:4">
      <c r="B1002" s="81">
        <v>999000000</v>
      </c>
      <c r="C1002">
        <f>_xlfn.NORM.DIST(B1002,'Recommended Premiums'!$M$32,'Recommended Premiums'!$M$31,FALSE)</f>
        <v>9.2541150402519763E-12</v>
      </c>
      <c r="D1002">
        <v>1</v>
      </c>
    </row>
    <row r="1003" spans="2:4">
      <c r="B1003" s="81">
        <v>1000000000</v>
      </c>
      <c r="C1003">
        <f>_xlfn.NORM.DIST(B1003,'Recommended Premiums'!$M$32,'Recommended Premiums'!$M$31,FALSE)</f>
        <v>8.9056586283505212E-12</v>
      </c>
      <c r="D1003">
        <v>1</v>
      </c>
    </row>
    <row r="1004" spans="2:4">
      <c r="B1004" s="81">
        <v>1001000000</v>
      </c>
      <c r="C1004">
        <f>_xlfn.NORM.DIST(B1004,'Recommended Premiums'!$M$32,'Recommended Premiums'!$M$31,FALSE)</f>
        <v>8.5693006383036752E-12</v>
      </c>
      <c r="D1004">
        <v>1</v>
      </c>
    </row>
    <row r="1005" spans="2:4">
      <c r="B1005" s="81">
        <v>1002000000</v>
      </c>
      <c r="C1005">
        <f>_xlfn.NORM.DIST(B1005,'Recommended Premiums'!$M$32,'Recommended Premiums'!$M$31,FALSE)</f>
        <v>8.2446628632789103E-12</v>
      </c>
      <c r="D1005">
        <v>1</v>
      </c>
    </row>
    <row r="1006" spans="2:4">
      <c r="B1006" s="81">
        <v>1003000000</v>
      </c>
      <c r="C1006">
        <f>_xlfn.NORM.DIST(B1006,'Recommended Premiums'!$M$32,'Recommended Premiums'!$M$31,FALSE)</f>
        <v>7.9313772874917453E-12</v>
      </c>
      <c r="D1006">
        <v>1</v>
      </c>
    </row>
    <row r="1007" spans="2:4">
      <c r="B1007" s="81">
        <v>1004000000</v>
      </c>
      <c r="C1007">
        <f>_xlfn.NORM.DIST(B1007,'Recommended Premiums'!$M$32,'Recommended Premiums'!$M$31,FALSE)</f>
        <v>7.6290858724075564E-12</v>
      </c>
      <c r="D1007">
        <v>1</v>
      </c>
    </row>
    <row r="1008" spans="2:4">
      <c r="B1008" s="81">
        <v>1005000000</v>
      </c>
      <c r="C1008">
        <f>_xlfn.NORM.DIST(B1008,'Recommended Premiums'!$M$32,'Recommended Premiums'!$M$31,FALSE)</f>
        <v>7.337440345217348E-12</v>
      </c>
      <c r="D1008">
        <v>1</v>
      </c>
    </row>
    <row r="1009" spans="2:4">
      <c r="B1009" s="81">
        <v>1006000000</v>
      </c>
      <c r="C1009">
        <f>_xlfn.NORM.DIST(B1009,'Recommended Premiums'!$M$32,'Recommended Premiums'!$M$31,FALSE)</f>
        <v>7.056101989649584E-12</v>
      </c>
      <c r="D1009">
        <v>1</v>
      </c>
    </row>
    <row r="1010" spans="2:4">
      <c r="B1010" s="81">
        <v>1007000000</v>
      </c>
      <c r="C1010">
        <f>_xlfn.NORM.DIST(B1010,'Recommended Premiums'!$M$32,'Recommended Premiums'!$M$31,FALSE)</f>
        <v>6.7847414391757343E-12</v>
      </c>
      <c r="D1010">
        <v>1</v>
      </c>
    </row>
    <row r="1011" spans="2:4">
      <c r="B1011" s="81">
        <v>1008000000</v>
      </c>
      <c r="C1011">
        <f>_xlfn.NORM.DIST(B1011,'Recommended Premiums'!$M$32,'Recommended Premiums'!$M$31,FALSE)</f>
        <v>6.5230384726633965E-12</v>
      </c>
      <c r="D1011">
        <v>1</v>
      </c>
    </row>
    <row r="1012" spans="2:4">
      <c r="B1012" s="81">
        <v>1009000000</v>
      </c>
      <c r="C1012">
        <f>_xlfn.NORM.DIST(B1012,'Recommended Premiums'!$M$32,'Recommended Premiums'!$M$31,FALSE)</f>
        <v>6.2706818125264855E-12</v>
      </c>
      <c r="D1012">
        <v>1</v>
      </c>
    </row>
    <row r="1013" spans="2:4">
      <c r="B1013" s="81">
        <v>1010000000</v>
      </c>
      <c r="C1013">
        <f>_xlfn.NORM.DIST(B1013,'Recommended Premiums'!$M$32,'Recommended Premiums'!$M$31,FALSE)</f>
        <v>6.0273689254181792E-12</v>
      </c>
      <c r="D1013">
        <v>1</v>
      </c>
    </row>
    <row r="1014" spans="2:4">
      <c r="B1014" s="81">
        <v>1011000000</v>
      </c>
      <c r="C1014">
        <f>_xlfn.NORM.DIST(B1014,'Recommended Premiums'!$M$32,'Recommended Premiums'!$M$31,FALSE)</f>
        <v>5.7928058255083423E-12</v>
      </c>
      <c r="D1014">
        <v>1</v>
      </c>
    </row>
    <row r="1015" spans="2:4">
      <c r="B1015" s="81">
        <v>1012000000</v>
      </c>
      <c r="C1015">
        <f>_xlfn.NORM.DIST(B1015,'Recommended Premiums'!$M$32,'Recommended Premiums'!$M$31,FALSE)</f>
        <v>5.5667068803836982E-12</v>
      </c>
      <c r="D1015">
        <v>1</v>
      </c>
    </row>
    <row r="1016" spans="2:4">
      <c r="B1016" s="81">
        <v>1013000000</v>
      </c>
      <c r="C1016">
        <f>_xlfn.NORM.DIST(B1016,'Recommended Premiums'!$M$32,'Recommended Premiums'!$M$31,FALSE)</f>
        <v>5.3487946196049222E-12</v>
      </c>
      <c r="D1016">
        <v>1</v>
      </c>
    </row>
    <row r="1017" spans="2:4">
      <c r="B1017" s="81">
        <v>1014000000</v>
      </c>
      <c r="C1017">
        <f>_xlfn.NORM.DIST(B1017,'Recommended Premiums'!$M$32,'Recommended Premiums'!$M$31,FALSE)</f>
        <v>5.1387995459519708E-12</v>
      </c>
      <c r="D1017">
        <v>1</v>
      </c>
    </row>
    <row r="1018" spans="2:4">
      <c r="B1018" s="81">
        <v>1015000000</v>
      </c>
      <c r="C1018">
        <f>_xlfn.NORM.DIST(B1018,'Recommended Premiums'!$M$32,'Recommended Premiums'!$M$31,FALSE)</f>
        <v>4.9364599493847688E-12</v>
      </c>
      <c r="D1018">
        <v>1</v>
      </c>
    </row>
    <row r="1019" spans="2:4">
      <c r="B1019" s="81">
        <v>1016000000</v>
      </c>
      <c r="C1019">
        <f>_xlfn.NORM.DIST(B1019,'Recommended Premiums'!$M$32,'Recommended Premiums'!$M$31,FALSE)</f>
        <v>4.7415217237438365E-12</v>
      </c>
      <c r="D1019">
        <v>1</v>
      </c>
    </row>
    <row r="1020" spans="2:4">
      <c r="B1020" s="81">
        <v>1017000000</v>
      </c>
      <c r="C1020">
        <f>_xlfn.NORM.DIST(B1020,'Recommended Premiums'!$M$32,'Recommended Premiums'!$M$31,FALSE)</f>
        <v>4.5537381862116942E-12</v>
      </c>
      <c r="D1020">
        <v>1</v>
      </c>
    </row>
    <row r="1021" spans="2:4">
      <c r="B1021" s="81">
        <v>1018000000</v>
      </c>
      <c r="C1021">
        <f>_xlfn.NORM.DIST(B1021,'Recommended Premiums'!$M$32,'Recommended Premiums'!$M$31,FALSE)</f>
        <v>4.3728698995530875E-12</v>
      </c>
      <c r="D1021">
        <v>1</v>
      </c>
    </row>
    <row r="1022" spans="2:4">
      <c r="B1022" s="81">
        <v>1019000000</v>
      </c>
      <c r="C1022">
        <f>_xlfn.NORM.DIST(B1022,'Recommended Premiums'!$M$32,'Recommended Premiums'!$M$31,FALSE)</f>
        <v>4.19868449714897E-12</v>
      </c>
      <c r="D1022">
        <v>1</v>
      </c>
    </row>
    <row r="1023" spans="2:4">
      <c r="B1023" s="81">
        <v>1020000000</v>
      </c>
      <c r="C1023">
        <f>_xlfn.NORM.DIST(B1023,'Recommended Premiums'!$M$32,'Recommended Premiums'!$M$31,FALSE)</f>
        <v>4.0309565108363964E-12</v>
      </c>
      <c r="D1023">
        <v>1</v>
      </c>
    </row>
    <row r="1024" spans="2:4">
      <c r="B1024" s="81">
        <v>1021000000</v>
      </c>
      <c r="C1024">
        <f>_xlfn.NORM.DIST(B1024,'Recommended Premiums'!$M$32,'Recommended Premiums'!$M$31,FALSE)</f>
        <v>3.8694672015635722E-12</v>
      </c>
      <c r="D1024">
        <v>1</v>
      </c>
    </row>
    <row r="1025" spans="2:4">
      <c r="B1025" s="81">
        <v>1022000000</v>
      </c>
      <c r="C1025">
        <f>_xlfn.NORM.DIST(B1025,'Recommended Premiums'!$M$32,'Recommended Premiums'!$M$31,FALSE)</f>
        <v>3.7140043928667416E-12</v>
      </c>
      <c r="D1025">
        <v>1</v>
      </c>
    </row>
    <row r="1026" spans="2:4">
      <c r="B1026" s="81">
        <v>1023000000</v>
      </c>
      <c r="C1026">
        <f>_xlfn.NORM.DIST(B1026,'Recommended Premiums'!$M$32,'Recommended Premiums'!$M$31,FALSE)</f>
        <v>3.5643623071729981E-12</v>
      </c>
      <c r="D1026">
        <v>1</v>
      </c>
    </row>
    <row r="1027" spans="2:4">
      <c r="B1027" s="81">
        <v>1024000000</v>
      </c>
      <c r="C1027">
        <f>_xlfn.NORM.DIST(B1027,'Recommended Premiums'!$M$32,'Recommended Premiums'!$M$31,FALSE)</f>
        <v>3.4203414049305889E-12</v>
      </c>
      <c r="D1027">
        <v>1</v>
      </c>
    </row>
    <row r="1028" spans="2:4">
      <c r="B1028" s="81">
        <v>1025000000</v>
      </c>
      <c r="C1028">
        <f>_xlfn.NORM.DIST(B1028,'Recommended Premiums'!$M$32,'Recommended Premiums'!$M$31,FALSE)</f>
        <v>3.2817482265659628E-12</v>
      </c>
      <c r="D1028">
        <v>1</v>
      </c>
    </row>
    <row r="1029" spans="2:4">
      <c r="B1029" s="81">
        <v>1026000000</v>
      </c>
      <c r="C1029">
        <f>_xlfn.NORM.DIST(B1029,'Recommended Premiums'!$M$32,'Recommended Premiums'!$M$31,FALSE)</f>
        <v>3.1483952372644529E-12</v>
      </c>
      <c r="D1029">
        <v>1</v>
      </c>
    </row>
    <row r="1030" spans="2:4">
      <c r="B1030" s="81">
        <v>1027000000</v>
      </c>
      <c r="C1030">
        <f>_xlfn.NORM.DIST(B1030,'Recommended Premiums'!$M$32,'Recommended Premiums'!$M$31,FALSE)</f>
        <v>3.0201006745693992E-12</v>
      </c>
      <c r="D1030">
        <v>1</v>
      </c>
    </row>
    <row r="1031" spans="2:4">
      <c r="B1031" s="81">
        <v>1028000000</v>
      </c>
      <c r="C1031">
        <f>_xlfn.NORM.DIST(B1031,'Recommended Premiums'!$M$32,'Recommended Premiums'!$M$31,FALSE)</f>
        <v>2.8966883987923237E-12</v>
      </c>
      <c r="D1031">
        <v>1</v>
      </c>
    </row>
    <row r="1032" spans="2:4">
      <c r="B1032" s="81">
        <v>1029000000</v>
      </c>
      <c r="C1032">
        <f>_xlfn.NORM.DIST(B1032,'Recommended Premiums'!$M$32,'Recommended Premiums'!$M$31,FALSE)</f>
        <v>2.7779877462248562E-12</v>
      </c>
      <c r="D1032">
        <v>1</v>
      </c>
    </row>
    <row r="1033" spans="2:4">
      <c r="B1033" s="81">
        <v>1030000000</v>
      </c>
      <c r="C1033">
        <f>_xlfn.NORM.DIST(B1033,'Recommended Premiums'!$M$32,'Recommended Premiums'!$M$31,FALSE)</f>
        <v>2.6638333851411017E-12</v>
      </c>
      <c r="D1033">
        <v>1</v>
      </c>
    </row>
    <row r="1034" spans="2:4">
      <c r="B1034" s="81">
        <v>1031000000</v>
      </c>
      <c r="C1034">
        <f>_xlfn.NORM.DIST(B1034,'Recommended Premiums'!$M$32,'Recommended Premiums'!$M$31,FALSE)</f>
        <v>2.5540651745774572E-12</v>
      </c>
      <c r="D1034">
        <v>1</v>
      </c>
    </row>
    <row r="1035" spans="2:4">
      <c r="B1035" s="81">
        <v>1032000000</v>
      </c>
      <c r="C1035">
        <f>_xlfn.NORM.DIST(B1035,'Recommended Premiums'!$M$32,'Recommended Premiums'!$M$31,FALSE)</f>
        <v>2.44852802587497E-12</v>
      </c>
      <c r="D1035">
        <v>1</v>
      </c>
    </row>
    <row r="1036" spans="2:4">
      <c r="B1036" s="81">
        <v>1033000000</v>
      </c>
      <c r="C1036">
        <f>_xlfn.NORM.DIST(B1036,'Recommended Premiums'!$M$32,'Recommended Premiums'!$M$31,FALSE)</f>
        <v>2.3470717669678374E-12</v>
      </c>
      <c r="D1036">
        <v>1</v>
      </c>
    </row>
    <row r="1037" spans="2:4">
      <c r="B1037" s="81">
        <v>1034000000</v>
      </c>
      <c r="C1037">
        <f>_xlfn.NORM.DIST(B1037,'Recommended Premiums'!$M$32,'Recommended Premiums'!$M$31,FALSE)</f>
        <v>2.2495510093999795E-12</v>
      </c>
      <c r="D1037">
        <v>1</v>
      </c>
    </row>
    <row r="1038" spans="2:4">
      <c r="B1038" s="81">
        <v>1035000000</v>
      </c>
      <c r="C1038">
        <f>_xlfn.NORM.DIST(B1038,'Recommended Premiums'!$M$32,'Recommended Premiums'!$M$31,FALSE)</f>
        <v>2.1558250180502014E-12</v>
      </c>
      <c r="D1038">
        <v>1</v>
      </c>
    </row>
    <row r="1039" spans="2:4">
      <c r="B1039" s="81">
        <v>1036000000</v>
      </c>
      <c r="C1039">
        <f>_xlfn.NORM.DIST(B1039,'Recommended Premiums'!$M$32,'Recommended Premiums'!$M$31,FALSE)</f>
        <v>2.0657575835449576E-12</v>
      </c>
      <c r="D1039">
        <v>1</v>
      </c>
    </row>
    <row r="1040" spans="2:4">
      <c r="B1040" s="81">
        <v>1037000000</v>
      </c>
      <c r="C1040">
        <f>_xlfn.NORM.DIST(B1040,'Recommended Premiums'!$M$32,'Recommended Premiums'!$M$31,FALSE)</f>
        <v>1.9792168973365535E-12</v>
      </c>
      <c r="D1040">
        <v>1</v>
      </c>
    </row>
    <row r="1041" spans="2:4">
      <c r="B1041" s="81">
        <v>1038000000</v>
      </c>
      <c r="C1041">
        <f>_xlfn.NORM.DIST(B1041,'Recommended Premiums'!$M$32,'Recommended Premiums'!$M$31,FALSE)</f>
        <v>1.8960754294231818E-12</v>
      </c>
      <c r="D1041">
        <v>1</v>
      </c>
    </row>
    <row r="1042" spans="2:4">
      <c r="B1042" s="81">
        <v>1039000000</v>
      </c>
      <c r="C1042">
        <f>_xlfn.NORM.DIST(B1042,'Recommended Premiums'!$M$32,'Recommended Premiums'!$M$31,FALSE)</f>
        <v>1.8162098086861667E-12</v>
      </c>
      <c r="D1042">
        <v>1</v>
      </c>
    </row>
    <row r="1043" spans="2:4">
      <c r="B1043" s="81">
        <v>1040000000</v>
      </c>
      <c r="C1043">
        <f>_xlfn.NORM.DIST(B1043,'Recommended Premiums'!$M$32,'Recommended Premiums'!$M$31,FALSE)</f>
        <v>1.7395007058185971E-12</v>
      </c>
      <c r="D1043">
        <v>1</v>
      </c>
    </row>
    <row r="1044" spans="2:4">
      <c r="B1044" s="81">
        <v>1041000000</v>
      </c>
      <c r="C1044">
        <f>_xlfn.NORM.DIST(B1044,'Recommended Premiums'!$M$32,'Recommended Premiums'!$M$31,FALSE)</f>
        <v>1.665832718818514E-12</v>
      </c>
      <c r="D1044">
        <v>1</v>
      </c>
    </row>
    <row r="1045" spans="2:4">
      <c r="B1045" s="81">
        <v>1042000000</v>
      </c>
      <c r="C1045">
        <f>_xlfn.NORM.DIST(B1045,'Recommended Premiums'!$M$32,'Recommended Premiums'!$M$31,FALSE)</f>
        <v>1.595094261018896E-12</v>
      </c>
      <c r="D1045">
        <v>1</v>
      </c>
    </row>
    <row r="1046" spans="2:4">
      <c r="B1046" s="81">
        <v>1043000000</v>
      </c>
      <c r="C1046">
        <f>_xlfn.NORM.DIST(B1046,'Recommended Premiums'!$M$32,'Recommended Premiums'!$M$31,FALSE)</f>
        <v>1.52717745162568E-12</v>
      </c>
      <c r="D1046">
        <v>1</v>
      </c>
    </row>
    <row r="1047" spans="2:4">
      <c r="B1047" s="81">
        <v>1044000000</v>
      </c>
      <c r="C1047">
        <f>_xlfn.NORM.DIST(B1047,'Recommended Premiums'!$M$32,'Recommended Premiums'!$M$31,FALSE)</f>
        <v>1.4619780087343247E-12</v>
      </c>
      <c r="D1047">
        <v>1</v>
      </c>
    </row>
    <row r="1048" spans="2:4">
      <c r="B1048" s="81">
        <v>1045000000</v>
      </c>
      <c r="C1048">
        <f>_xlfn.NORM.DIST(B1048,'Recommended Premiums'!$M$32,'Recommended Premiums'!$M$31,FALSE)</f>
        <v>1.399395144794599E-12</v>
      </c>
      <c r="D1048">
        <v>1</v>
      </c>
    </row>
    <row r="1049" spans="2:4">
      <c r="B1049" s="81">
        <v>1046000000</v>
      </c>
      <c r="C1049">
        <f>_xlfn.NORM.DIST(B1049,'Recommended Premiums'!$M$32,'Recommended Premiums'!$M$31,FALSE)</f>
        <v>1.3393314644925876E-12</v>
      </c>
      <c r="D1049">
        <v>1</v>
      </c>
    </row>
    <row r="1050" spans="2:4">
      <c r="B1050" s="81">
        <v>1047000000</v>
      </c>
      <c r="C1050">
        <f>_xlfn.NORM.DIST(B1050,'Recommended Premiums'!$M$32,'Recommended Premiums'!$M$31,FALSE)</f>
        <v>1.281692865018204E-12</v>
      </c>
      <c r="D1050">
        <v>1</v>
      </c>
    </row>
    <row r="1051" spans="2:4">
      <c r="B1051" s="81">
        <v>1048000000</v>
      </c>
      <c r="C1051">
        <f>_xlfn.NORM.DIST(B1051,'Recommended Premiums'!$M$32,'Recommended Premiums'!$M$31,FALSE)</f>
        <v>1.2263884386859889E-12</v>
      </c>
      <c r="D1051">
        <v>1</v>
      </c>
    </row>
    <row r="1052" spans="2:4">
      <c r="B1052" s="81">
        <v>1049000000</v>
      </c>
      <c r="C1052">
        <f>_xlfn.NORM.DIST(B1052,'Recommended Premiums'!$M$32,'Recommended Premiums'!$M$31,FALSE)</f>
        <v>1.1733303778763693E-12</v>
      </c>
      <c r="D1052">
        <v>1</v>
      </c>
    </row>
    <row r="1053" spans="2:4">
      <c r="B1053" s="81">
        <v>1050000000</v>
      </c>
      <c r="C1053">
        <f>_xlfn.NORM.DIST(B1053,'Recommended Premiums'!$M$32,'Recommended Premiums'!$M$31,FALSE)</f>
        <v>1.1224338822640508E-12</v>
      </c>
      <c r="D1053">
        <v>1</v>
      </c>
    </row>
    <row r="1054" spans="2:4">
      <c r="B1054" s="81">
        <v>1051000000</v>
      </c>
      <c r="C1054">
        <f>_xlfn.NORM.DIST(B1054,'Recommended Premiums'!$M$32,'Recommended Premiums'!$M$31,FALSE)</f>
        <v>1.0736170682998972E-12</v>
      </c>
      <c r="D1054">
        <v>1</v>
      </c>
    </row>
    <row r="1055" spans="2:4">
      <c r="B1055" s="81">
        <v>1052000000</v>
      </c>
      <c r="C1055">
        <f>_xlfn.NORM.DIST(B1055,'Recommended Premiums'!$M$32,'Recommended Premiums'!$M$31,FALSE)</f>
        <v>1.0268008809121013E-12</v>
      </c>
      <c r="D1055">
        <v>1</v>
      </c>
    </row>
    <row r="1056" spans="2:4">
      <c r="B1056" s="81">
        <v>1053000000</v>
      </c>
      <c r="C1056">
        <f>_xlfn.NORM.DIST(B1056,'Recommended Premiums'!$M$32,'Recommended Premiums'!$M$31,FALSE)</f>
        <v>9.8190900739224841E-13</v>
      </c>
      <c r="D1056">
        <v>1</v>
      </c>
    </row>
    <row r="1057" spans="2:4">
      <c r="B1057" s="81">
        <v>1054000000</v>
      </c>
      <c r="C1057">
        <f>_xlfn.NORM.DIST(B1057,'Recommended Premiums'!$M$32,'Recommended Premiums'!$M$31,FALSE)</f>
        <v>9.388677934315332E-13</v>
      </c>
      <c r="D1057">
        <v>1</v>
      </c>
    </row>
    <row r="1058" spans="2:4">
      <c r="B1058" s="81">
        <v>1055000000</v>
      </c>
      <c r="C1058">
        <f>_xlfn.NORM.DIST(B1058,'Recommended Premiums'!$M$32,'Recommended Premiums'!$M$31,FALSE)</f>
        <v>8.9760616127214323E-13</v>
      </c>
      <c r="D1058">
        <v>1</v>
      </c>
    </row>
    <row r="1059" spans="2:4">
      <c r="B1059" s="81">
        <v>1056000000</v>
      </c>
      <c r="C1059">
        <f>_xlfn.NORM.DIST(B1059,'Recommended Premiums'!$M$32,'Recommended Premiums'!$M$31,FALSE)</f>
        <v>8.5805552993863754E-13</v>
      </c>
      <c r="D1059">
        <v>1</v>
      </c>
    </row>
    <row r="1060" spans="2:4">
      <c r="B1060" s="81">
        <v>1057000000</v>
      </c>
      <c r="C1060">
        <f>_xlfn.NORM.DIST(B1060,'Recommended Premiums'!$M$32,'Recommended Premiums'!$M$31,FALSE)</f>
        <v>8.2014973751398709E-13</v>
      </c>
      <c r="D1060">
        <v>1</v>
      </c>
    </row>
    <row r="1061" spans="2:4">
      <c r="B1061" s="81">
        <v>1058000000</v>
      </c>
      <c r="C1061">
        <f>_xlfn.NORM.DIST(B1061,'Recommended Premiums'!$M$32,'Recommended Premiums'!$M$31,FALSE)</f>
        <v>7.8382496542480949E-13</v>
      </c>
      <c r="D1061">
        <v>1</v>
      </c>
    </row>
    <row r="1062" spans="2:4">
      <c r="B1062" s="81">
        <v>1059000000</v>
      </c>
      <c r="C1062">
        <f>_xlfn.NORM.DIST(B1062,'Recommended Premiums'!$M$32,'Recommended Premiums'!$M$31,FALSE)</f>
        <v>7.4901966470027385E-13</v>
      </c>
      <c r="D1062">
        <v>1</v>
      </c>
    </row>
    <row r="1063" spans="2:4">
      <c r="B1063" s="81">
        <v>1060000000</v>
      </c>
      <c r="C1063">
        <f>_xlfn.NORM.DIST(B1063,'Recommended Premiums'!$M$32,'Recommended Premiums'!$M$31,FALSE)</f>
        <v>7.156744841691033E-13</v>
      </c>
      <c r="D1063">
        <v>1</v>
      </c>
    </row>
    <row r="1064" spans="2:4">
      <c r="B1064" s="81">
        <v>1061000000</v>
      </c>
      <c r="C1064">
        <f>_xlfn.NORM.DIST(B1064,'Recommended Premiums'!$M$32,'Recommended Premiums'!$M$31,FALSE)</f>
        <v>6.8373220055904759E-13</v>
      </c>
      <c r="D1064">
        <v>1</v>
      </c>
    </row>
    <row r="1065" spans="2:4">
      <c r="B1065" s="81">
        <v>1062000000</v>
      </c>
      <c r="C1065">
        <f>_xlfn.NORM.DIST(B1065,'Recommended Premiums'!$M$32,'Recommended Premiums'!$M$31,FALSE)</f>
        <v>6.5313765046333841E-13</v>
      </c>
      <c r="D1065">
        <v>1</v>
      </c>
    </row>
    <row r="1066" spans="2:4">
      <c r="B1066" s="81">
        <v>1063000000</v>
      </c>
      <c r="C1066">
        <f>_xlfn.NORM.DIST(B1066,'Recommended Premiums'!$M$32,'Recommended Premiums'!$M$31,FALSE)</f>
        <v>6.2383766413853479E-13</v>
      </c>
      <c r="D1066">
        <v>1</v>
      </c>
    </row>
    <row r="1067" spans="2:4">
      <c r="B1067" s="81">
        <v>1064000000</v>
      </c>
      <c r="C1067">
        <f>_xlfn.NORM.DIST(B1067,'Recommended Premiums'!$M$32,'Recommended Premiums'!$M$31,FALSE)</f>
        <v>5.9578100109840526E-13</v>
      </c>
      <c r="D1067">
        <v>1</v>
      </c>
    </row>
    <row r="1068" spans="2:4">
      <c r="B1068" s="81">
        <v>1065000000</v>
      </c>
      <c r="C1068">
        <f>_xlfn.NORM.DIST(B1068,'Recommended Premiums'!$M$32,'Recommended Premiums'!$M$31,FALSE)</f>
        <v>5.6891828746850805E-13</v>
      </c>
      <c r="D1068">
        <v>1</v>
      </c>
    </row>
    <row r="1069" spans="2:4">
      <c r="B1069" s="81">
        <v>1066000000</v>
      </c>
      <c r="C1069">
        <f>_xlfn.NORM.DIST(B1069,'Recommended Premiums'!$M$32,'Recommended Premiums'!$M$31,FALSE)</f>
        <v>5.4320195506633834E-13</v>
      </c>
      <c r="D1069">
        <v>1</v>
      </c>
    </row>
    <row r="1070" spans="2:4">
      <c r="B1070" s="81">
        <v>1067000000</v>
      </c>
      <c r="C1070">
        <f>_xlfn.NORM.DIST(B1070,'Recommended Premiums'!$M$32,'Recommended Premiums'!$M$31,FALSE)</f>
        <v>5.1858618217203954E-13</v>
      </c>
      <c r="D1070">
        <v>1</v>
      </c>
    </row>
    <row r="1071" spans="2:4">
      <c r="B1071" s="81">
        <v>1068000000</v>
      </c>
      <c r="C1071">
        <f>_xlfn.NORM.DIST(B1071,'Recommended Premiums'!$M$32,'Recommended Premiums'!$M$31,FALSE)</f>
        <v>4.9502683595488554E-13</v>
      </c>
      <c r="D1071">
        <v>1</v>
      </c>
    </row>
    <row r="1072" spans="2:4">
      <c r="B1072" s="81">
        <v>1069000000</v>
      </c>
      <c r="C1072">
        <f>_xlfn.NORM.DIST(B1072,'Recommended Premiums'!$M$32,'Recommended Premiums'!$M$31,FALSE)</f>
        <v>4.7248141652098527E-13</v>
      </c>
      <c r="D1072">
        <v>1</v>
      </c>
    </row>
    <row r="1073" spans="2:4">
      <c r="B1073" s="81">
        <v>1070000000</v>
      </c>
      <c r="C1073">
        <f>_xlfn.NORM.DIST(B1073,'Recommended Premiums'!$M$32,'Recommended Premiums'!$M$31,FALSE)</f>
        <v>4.5090900254785328E-13</v>
      </c>
      <c r="D1073">
        <v>1</v>
      </c>
    </row>
    <row r="1074" spans="2:4">
      <c r="B1074" s="81">
        <v>1071000000</v>
      </c>
      <c r="C1074">
        <f>_xlfn.NORM.DIST(B1074,'Recommended Premiums'!$M$32,'Recommended Premiums'!$M$31,FALSE)</f>
        <v>4.3027019847179867E-13</v>
      </c>
      <c r="D1074">
        <v>1</v>
      </c>
    </row>
    <row r="1075" spans="2:4">
      <c r="B1075" s="81">
        <v>1072000000</v>
      </c>
      <c r="C1075">
        <f>_xlfn.NORM.DIST(B1075,'Recommended Premiums'!$M$32,'Recommended Premiums'!$M$31,FALSE)</f>
        <v>4.1052708319433301E-13</v>
      </c>
      <c r="D1075">
        <v>1</v>
      </c>
    </row>
    <row r="1076" spans="2:4">
      <c r="B1076" s="81">
        <v>1073000000</v>
      </c>
      <c r="C1076">
        <f>_xlfn.NORM.DIST(B1076,'Recommended Premiums'!$M$32,'Recommended Premiums'!$M$31,FALSE)</f>
        <v>3.9164316027414042E-13</v>
      </c>
      <c r="D1076">
        <v>1</v>
      </c>
    </row>
    <row r="1077" spans="2:4">
      <c r="B1077" s="81">
        <v>1074000000</v>
      </c>
      <c r="C1077">
        <f>_xlfn.NORM.DIST(B1077,'Recommended Premiums'!$M$32,'Recommended Premiums'!$M$31,FALSE)</f>
        <v>3.7358330957140915E-13</v>
      </c>
      <c r="D1077">
        <v>1</v>
      </c>
    </row>
    <row r="1078" spans="2:4">
      <c r="B1078" s="81">
        <v>1075000000</v>
      </c>
      <c r="C1078">
        <f>_xlfn.NORM.DIST(B1078,'Recommended Premiums'!$M$32,'Recommended Premiums'!$M$31,FALSE)</f>
        <v>3.5631374031172454E-13</v>
      </c>
      <c r="D1078">
        <v>1</v>
      </c>
    </row>
    <row r="1079" spans="2:4">
      <c r="B1079" s="81">
        <v>1076000000</v>
      </c>
      <c r="C1079">
        <f>_xlfn.NORM.DIST(B1079,'Recommended Premiums'!$M$32,'Recommended Premiums'!$M$31,FALSE)</f>
        <v>3.3980194553703308E-13</v>
      </c>
      <c r="D1079">
        <v>1</v>
      </c>
    </row>
    <row r="1080" spans="2:4">
      <c r="B1080" s="81">
        <v>1077000000</v>
      </c>
      <c r="C1080">
        <f>_xlfn.NORM.DIST(B1080,'Recommended Premiums'!$M$32,'Recommended Premiums'!$M$31,FALSE)</f>
        <v>3.2401665791156559E-13</v>
      </c>
      <c r="D1080">
        <v>1</v>
      </c>
    </row>
    <row r="1081" spans="2:4">
      <c r="B1081" s="81">
        <v>1078000000</v>
      </c>
      <c r="C1081">
        <f>_xlfn.NORM.DIST(B1081,'Recommended Premiums'!$M$32,'Recommended Premiums'!$M$31,FALSE)</f>
        <v>3.089278068509787E-13</v>
      </c>
      <c r="D1081">
        <v>1</v>
      </c>
    </row>
    <row r="1082" spans="2:4">
      <c r="B1082" s="81">
        <v>1079000000</v>
      </c>
      <c r="C1082">
        <f>_xlfn.NORM.DIST(B1082,'Recommended Premiums'!$M$32,'Recommended Premiums'!$M$31,FALSE)</f>
        <v>2.945064769433723E-13</v>
      </c>
      <c r="D1082">
        <v>1</v>
      </c>
    </row>
    <row r="1083" spans="2:4">
      <c r="B1083" s="81">
        <v>1080000000</v>
      </c>
      <c r="C1083">
        <f>_xlfn.NORM.DIST(B1083,'Recommended Premiums'!$M$32,'Recommended Premiums'!$M$31,FALSE)</f>
        <v>2.8072486763123325E-13</v>
      </c>
      <c r="D1083">
        <v>1</v>
      </c>
    </row>
    <row r="1084" spans="2:4">
      <c r="B1084" s="81">
        <v>1081000000</v>
      </c>
      <c r="C1084">
        <f>_xlfn.NORM.DIST(B1084,'Recommended Premiums'!$M$32,'Recommended Premiums'!$M$31,FALSE)</f>
        <v>2.6755625412377291E-13</v>
      </c>
      <c r="D1084">
        <v>1</v>
      </c>
    </row>
    <row r="1085" spans="2:4">
      <c r="B1085" s="81">
        <v>1082000000</v>
      </c>
      <c r="C1085">
        <f>_xlfn.NORM.DIST(B1085,'Recommended Premiums'!$M$32,'Recommended Premiums'!$M$31,FALSE)</f>
        <v>2.5497494950953961E-13</v>
      </c>
      <c r="D1085">
        <v>1</v>
      </c>
    </row>
    <row r="1086" spans="2:4">
      <c r="B1086" s="81">
        <v>1083000000</v>
      </c>
      <c r="C1086">
        <f>_xlfn.NORM.DIST(B1086,'Recommended Premiums'!$M$32,'Recommended Premiums'!$M$31,FALSE)</f>
        <v>2.4295626803961849E-13</v>
      </c>
      <c r="D1086">
        <v>1</v>
      </c>
    </row>
    <row r="1087" spans="2:4">
      <c r="B1087" s="81">
        <v>1084000000</v>
      </c>
      <c r="C1087">
        <f>_xlfn.NORM.DIST(B1087,'Recommended Premiums'!$M$32,'Recommended Premiums'!$M$31,FALSE)</f>
        <v>2.3147648955218096E-13</v>
      </c>
      <c r="D1087">
        <v>1</v>
      </c>
    </row>
    <row r="1088" spans="2:4">
      <c r="B1088" s="81">
        <v>1085000000</v>
      </c>
      <c r="C1088">
        <f>_xlfn.NORM.DIST(B1088,'Recommended Premiums'!$M$32,'Recommended Premiums'!$M$31,FALSE)</f>
        <v>2.2051282500955978E-13</v>
      </c>
      <c r="D1088">
        <v>1</v>
      </c>
    </row>
    <row r="1089" spans="2:4">
      <c r="B1089" s="81">
        <v>1086000000</v>
      </c>
      <c r="C1089">
        <f>_xlfn.NORM.DIST(B1089,'Recommended Premiums'!$M$32,'Recommended Premiums'!$M$31,FALSE)</f>
        <v>2.1004338311950317E-13</v>
      </c>
      <c r="D1089">
        <v>1</v>
      </c>
    </row>
    <row r="1090" spans="2:4">
      <c r="B1090" s="81">
        <v>1087000000</v>
      </c>
      <c r="C1090">
        <f>_xlfn.NORM.DIST(B1090,'Recommended Premiums'!$M$32,'Recommended Premiums'!$M$31,FALSE)</f>
        <v>2.0004713801270269E-13</v>
      </c>
      <c r="D1090">
        <v>1</v>
      </c>
    </row>
    <row r="1091" spans="2:4">
      <c r="B1091" s="81">
        <v>1088000000</v>
      </c>
      <c r="C1091">
        <f>_xlfn.NORM.DIST(B1091,'Recommended Premiums'!$M$32,'Recommended Premiums'!$M$31,FALSE)</f>
        <v>1.9050389794914951E-13</v>
      </c>
      <c r="D1091">
        <v>1</v>
      </c>
    </row>
    <row r="1092" spans="2:4">
      <c r="B1092" s="81">
        <v>1089000000</v>
      </c>
      <c r="C1092">
        <f>_xlfn.NORM.DIST(B1092,'Recommended Premiums'!$M$32,'Recommended Premiums'!$M$31,FALSE)</f>
        <v>1.8139427502633992E-13</v>
      </c>
      <c r="D1092">
        <v>1</v>
      </c>
    </row>
    <row r="1093" spans="2:4">
      <c r="B1093" s="81">
        <v>1090000000</v>
      </c>
      <c r="C1093">
        <f>_xlfn.NORM.DIST(B1093,'Recommended Premiums'!$M$32,'Recommended Premiums'!$M$31,FALSE)</f>
        <v>1.7269965586281098E-13</v>
      </c>
      <c r="D1093">
        <v>1</v>
      </c>
    </row>
    <row r="1094" spans="2:4">
      <c r="B1094" s="81">
        <v>1091000000</v>
      </c>
      <c r="C1094">
        <f>_xlfn.NORM.DIST(B1094,'Recommended Premiums'!$M$32,'Recommended Premiums'!$M$31,FALSE)</f>
        <v>1.6440217323096299E-13</v>
      </c>
      <c r="D1094">
        <v>1</v>
      </c>
    </row>
    <row r="1095" spans="2:4">
      <c r="B1095" s="81">
        <v>1092000000</v>
      </c>
      <c r="C1095">
        <f>_xlfn.NORM.DIST(B1095,'Recommended Premiums'!$M$32,'Recommended Premiums'!$M$31,FALSE)</f>
        <v>1.5648467861359016E-13</v>
      </c>
      <c r="D1095">
        <v>1</v>
      </c>
    </row>
    <row r="1096" spans="2:4">
      <c r="B1096" s="81">
        <v>1093000000</v>
      </c>
      <c r="C1096">
        <f>_xlfn.NORM.DIST(B1096,'Recommended Premiums'!$M$32,'Recommended Premiums'!$M$31,FALSE)</f>
        <v>1.489307156590168E-13</v>
      </c>
      <c r="D1096">
        <v>1</v>
      </c>
    </row>
    <row r="1097" spans="2:4">
      <c r="B1097" s="81">
        <v>1094000000</v>
      </c>
      <c r="C1097">
        <f>_xlfn.NORM.DIST(B1097,'Recommended Premiums'!$M$32,'Recommended Premiums'!$M$31,FALSE)</f>
        <v>1.4172449451020089E-13</v>
      </c>
      <c r="D1097">
        <v>1</v>
      </c>
    </row>
    <row r="1098" spans="2:4">
      <c r="B1098" s="81">
        <v>1095000000</v>
      </c>
      <c r="C1098">
        <f>_xlfn.NORM.DIST(B1098,'Recommended Premiums'!$M$32,'Recommended Premiums'!$M$31,FALSE)</f>
        <v>1.3485086698365541E-13</v>
      </c>
      <c r="D1098">
        <v>1</v>
      </c>
    </row>
    <row r="1099" spans="2:4">
      <c r="B1099" s="81">
        <v>1096000000</v>
      </c>
      <c r="C1099">
        <f>_xlfn.NORM.DIST(B1099,'Recommended Premiums'!$M$32,'Recommended Premiums'!$M$31,FALSE)</f>
        <v>1.28295302574489E-13</v>
      </c>
      <c r="D1099">
        <v>1</v>
      </c>
    </row>
    <row r="1100" spans="2:4">
      <c r="B1100" s="81">
        <v>1097000000</v>
      </c>
      <c r="C1100">
        <f>_xlfn.NORM.DIST(B1100,'Recommended Premiums'!$M$32,'Recommended Premiums'!$M$31,FALSE)</f>
        <v>1.2204386526435929E-13</v>
      </c>
      <c r="D1100">
        <v>1</v>
      </c>
    </row>
    <row r="1101" spans="2:4">
      <c r="B1101" s="81">
        <v>1098000000</v>
      </c>
      <c r="C1101">
        <f>_xlfn.NORM.DIST(B1101,'Recommended Premiums'!$M$32,'Recommended Premiums'!$M$31,FALSE)</f>
        <v>1.160831911095867E-13</v>
      </c>
      <c r="D1101">
        <v>1</v>
      </c>
    </row>
    <row r="1102" spans="2:4">
      <c r="B1102" s="81">
        <v>1099000000</v>
      </c>
      <c r="C1102">
        <f>_xlfn.NORM.DIST(B1102,'Recommended Premiums'!$M$32,'Recommended Premiums'!$M$31,FALSE)</f>
        <v>1.1040046658716061E-13</v>
      </c>
      <c r="D1102">
        <v>1</v>
      </c>
    </row>
    <row r="1103" spans="2:4">
      <c r="B1103" s="81">
        <v>1100000000</v>
      </c>
      <c r="C1103">
        <f>_xlfn.NORM.DIST(B1103,'Recommended Premiums'!$M$32,'Recommended Premiums'!$M$31,FALSE)</f>
        <v>1.0498340767681886E-13</v>
      </c>
      <c r="D1103">
        <v>1</v>
      </c>
    </row>
    <row r="1104" spans="2:4">
      <c r="B1104" s="81">
        <v>1101000000</v>
      </c>
      <c r="C1104">
        <f>_xlfn.NORM.DIST(B1104,'Recommended Premiums'!$M$32,'Recommended Premiums'!$M$31,FALSE)</f>
        <v>9.9820239657864808E-14</v>
      </c>
      <c r="D1104">
        <v>1</v>
      </c>
    </row>
    <row r="1105" spans="2:4">
      <c r="B1105" s="81">
        <v>1102000000</v>
      </c>
      <c r="C1105">
        <f>_xlfn.NORM.DIST(B1105,'Recommended Premiums'!$M$32,'Recommended Premiums'!$M$31,FALSE)</f>
        <v>9.4899677599830767E-14</v>
      </c>
      <c r="D1105">
        <v>1</v>
      </c>
    </row>
    <row r="1106" spans="2:4">
      <c r="B1106" s="81">
        <v>1103000000</v>
      </c>
      <c r="C1106">
        <f>_xlfn.NORM.DIST(B1106,'Recommended Premiums'!$M$32,'Recommended Premiums'!$M$31,FALSE)</f>
        <v>9.0210907526568727E-14</v>
      </c>
      <c r="D1106">
        <v>1</v>
      </c>
    </row>
    <row r="1107" spans="2:4">
      <c r="B1107" s="81">
        <v>1104000000</v>
      </c>
      <c r="C1107">
        <f>_xlfn.NORM.DIST(B1107,'Recommended Premiums'!$M$32,'Recommended Premiums'!$M$31,FALSE)</f>
        <v>8.5743568233794439E-14</v>
      </c>
      <c r="D1107">
        <v>1</v>
      </c>
    </row>
    <row r="1108" spans="2:4">
      <c r="B1108" s="81">
        <v>1105000000</v>
      </c>
      <c r="C1108">
        <f>_xlfn.NORM.DIST(B1108,'Recommended Premiums'!$M$32,'Recommended Premiums'!$M$31,FALSE)</f>
        <v>8.148773374056448E-14</v>
      </c>
      <c r="D1108">
        <v>1</v>
      </c>
    </row>
    <row r="1109" spans="2:4">
      <c r="B1109" s="81">
        <v>1106000000</v>
      </c>
      <c r="C1109">
        <f>_xlfn.NORM.DIST(B1109,'Recommended Premiums'!$M$32,'Recommended Premiums'!$M$31,FALSE)</f>
        <v>7.7433896355621447E-14</v>
      </c>
      <c r="D1109">
        <v>1</v>
      </c>
    </row>
    <row r="1110" spans="2:4">
      <c r="B1110" s="81">
        <v>1107000000</v>
      </c>
      <c r="C1110">
        <f>_xlfn.NORM.DIST(B1110,'Recommended Premiums'!$M$32,'Recommended Premiums'!$M$31,FALSE)</f>
        <v>7.3572950339968172E-14</v>
      </c>
      <c r="D1110">
        <v>1</v>
      </c>
    </row>
    <row r="1111" spans="2:4">
      <c r="B1111" s="81">
        <v>1108000000</v>
      </c>
      <c r="C1111">
        <f>_xlfn.NORM.DIST(B1111,'Recommended Premiums'!$M$32,'Recommended Premiums'!$M$31,FALSE)</f>
        <v>6.9896176147486777E-14</v>
      </c>
      <c r="D1111">
        <v>1</v>
      </c>
    </row>
    <row r="1112" spans="2:4">
      <c r="B1112" s="81">
        <v>1109000000</v>
      </c>
      <c r="C1112">
        <f>_xlfn.NORM.DIST(B1112,'Recommended Premiums'!$M$32,'Recommended Premiums'!$M$31,FALSE)</f>
        <v>6.639522522584215E-14</v>
      </c>
      <c r="D1112">
        <v>1</v>
      </c>
    </row>
    <row r="1113" spans="2:4">
      <c r="B1113" s="81">
        <v>1110000000</v>
      </c>
      <c r="C1113">
        <f>_xlfn.NORM.DIST(B1113,'Recommended Premiums'!$M$32,'Recommended Premiums'!$M$31,FALSE)</f>
        <v>6.30621053603397E-14</v>
      </c>
      <c r="D1113">
        <v>1</v>
      </c>
    </row>
    <row r="1114" spans="2:4">
      <c r="B1114" s="81">
        <v>1111000000</v>
      </c>
      <c r="C1114">
        <f>_xlfn.NORM.DIST(B1114,'Recommended Premiums'!$M$32,'Recommended Premiums'!$M$31,FALSE)</f>
        <v>5.9889166543831844E-14</v>
      </c>
      <c r="D1114">
        <v>1</v>
      </c>
    </row>
    <row r="1115" spans="2:4">
      <c r="B1115" s="81">
        <v>1112000000</v>
      </c>
      <c r="C1115">
        <f>_xlfn.NORM.DIST(B1115,'Recommended Premiums'!$M$32,'Recommended Premiums'!$M$31,FALSE)</f>
        <v>5.6869087356183467E-14</v>
      </c>
      <c r="D1115">
        <v>1</v>
      </c>
    </row>
    <row r="1116" spans="2:4">
      <c r="B1116" s="81">
        <v>1113000000</v>
      </c>
      <c r="C1116">
        <f>_xlfn.NORM.DIST(B1116,'Recommended Premiums'!$M$32,'Recommended Premiums'!$M$31,FALSE)</f>
        <v>5.3994861837220099E-14</v>
      </c>
      <c r="D1116">
        <v>1</v>
      </c>
    </row>
    <row r="1117" spans="2:4">
      <c r="B1117" s="81">
        <v>1114000000</v>
      </c>
      <c r="C1117">
        <f>_xlfn.NORM.DIST(B1117,'Recommended Premiums'!$M$32,'Recommended Premiums'!$M$31,FALSE)</f>
        <v>5.1259786837486678E-14</v>
      </c>
      <c r="D1117">
        <v>1</v>
      </c>
    </row>
    <row r="1118" spans="2:4">
      <c r="B1118" s="81">
        <v>1115000000</v>
      </c>
      <c r="C1118">
        <f>_xlfn.NORM.DIST(B1118,'Recommended Premiums'!$M$32,'Recommended Premiums'!$M$31,FALSE)</f>
        <v>4.8657449831549163E-14</v>
      </c>
      <c r="D1118">
        <v>1</v>
      </c>
    </row>
    <row r="1119" spans="2:4">
      <c r="B1119" s="81">
        <v>1116000000</v>
      </c>
      <c r="C1119">
        <f>_xlfn.NORM.DIST(B1119,'Recommended Premiums'!$M$32,'Recommended Premiums'!$M$31,FALSE)</f>
        <v>4.6181717178959785E-14</v>
      </c>
      <c r="D1119">
        <v>1</v>
      </c>
    </row>
    <row r="1120" spans="2:4">
      <c r="B1120" s="81">
        <v>1117000000</v>
      </c>
      <c r="C1120">
        <f>_xlfn.NORM.DIST(B1120,'Recommended Premiums'!$M$32,'Recommended Premiums'!$M$31,FALSE)</f>
        <v>4.3826722818403132E-14</v>
      </c>
      <c r="D1120">
        <v>1</v>
      </c>
    </row>
    <row r="1121" spans="2:4">
      <c r="B1121" s="81">
        <v>1118000000</v>
      </c>
      <c r="C1121">
        <f>_xlfn.NORM.DIST(B1121,'Recommended Premiums'!$M$32,'Recommended Premiums'!$M$31,FALSE)</f>
        <v>4.1586857380912747E-14</v>
      </c>
      <c r="D1121">
        <v>1</v>
      </c>
    </row>
    <row r="1122" spans="2:4">
      <c r="B1122" s="81">
        <v>1119000000</v>
      </c>
      <c r="C1122">
        <f>_xlfn.NORM.DIST(B1122,'Recommended Premiums'!$M$32,'Recommended Premiums'!$M$31,FALSE)</f>
        <v>3.9456757708432737E-14</v>
      </c>
      <c r="D1122">
        <v>1</v>
      </c>
    </row>
    <row r="1123" spans="2:4">
      <c r="B1123" s="81">
        <v>1120000000</v>
      </c>
      <c r="C1123">
        <f>_xlfn.NORM.DIST(B1123,'Recommended Premiums'!$M$32,'Recommended Premiums'!$M$31,FALSE)</f>
        <v>3.7431296764362771E-14</v>
      </c>
      <c r="D1123">
        <v>1</v>
      </c>
    </row>
    <row r="1124" spans="2:4">
      <c r="B1124" s="81">
        <v>1121000000</v>
      </c>
      <c r="C1124">
        <f>_xlfn.NORM.DIST(B1124,'Recommended Premiums'!$M$32,'Recommended Premiums'!$M$31,FALSE)</f>
        <v>3.5505573923090454E-14</v>
      </c>
      <c r="D1124">
        <v>1</v>
      </c>
    </row>
    <row r="1125" spans="2:4">
      <c r="B1125" s="81">
        <v>1122000000</v>
      </c>
      <c r="C1125">
        <f>_xlfn.NORM.DIST(B1125,'Recommended Premiums'!$M$32,'Recommended Premiums'!$M$31,FALSE)</f>
        <v>3.367490562586994E-14</v>
      </c>
      <c r="D1125">
        <v>1</v>
      </c>
    </row>
    <row r="1126" spans="2:4">
      <c r="B1126" s="81">
        <v>1123000000</v>
      </c>
      <c r="C1126">
        <f>_xlfn.NORM.DIST(B1126,'Recommended Premiums'!$M$32,'Recommended Premiums'!$M$31,FALSE)</f>
        <v>3.1934816390758286E-14</v>
      </c>
      <c r="D1126">
        <v>1</v>
      </c>
    </row>
    <row r="1127" spans="2:4">
      <c r="B1127" s="81">
        <v>1124000000</v>
      </c>
      <c r="C1127">
        <f>_xlfn.NORM.DIST(B1127,'Recommended Premiums'!$M$32,'Recommended Premiums'!$M$31,FALSE)</f>
        <v>3.028103016466188E-14</v>
      </c>
      <c r="D1127">
        <v>1</v>
      </c>
    </row>
    <row r="1128" spans="2:4">
      <c r="B1128" s="81">
        <v>1125000000</v>
      </c>
      <c r="C1128">
        <f>_xlfn.NORM.DIST(B1128,'Recommended Premiums'!$M$32,'Recommended Premiums'!$M$31,FALSE)</f>
        <v>2.870946200588354E-14</v>
      </c>
      <c r="D1128">
        <v>1</v>
      </c>
    </row>
    <row r="1129" spans="2:4">
      <c r="B1129" s="81">
        <v>1126000000</v>
      </c>
      <c r="C1129">
        <f>_xlfn.NORM.DIST(B1129,'Recommended Premiums'!$M$32,'Recommended Premiums'!$M$31,FALSE)</f>
        <v>2.7216210085892369E-14</v>
      </c>
      <c r="D1129">
        <v>1</v>
      </c>
    </row>
    <row r="1130" spans="2:4">
      <c r="B1130" s="81">
        <v>1127000000</v>
      </c>
      <c r="C1130">
        <f>_xlfn.NORM.DIST(B1130,'Recommended Premiums'!$M$32,'Recommended Premiums'!$M$31,FALSE)</f>
        <v>2.5797547999359774E-14</v>
      </c>
      <c r="D1130">
        <v>1</v>
      </c>
    </row>
    <row r="1131" spans="2:4">
      <c r="B1131" s="81">
        <v>1128000000</v>
      </c>
      <c r="C1131">
        <f>_xlfn.NORM.DIST(B1131,'Recommended Premiums'!$M$32,'Recommended Premiums'!$M$31,FALSE)</f>
        <v>2.4449917371824111E-14</v>
      </c>
      <c r="D1131">
        <v>1</v>
      </c>
    </row>
    <row r="1132" spans="2:4">
      <c r="B1132" s="81">
        <v>1129000000</v>
      </c>
      <c r="C1132">
        <f>_xlfn.NORM.DIST(B1132,'Recommended Premiums'!$M$32,'Recommended Premiums'!$M$31,FALSE)</f>
        <v>2.3169920754657606E-14</v>
      </c>
      <c r="D1132">
        <v>1</v>
      </c>
    </row>
    <row r="1133" spans="2:4">
      <c r="B1133" s="81">
        <v>1130000000</v>
      </c>
      <c r="C1133">
        <f>_xlfn.NORM.DIST(B1133,'Recommended Premiums'!$M$32,'Recommended Premiums'!$M$31,FALSE)</f>
        <v>2.1954314797310656E-14</v>
      </c>
      <c r="D1133">
        <v>1</v>
      </c>
    </row>
    <row r="1134" spans="2:4">
      <c r="B1134" s="81">
        <v>1131000000</v>
      </c>
      <c r="C1134">
        <f>_xlfn.NORM.DIST(B1134,'Recommended Premiums'!$M$32,'Recommended Premiums'!$M$31,FALSE)</f>
        <v>2.080000368710894E-14</v>
      </c>
      <c r="D1134">
        <v>1</v>
      </c>
    </row>
    <row r="1135" spans="2:4">
      <c r="B1135" s="81">
        <v>1132000000</v>
      </c>
      <c r="C1135">
        <f>_xlfn.NORM.DIST(B1135,'Recommended Premiums'!$M$32,'Recommended Premiums'!$M$31,FALSE)</f>
        <v>1.9704032847168449E-14</v>
      </c>
      <c r="D1135">
        <v>1</v>
      </c>
    </row>
    <row r="1136" spans="2:4">
      <c r="B1136" s="81">
        <v>1133000000</v>
      </c>
      <c r="C1136">
        <f>_xlfn.NORM.DIST(B1136,'Recommended Premiums'!$M$32,'Recommended Premiums'!$M$31,FALSE)</f>
        <v>1.8663582883278529E-14</v>
      </c>
      <c r="D1136">
        <v>1</v>
      </c>
    </row>
    <row r="1137" spans="2:4">
      <c r="B1137" s="81">
        <v>1134000000</v>
      </c>
      <c r="C1137">
        <f>_xlfn.NORM.DIST(B1137,'Recommended Premiums'!$M$32,'Recommended Premiums'!$M$31,FALSE)</f>
        <v>1.767596377088069E-14</v>
      </c>
      <c r="D1137">
        <v>1</v>
      </c>
    </row>
    <row r="1138" spans="2:4">
      <c r="B1138" s="81">
        <v>1135000000</v>
      </c>
      <c r="C1138">
        <f>_xlfn.NORM.DIST(B1138,'Recommended Premiums'!$M$32,'Recommended Premiums'!$M$31,FALSE)</f>
        <v>1.6738609273543468E-14</v>
      </c>
      <c r="D1138">
        <v>1</v>
      </c>
    </row>
    <row r="1139" spans="2:4">
      <c r="B1139" s="81">
        <v>1136000000</v>
      </c>
      <c r="C1139">
        <f>_xlfn.NORM.DIST(B1139,'Recommended Premiums'!$M$32,'Recommended Premiums'!$M$31,FALSE)</f>
        <v>1.5849071584598516E-14</v>
      </c>
      <c r="D1139">
        <v>1</v>
      </c>
    </row>
    <row r="1140" spans="2:4">
      <c r="B1140" s="81">
        <v>1137000000</v>
      </c>
      <c r="C1140">
        <f>_xlfn.NORM.DIST(B1140,'Recommended Premiums'!$M$32,'Recommended Premiums'!$M$31,FALSE)</f>
        <v>1.5005016183862388E-14</v>
      </c>
      <c r="D1140">
        <v>1</v>
      </c>
    </row>
    <row r="1141" spans="2:4">
      <c r="B1141" s="81">
        <v>1138000000</v>
      </c>
      <c r="C1141">
        <f>_xlfn.NORM.DIST(B1141,'Recommended Premiums'!$M$32,'Recommended Premiums'!$M$31,FALSE)</f>
        <v>1.4204216901621718E-14</v>
      </c>
      <c r="D1141">
        <v>1</v>
      </c>
    </row>
    <row r="1142" spans="2:4">
      <c r="B1142" s="81">
        <v>1139000000</v>
      </c>
      <c r="C1142">
        <f>_xlfn.NORM.DIST(B1142,'Recommended Premiums'!$M$32,'Recommended Premiums'!$M$31,FALSE)</f>
        <v>1.344455118230546E-14</v>
      </c>
      <c r="D1142">
        <v>1</v>
      </c>
    </row>
    <row r="1143" spans="2:4">
      <c r="B1143" s="81">
        <v>1140000000</v>
      </c>
      <c r="C1143">
        <f>_xlfn.NORM.DIST(B1143,'Recommended Premiums'!$M$32,'Recommended Premiums'!$M$31,FALSE)</f>
        <v>1.2723995540510257E-14</v>
      </c>
      <c r="D1143">
        <v>1</v>
      </c>
    </row>
    <row r="1144" spans="2:4">
      <c r="B1144" s="81">
        <v>1141000000</v>
      </c>
      <c r="C1144">
        <f>_xlfn.NORM.DIST(B1144,'Recommended Premiums'!$M$32,'Recommended Premiums'!$M$31,FALSE)</f>
        <v>1.204062120227745E-14</v>
      </c>
      <c r="D1144">
        <v>1</v>
      </c>
    </row>
    <row r="1145" spans="2:4">
      <c r="B1145" s="81">
        <v>1142000000</v>
      </c>
      <c r="C1145">
        <f>_xlfn.NORM.DIST(B1145,'Recommended Premiums'!$M$32,'Recommended Premiums'!$M$31,FALSE)</f>
        <v>1.1392589924751172E-14</v>
      </c>
      <c r="D1145">
        <v>1</v>
      </c>
    </row>
    <row r="1146" spans="2:4">
      <c r="B1146" s="81">
        <v>1143000000</v>
      </c>
      <c r="C1146">
        <f>_xlfn.NORM.DIST(B1146,'Recommended Premiums'!$M$32,'Recommended Premiums'!$M$31,FALSE)</f>
        <v>1.0778149987568451E-14</v>
      </c>
      <c r="D1146">
        <v>1</v>
      </c>
    </row>
    <row r="1147" spans="2:4">
      <c r="B1147" s="81">
        <v>1144000000</v>
      </c>
      <c r="C1147">
        <f>_xlfn.NORM.DIST(B1147,'Recommended Premiums'!$M$32,'Recommended Premiums'!$M$31,FALSE)</f>
        <v>1.0195632349550153E-14</v>
      </c>
      <c r="D1147">
        <v>1</v>
      </c>
    </row>
    <row r="1148" spans="2:4">
      <c r="B1148" s="81">
        <v>1145000000</v>
      </c>
      <c r="C1148">
        <f>_xlfn.NORM.DIST(B1148,'Recommended Premiums'!$M$32,'Recommended Premiums'!$M$31,FALSE)</f>
        <v>9.6434469644728712E-15</v>
      </c>
      <c r="D1148">
        <v>1</v>
      </c>
    </row>
    <row r="1149" spans="2:4">
      <c r="B1149" s="81">
        <v>1146000000</v>
      </c>
      <c r="C1149">
        <f>_xlfn.NORM.DIST(B1149,'Recommended Premiums'!$M$32,'Recommended Premiums'!$M$31,FALSE)</f>
        <v>9.1200792499074869E-15</v>
      </c>
      <c r="D1149">
        <v>1</v>
      </c>
    </row>
    <row r="1150" spans="2:4">
      <c r="B1150" s="81">
        <v>1147000000</v>
      </c>
      <c r="C1150">
        <f>_xlfn.NORM.DIST(B1150,'Recommended Premiums'!$M$32,'Recommended Premiums'!$M$31,FALSE)</f>
        <v>8.6240867033109201E-15</v>
      </c>
      <c r="D1150">
        <v>1</v>
      </c>
    </row>
    <row r="1151" spans="2:4">
      <c r="B1151" s="81">
        <v>1148000000</v>
      </c>
      <c r="C1151">
        <f>_xlfn.NORM.DIST(B1151,'Recommended Premiums'!$M$32,'Recommended Premiums'!$M$31,FALSE)</f>
        <v>8.1540956597521491E-15</v>
      </c>
      <c r="D1151">
        <v>1</v>
      </c>
    </row>
    <row r="1152" spans="2:4">
      <c r="B1152" s="81">
        <v>1149000000</v>
      </c>
      <c r="C1152">
        <f>_xlfn.NORM.DIST(B1152,'Recommended Premiums'!$M$32,'Recommended Premiums'!$M$31,FALSE)</f>
        <v>7.708798185843318E-15</v>
      </c>
      <c r="D1152">
        <v>1</v>
      </c>
    </row>
    <row r="1153" spans="2:4">
      <c r="B1153" s="81">
        <v>1150000000</v>
      </c>
      <c r="C1153">
        <f>_xlfn.NORM.DIST(B1153,'Recommended Premiums'!$M$32,'Recommended Premiums'!$M$31,FALSE)</f>
        <v>7.2869491046308659E-15</v>
      </c>
      <c r="D1153">
        <v>1</v>
      </c>
    </row>
    <row r="1154" spans="2:4">
      <c r="B1154" s="81">
        <v>1151000000</v>
      </c>
      <c r="C1154">
        <f>_xlfn.NORM.DIST(B1154,'Recommended Premiums'!$M$32,'Recommended Premiums'!$M$31,FALSE)</f>
        <v>6.8873631463814021E-15</v>
      </c>
      <c r="D1154">
        <v>1</v>
      </c>
    </row>
    <row r="1155" spans="2:4">
      <c r="B1155" s="81">
        <v>1152000000</v>
      </c>
      <c r="C1155">
        <f>_xlfn.NORM.DIST(B1155,'Recommended Premiums'!$M$32,'Recommended Premiums'!$M$31,FALSE)</f>
        <v>6.5089122203700751E-15</v>
      </c>
      <c r="D1155">
        <v>1</v>
      </c>
    </row>
    <row r="1156" spans="2:4">
      <c r="B1156" s="81">
        <v>1153000000</v>
      </c>
      <c r="C1156">
        <f>_xlfn.NORM.DIST(B1156,'Recommended Premiums'!$M$32,'Recommended Premiums'!$M$31,FALSE)</f>
        <v>6.1505228029493323E-15</v>
      </c>
      <c r="D1156">
        <v>1</v>
      </c>
    </row>
    <row r="1157" spans="2:4">
      <c r="B1157" s="81">
        <v>1154000000</v>
      </c>
      <c r="C1157">
        <f>_xlfn.NORM.DIST(B1157,'Recommended Premiums'!$M$32,'Recommended Premiums'!$M$31,FALSE)</f>
        <v>5.8111734373398887E-15</v>
      </c>
      <c r="D1157">
        <v>1</v>
      </c>
    </row>
    <row r="1158" spans="2:4">
      <c r="B1158" s="81">
        <v>1155000000</v>
      </c>
      <c r="C1158">
        <f>_xlfn.NORM.DIST(B1158,'Recommended Premiums'!$M$32,'Recommended Premiums'!$M$31,FALSE)</f>
        <v>5.4898923407449286E-15</v>
      </c>
      <c r="D1158">
        <v>1</v>
      </c>
    </row>
    <row r="1159" spans="2:4">
      <c r="B1159" s="81">
        <v>1156000000</v>
      </c>
      <c r="C1159">
        <f>_xlfn.NORM.DIST(B1159,'Recommended Premiums'!$M$32,'Recommended Premiums'!$M$31,FALSE)</f>
        <v>5.1857551145437995E-15</v>
      </c>
      <c r="D1159">
        <v>1</v>
      </c>
    </row>
    <row r="1160" spans="2:4">
      <c r="B1160" s="81">
        <v>1157000000</v>
      </c>
      <c r="C1160">
        <f>_xlfn.NORM.DIST(B1160,'Recommended Premiums'!$M$32,'Recommended Premiums'!$M$31,FALSE)</f>
        <v>4.897882553471407E-15</v>
      </c>
      <c r="D1160">
        <v>1</v>
      </c>
    </row>
    <row r="1161" spans="2:4">
      <c r="B1161" s="81">
        <v>1158000000</v>
      </c>
      <c r="C1161">
        <f>_xlfn.NORM.DIST(B1161,'Recommended Premiums'!$M$32,'Recommended Premiums'!$M$31,FALSE)</f>
        <v>4.6254385498354057E-15</v>
      </c>
      <c r="D1161">
        <v>1</v>
      </c>
    </row>
    <row r="1162" spans="2:4">
      <c r="B1162" s="81">
        <v>1159000000</v>
      </c>
      <c r="C1162">
        <f>_xlfn.NORM.DIST(B1162,'Recommended Premiums'!$M$32,'Recommended Premiums'!$M$31,FALSE)</f>
        <v>4.3676280889644385E-15</v>
      </c>
      <c r="D1162">
        <v>1</v>
      </c>
    </row>
    <row r="1163" spans="2:4">
      <c r="B1163" s="81">
        <v>1160000000</v>
      </c>
      <c r="C1163">
        <f>_xlfn.NORM.DIST(B1163,'Recommended Premiums'!$M$32,'Recommended Premiums'!$M$31,FALSE)</f>
        <v>4.1236953322179475E-15</v>
      </c>
      <c r="D1163">
        <v>1</v>
      </c>
    </row>
    <row r="1164" spans="2:4">
      <c r="B1164" s="81">
        <v>1161000000</v>
      </c>
      <c r="C1164">
        <f>_xlfn.NORM.DIST(B1164,'Recommended Premiums'!$M$32,'Recommended Premiums'!$M$31,FALSE)</f>
        <v>3.8929217840206527E-15</v>
      </c>
      <c r="D1164">
        <v>1</v>
      </c>
    </row>
    <row r="1165" spans="2:4">
      <c r="B1165" s="81">
        <v>1162000000</v>
      </c>
      <c r="C1165">
        <f>_xlfn.NORM.DIST(B1165,'Recommended Premiums'!$M$32,'Recommended Premiums'!$M$31,FALSE)</f>
        <v>3.6746245395139099E-15</v>
      </c>
      <c r="D1165">
        <v>1</v>
      </c>
    </row>
    <row r="1166" spans="2:4">
      <c r="B1166" s="81">
        <v>1163000000</v>
      </c>
      <c r="C1166">
        <f>_xlfn.NORM.DIST(B1166,'Recommended Premiums'!$M$32,'Recommended Premiums'!$M$31,FALSE)</f>
        <v>3.4681546095402745E-15</v>
      </c>
      <c r="D1166">
        <v>1</v>
      </c>
    </row>
    <row r="1167" spans="2:4">
      <c r="B1167" s="81">
        <v>1164000000</v>
      </c>
      <c r="C1167">
        <f>_xlfn.NORM.DIST(B1167,'Recommended Premiums'!$M$32,'Recommended Premiums'!$M$31,FALSE)</f>
        <v>3.2728953197990417E-15</v>
      </c>
      <c r="D1167">
        <v>1</v>
      </c>
    </row>
    <row r="1168" spans="2:4">
      <c r="B1168" s="81">
        <v>1165000000</v>
      </c>
      <c r="C1168">
        <f>_xlfn.NORM.DIST(B1168,'Recommended Premiums'!$M$32,'Recommended Premiums'!$M$31,FALSE)</f>
        <v>3.08826078112705E-15</v>
      </c>
      <c r="D1168">
        <v>1</v>
      </c>
    </row>
    <row r="1169" spans="2:4">
      <c r="B1169" s="81">
        <v>1166000000</v>
      </c>
      <c r="C1169">
        <f>_xlfn.NORM.DIST(B1169,'Recommended Premiums'!$M$32,'Recommended Premiums'!$M$31,FALSE)</f>
        <v>2.9136944279724967E-15</v>
      </c>
      <c r="D1169">
        <v>1</v>
      </c>
    </row>
    <row r="1170" spans="2:4">
      <c r="B1170" s="81">
        <v>1167000000</v>
      </c>
      <c r="C1170">
        <f>_xlfn.NORM.DIST(B1170,'Recommended Premiums'!$M$32,'Recommended Premiums'!$M$31,FALSE)</f>
        <v>2.7486676222389547E-15</v>
      </c>
      <c r="D1170">
        <v>1</v>
      </c>
    </row>
    <row r="1171" spans="2:4">
      <c r="B1171" s="81">
        <v>1168000000</v>
      </c>
      <c r="C1171">
        <f>_xlfn.NORM.DIST(B1171,'Recommended Premiums'!$M$32,'Recommended Premiums'!$M$31,FALSE)</f>
        <v>2.5926783197829493E-15</v>
      </c>
      <c r="D1171">
        <v>1</v>
      </c>
    </row>
    <row r="1172" spans="2:4">
      <c r="B1172" s="81">
        <v>1169000000</v>
      </c>
      <c r="C1172">
        <f>_xlfn.NORM.DIST(B1172,'Recommended Premiums'!$M$32,'Recommended Premiums'!$M$31,FALSE)</f>
        <v>2.4452497969509454E-15</v>
      </c>
      <c r="D1172">
        <v>1</v>
      </c>
    </row>
    <row r="1173" spans="2:4">
      <c r="B1173" s="81">
        <v>1170000000</v>
      </c>
      <c r="C1173">
        <f>_xlfn.NORM.DIST(B1173,'Recommended Premiums'!$M$32,'Recommended Premiums'!$M$31,FALSE)</f>
        <v>2.3059294346408412E-15</v>
      </c>
      <c r="D1173">
        <v>1</v>
      </c>
    </row>
    <row r="1174" spans="2:4">
      <c r="B1174" s="81">
        <v>1171000000</v>
      </c>
      <c r="C1174">
        <f>_xlfn.NORM.DIST(B1174,'Recommended Premiums'!$M$32,'Recommended Premiums'!$M$31,FALSE)</f>
        <v>2.1742875574689253E-15</v>
      </c>
      <c r="D1174">
        <v>1</v>
      </c>
    </row>
    <row r="1175" spans="2:4">
      <c r="B1175" s="81">
        <v>1172000000</v>
      </c>
      <c r="C1175">
        <f>_xlfn.NORM.DIST(B1175,'Recommended Premiums'!$M$32,'Recommended Premiums'!$M$31,FALSE)</f>
        <v>2.0499163257159728E-15</v>
      </c>
      <c r="D1175">
        <v>1</v>
      </c>
    </row>
    <row r="1176" spans="2:4">
      <c r="B1176" s="81">
        <v>1173000000</v>
      </c>
      <c r="C1176">
        <f>_xlfn.NORM.DIST(B1176,'Recommended Premiums'!$M$32,'Recommended Premiums'!$M$31,FALSE)</f>
        <v>1.932428677815962E-15</v>
      </c>
      <c r="D1176">
        <v>1</v>
      </c>
    </row>
    <row r="1177" spans="2:4">
      <c r="B1177" s="81">
        <v>1174000000</v>
      </c>
      <c r="C1177">
        <f>_xlfn.NORM.DIST(B1177,'Recommended Premiums'!$M$32,'Recommended Premiums'!$M$31,FALSE)</f>
        <v>1.8214573212369784E-15</v>
      </c>
      <c r="D1177">
        <v>1</v>
      </c>
    </row>
    <row r="1178" spans="2:4">
      <c r="B1178" s="81">
        <v>1175000000</v>
      </c>
      <c r="C1178">
        <f>_xlfn.NORM.DIST(B1178,'Recommended Premiums'!$M$32,'Recommended Premiums'!$M$31,FALSE)</f>
        <v>1.7166537696880681E-15</v>
      </c>
      <c r="D1178">
        <v>1</v>
      </c>
    </row>
    <row r="1179" spans="2:4">
      <c r="B1179" s="81">
        <v>1176000000</v>
      </c>
      <c r="C1179">
        <f>_xlfn.NORM.DIST(B1179,'Recommended Premiums'!$M$32,'Recommended Premiums'!$M$31,FALSE)</f>
        <v>1.6176874246661086E-15</v>
      </c>
      <c r="D1179">
        <v>1</v>
      </c>
    </row>
    <row r="1180" spans="2:4">
      <c r="B1180" s="81">
        <v>1177000000</v>
      </c>
      <c r="C1180">
        <f>_xlfn.NORM.DIST(B1180,'Recommended Premiums'!$M$32,'Recommended Premiums'!$M$31,FALSE)</f>
        <v>1.5242446994349822E-15</v>
      </c>
      <c r="D1180">
        <v>1</v>
      </c>
    </row>
    <row r="1181" spans="2:4">
      <c r="B1181" s="81">
        <v>1178000000</v>
      </c>
      <c r="C1181">
        <f>_xlfn.NORM.DIST(B1181,'Recommended Premiums'!$M$32,'Recommended Premiums'!$M$31,FALSE)</f>
        <v>1.4360281836044328E-15</v>
      </c>
      <c r="D1181">
        <v>1</v>
      </c>
    </row>
    <row r="1182" spans="2:4">
      <c r="B1182" s="81">
        <v>1179000000</v>
      </c>
      <c r="C1182">
        <f>_xlfn.NORM.DIST(B1182,'Recommended Premiums'!$M$32,'Recommended Premiums'!$M$31,FALSE)</f>
        <v>1.352755846548762E-15</v>
      </c>
      <c r="D1182">
        <v>1</v>
      </c>
    </row>
    <row r="1183" spans="2:4">
      <c r="B1183" s="81">
        <v>1180000000</v>
      </c>
      <c r="C1183">
        <f>_xlfn.NORM.DIST(B1183,'Recommended Premiums'!$M$32,'Recommended Premiums'!$M$31,FALSE)</f>
        <v>1.27416027797542E-15</v>
      </c>
      <c r="D1183">
        <v>1</v>
      </c>
    </row>
    <row r="1184" spans="2:4">
      <c r="B1184" s="81">
        <v>1181000000</v>
      </c>
      <c r="C1184">
        <f>_xlfn.NORM.DIST(B1184,'Recommended Premiums'!$M$32,'Recommended Premiums'!$M$31,FALSE)</f>
        <v>1.1999879640212867E-15</v>
      </c>
      <c r="D1184">
        <v>1</v>
      </c>
    </row>
    <row r="1185" spans="2:4">
      <c r="B1185" s="81">
        <v>1182000000</v>
      </c>
      <c r="C1185">
        <f>_xlfn.NORM.DIST(B1185,'Recommended Premiums'!$M$32,'Recommended Premiums'!$M$31,FALSE)</f>
        <v>1.1299985973194848E-15</v>
      </c>
      <c r="D1185">
        <v>1</v>
      </c>
    </row>
    <row r="1186" spans="2:4">
      <c r="B1186" s="81">
        <v>1183000000</v>
      </c>
      <c r="C1186">
        <f>_xlfn.NORM.DIST(B1186,'Recommended Premiums'!$M$32,'Recommended Premiums'!$M$31,FALSE)</f>
        <v>1.0639644195425057E-15</v>
      </c>
      <c r="D1186">
        <v>1</v>
      </c>
    </row>
    <row r="1187" spans="2:4">
      <c r="B1187" s="81">
        <v>1184000000</v>
      </c>
      <c r="C1187">
        <f>_xlfn.NORM.DIST(B1187,'Recommended Premiums'!$M$32,'Recommended Premiums'!$M$31,FALSE)</f>
        <v>1.0016695949879673E-15</v>
      </c>
      <c r="D1187">
        <v>1</v>
      </c>
    </row>
    <row r="1188" spans="2:4">
      <c r="B1188" s="81">
        <v>1185000000</v>
      </c>
      <c r="C1188">
        <f>_xlfn.NORM.DIST(B1188,'Recommended Premiums'!$M$32,'Recommended Premiums'!$M$31,FALSE)</f>
        <v>9.4290961383164281E-16</v>
      </c>
      <c r="D1188">
        <v>1</v>
      </c>
    </row>
    <row r="1189" spans="2:4">
      <c r="B1189" s="81">
        <v>1186000000</v>
      </c>
      <c r="C1189">
        <f>_xlfn.NORM.DIST(B1189,'Recommended Premiums'!$M$32,'Recommended Premiums'!$M$31,FALSE)</f>
        <v>8.8749072372875156E-16</v>
      </c>
      <c r="D1189">
        <v>1</v>
      </c>
    </row>
    <row r="1190" spans="2:4">
      <c r="B1190" s="81">
        <v>1187000000</v>
      </c>
      <c r="C1190">
        <f>_xlfn.NORM.DIST(B1190,'Recommended Premiums'!$M$32,'Recommended Premiums'!$M$31,FALSE)</f>
        <v>8.3522938849858675E-16</v>
      </c>
      <c r="D1190">
        <v>1</v>
      </c>
    </row>
    <row r="1191" spans="2:4">
      <c r="B1191" s="81">
        <v>1188000000</v>
      </c>
      <c r="C1191">
        <f>_xlfn.NORM.DIST(B1191,'Recommended Premiums'!$M$32,'Recommended Premiums'!$M$31,FALSE)</f>
        <v>7.859517726797927E-16</v>
      </c>
      <c r="D1191">
        <v>1</v>
      </c>
    </row>
    <row r="1192" spans="2:4">
      <c r="B1192" s="81">
        <v>1189000000</v>
      </c>
      <c r="C1192">
        <f>_xlfn.NORM.DIST(B1192,'Recommended Premiums'!$M$32,'Recommended Premiums'!$M$31,FALSE)</f>
        <v>7.3949325079381655E-16</v>
      </c>
      <c r="D1192">
        <v>1</v>
      </c>
    </row>
    <row r="1193" spans="2:4">
      <c r="B1193" s="81">
        <v>1190000000</v>
      </c>
      <c r="C1193">
        <f>_xlfn.NORM.DIST(B1193,'Recommended Premiums'!$M$32,'Recommended Premiums'!$M$31,FALSE)</f>
        <v>6.9569794020243977E-16</v>
      </c>
      <c r="D1193">
        <v>1</v>
      </c>
    </row>
    <row r="1194" spans="2:4">
      <c r="B1194" s="81">
        <v>1191000000</v>
      </c>
      <c r="C1194">
        <f>_xlfn.NORM.DIST(B1194,'Recommended Premiums'!$M$32,'Recommended Premiums'!$M$31,FALSE)</f>
        <v>6.5441825649181911E-16</v>
      </c>
      <c r="D1194">
        <v>1</v>
      </c>
    </row>
    <row r="1195" spans="2:4">
      <c r="B1195" s="81">
        <v>1192000000</v>
      </c>
      <c r="C1195">
        <f>_xlfn.NORM.DIST(B1195,'Recommended Premiums'!$M$32,'Recommended Premiums'!$M$31,FALSE)</f>
        <v>6.1551449036031212E-16</v>
      </c>
      <c r="D1195">
        <v>1</v>
      </c>
    </row>
    <row r="1196" spans="2:4">
      <c r="B1196" s="81">
        <v>1193000000</v>
      </c>
      <c r="C1196">
        <f>_xlfn.NORM.DIST(B1196,'Recommended Premiums'!$M$32,'Recommended Premiums'!$M$31,FALSE)</f>
        <v>5.7885440503036575E-16</v>
      </c>
      <c r="D1196">
        <v>1</v>
      </c>
    </row>
    <row r="1197" spans="2:4">
      <c r="B1197" s="81">
        <v>1194000000</v>
      </c>
      <c r="C1197">
        <f>_xlfn.NORM.DIST(B1197,'Recommended Premiums'!$M$32,'Recommended Premiums'!$M$31,FALSE)</f>
        <v>5.4431285324629658E-16</v>
      </c>
      <c r="D1197">
        <v>1</v>
      </c>
    </row>
    <row r="1198" spans="2:4">
      <c r="B1198" s="81">
        <v>1195000000</v>
      </c>
      <c r="C1198">
        <f>_xlfn.NORM.DIST(B1198,'Recommended Premiums'!$M$32,'Recommended Premiums'!$M$31,FALSE)</f>
        <v>5.1177141295953719E-16</v>
      </c>
      <c r="D1198">
        <v>1</v>
      </c>
    </row>
    <row r="1199" spans="2:4">
      <c r="B1199" s="81">
        <v>1196000000</v>
      </c>
      <c r="C1199">
        <f>_xlfn.NORM.DIST(B1199,'Recommended Premiums'!$M$32,'Recommended Premiums'!$M$31,FALSE)</f>
        <v>4.8111804084135997E-16</v>
      </c>
      <c r="D1199">
        <v>1</v>
      </c>
    </row>
    <row r="1200" spans="2:4">
      <c r="B1200" s="81">
        <v>1197000000</v>
      </c>
      <c r="C1200">
        <f>_xlfn.NORM.DIST(B1200,'Recommended Premiums'!$M$32,'Recommended Premiums'!$M$31,FALSE)</f>
        <v>4.5224674279979209E-16</v>
      </c>
      <c r="D1200">
        <v>1</v>
      </c>
    </row>
    <row r="1201" spans="2:4">
      <c r="B1201" s="81">
        <v>1198000000</v>
      </c>
      <c r="C1201">
        <f>_xlfn.NORM.DIST(B1201,'Recommended Premiums'!$M$32,'Recommended Premiums'!$M$31,FALSE)</f>
        <v>4.2505726071294014E-16</v>
      </c>
      <c r="D1201">
        <v>1</v>
      </c>
    </row>
    <row r="1202" spans="2:4">
      <c r="B1202" s="81">
        <v>1199000000</v>
      </c>
      <c r="C1202">
        <f>_xlfn.NORM.DIST(B1202,'Recommended Premiums'!$M$32,'Recommended Premiums'!$M$31,FALSE)</f>
        <v>3.9945477462489939E-16</v>
      </c>
      <c r="D1202">
        <v>1</v>
      </c>
    </row>
    <row r="1203" spans="2:4">
      <c r="B1203" s="81">
        <v>1200000000</v>
      </c>
      <c r="C1203">
        <f>_xlfn.NORM.DIST(B1203,'Recommended Premiums'!$M$32,'Recommended Premiums'!$M$31,FALSE)</f>
        <v>3.7534961968308055E-16</v>
      </c>
      <c r="D1203">
        <v>1</v>
      </c>
    </row>
    <row r="1204" spans="2:4">
      <c r="B1204" s="81">
        <v>1201000000</v>
      </c>
      <c r="C1204">
        <f>_xlfn.NORM.DIST(B1204,'Recommended Premiums'!$M$32,'Recommended Premiums'!$M$31,FALSE)</f>
        <v>3.5265701712722155E-16</v>
      </c>
      <c r="D1204">
        <v>1</v>
      </c>
    </row>
    <row r="1205" spans="2:4">
      <c r="B1205" s="81">
        <v>1202000000</v>
      </c>
      <c r="C1205">
        <f>_xlfn.NORM.DIST(B1205,'Recommended Premiums'!$M$32,'Recommended Premiums'!$M$31,FALSE)</f>
        <v>3.312968186704069E-16</v>
      </c>
      <c r="D1205">
        <v>1</v>
      </c>
    </row>
    <row r="1206" spans="2:4">
      <c r="B1206" s="81">
        <v>1203000000</v>
      </c>
      <c r="C1206">
        <f>_xlfn.NORM.DIST(B1206,'Recommended Premiums'!$M$32,'Recommended Premiums'!$M$31,FALSE)</f>
        <v>3.1119326364140002E-16</v>
      </c>
      <c r="D1206">
        <v>1</v>
      </c>
    </row>
    <row r="1207" spans="2:4">
      <c r="B1207" s="81">
        <v>1204000000</v>
      </c>
      <c r="C1207">
        <f>_xlfn.NORM.DIST(B1207,'Recommended Premiums'!$M$32,'Recommended Premiums'!$M$31,FALSE)</f>
        <v>2.9227474828532878E-16</v>
      </c>
      <c r="D1207">
        <v>1</v>
      </c>
    </row>
    <row r="1208" spans="2:4">
      <c r="B1208" s="81">
        <v>1205000000</v>
      </c>
      <c r="C1208">
        <f>_xlfn.NORM.DIST(B1208,'Recommended Premiums'!$M$32,'Recommended Premiums'!$M$31,FALSE)</f>
        <v>2.7447360664641197E-16</v>
      </c>
      <c r="D1208">
        <v>1</v>
      </c>
    </row>
    <row r="1209" spans="2:4">
      <c r="B1209" s="81">
        <v>1206000000</v>
      </c>
      <c r="C1209">
        <f>_xlfn.NORM.DIST(B1209,'Recommended Premiums'!$M$32,'Recommended Premiums'!$M$31,FALSE)</f>
        <v>2.5772590248197339E-16</v>
      </c>
      <c r="D1209">
        <v>1</v>
      </c>
    </row>
    <row r="1210" spans="2:4">
      <c r="B1210" s="81">
        <v>1207000000</v>
      </c>
      <c r="C1210">
        <f>_xlfn.NORM.DIST(B1210,'Recommended Premiums'!$M$32,'Recommended Premiums'!$M$31,FALSE)</f>
        <v>2.4197123168152668E-16</v>
      </c>
      <c r="D1210">
        <v>1</v>
      </c>
    </row>
    <row r="1211" spans="2:4">
      <c r="B1211" s="81">
        <v>1208000000</v>
      </c>
      <c r="C1211">
        <f>_xlfn.NORM.DIST(B1211,'Recommended Premiums'!$M$32,'Recommended Premiums'!$M$31,FALSE)</f>
        <v>2.2715253468820237E-16</v>
      </c>
      <c r="D1211">
        <v>1</v>
      </c>
    </row>
    <row r="1212" spans="2:4">
      <c r="B1212" s="81">
        <v>1209000000</v>
      </c>
      <c r="C1212">
        <f>_xlfn.NORM.DIST(B1212,'Recommended Premiums'!$M$32,'Recommended Premiums'!$M$31,FALSE)</f>
        <v>2.1321591844235621E-16</v>
      </c>
      <c r="D1212">
        <v>1</v>
      </c>
    </row>
    <row r="1213" spans="2:4">
      <c r="B1213" s="81">
        <v>1210000000</v>
      </c>
      <c r="C1213">
        <f>_xlfn.NORM.DIST(B1213,'Recommended Premiums'!$M$32,'Recommended Premiums'!$M$31,FALSE)</f>
        <v>2.0011048738882507E-16</v>
      </c>
      <c r="D1213">
        <v>1</v>
      </c>
    </row>
    <row r="1214" spans="2:4">
      <c r="B1214" s="81">
        <v>1211000000</v>
      </c>
      <c r="C1214">
        <f>_xlfn.NORM.DIST(B1214,'Recommended Premiums'!$M$32,'Recommended Premiums'!$M$31,FALSE)</f>
        <v>1.8778818310998598E-16</v>
      </c>
      <c r="D1214">
        <v>1</v>
      </c>
    </row>
    <row r="1215" spans="2:4">
      <c r="B1215" s="81">
        <v>1212000000</v>
      </c>
      <c r="C1215">
        <f>_xlfn.NORM.DIST(B1215,'Recommended Premiums'!$M$32,'Recommended Premiums'!$M$31,FALSE)</f>
        <v>1.7620363216666024E-16</v>
      </c>
      <c r="D1215">
        <v>1</v>
      </c>
    </row>
    <row r="1216" spans="2:4">
      <c r="B1216" s="81">
        <v>1213000000</v>
      </c>
      <c r="C1216">
        <f>_xlfn.NORM.DIST(B1216,'Recommended Premiums'!$M$32,'Recommended Premiums'!$M$31,FALSE)</f>
        <v>1.6531400174791282E-16</v>
      </c>
      <c r="D1216">
        <v>1</v>
      </c>
    </row>
    <row r="1217" spans="2:4">
      <c r="B1217" s="81">
        <v>1214000000</v>
      </c>
      <c r="C1217">
        <f>_xlfn.NORM.DIST(B1217,'Recommended Premiums'!$M$32,'Recommended Premiums'!$M$31,FALSE)</f>
        <v>1.550788627490252E-16</v>
      </c>
      <c r="D1217">
        <v>1</v>
      </c>
    </row>
    <row r="1218" spans="2:4">
      <c r="B1218" s="81">
        <v>1215000000</v>
      </c>
      <c r="C1218">
        <f>_xlfn.NORM.DIST(B1218,'Recommended Premiums'!$M$32,'Recommended Premiums'!$M$31,FALSE)</f>
        <v>1.4546005991437865E-16</v>
      </c>
      <c r="D1218">
        <v>1</v>
      </c>
    </row>
    <row r="1219" spans="2:4">
      <c r="B1219" s="81">
        <v>1216000000</v>
      </c>
      <c r="C1219">
        <f>_xlfn.NORM.DIST(B1219,'Recommended Premiums'!$M$32,'Recommended Premiums'!$M$31,FALSE)</f>
        <v>1.364215886986854E-16</v>
      </c>
      <c r="D1219">
        <v>1</v>
      </c>
    </row>
    <row r="1220" spans="2:4">
      <c r="B1220" s="81">
        <v>1217000000</v>
      </c>
      <c r="C1220">
        <f>_xlfn.NORM.DIST(B1220,'Recommended Premiums'!$M$32,'Recommended Premiums'!$M$31,FALSE)</f>
        <v>1.2792947851602268E-16</v>
      </c>
      <c r="D1220">
        <v>1</v>
      </c>
    </row>
    <row r="1221" spans="2:4">
      <c r="B1221" s="81">
        <v>1218000000</v>
      </c>
      <c r="C1221">
        <f>_xlfn.NORM.DIST(B1221,'Recommended Premiums'!$M$32,'Recommended Premiums'!$M$31,FALSE)</f>
        <v>1.1995168206143404E-16</v>
      </c>
      <c r="D1221">
        <v>1</v>
      </c>
    </row>
    <row r="1222" spans="2:4">
      <c r="B1222" s="81">
        <v>1219000000</v>
      </c>
      <c r="C1222">
        <f>_xlfn.NORM.DIST(B1222,'Recommended Premiums'!$M$32,'Recommended Premiums'!$M$31,FALSE)</f>
        <v>1.1245797040450589E-16</v>
      </c>
      <c r="D1222">
        <v>1</v>
      </c>
    </row>
    <row r="1223" spans="2:4">
      <c r="B1223" s="81">
        <v>1220000000</v>
      </c>
      <c r="C1223">
        <f>_xlfn.NORM.DIST(B1223,'Recommended Premiums'!$M$32,'Recommended Premiums'!$M$31,FALSE)</f>
        <v>1.0541983356837676E-16</v>
      </c>
      <c r="D1223">
        <v>1</v>
      </c>
    </row>
    <row r="1224" spans="2:4">
      <c r="B1224" s="81">
        <v>1221000000</v>
      </c>
      <c r="C1224">
        <f>_xlfn.NORM.DIST(B1224,'Recommended Premiums'!$M$32,'Recommended Premiums'!$M$31,FALSE)</f>
        <v>9.8810386321034215E-17</v>
      </c>
      <c r="D1224">
        <v>1</v>
      </c>
    </row>
    <row r="1225" spans="2:4">
      <c r="B1225" s="81">
        <v>1222000000</v>
      </c>
      <c r="C1225">
        <f>_xlfn.NORM.DIST(B1225,'Recommended Premiums'!$M$32,'Recommended Premiums'!$M$31,FALSE)</f>
        <v>9.260427891859323E-17</v>
      </c>
      <c r="D1225">
        <v>1</v>
      </c>
    </row>
    <row r="1226" spans="2:4">
      <c r="B1226" s="81">
        <v>1223000000</v>
      </c>
      <c r="C1226">
        <f>_xlfn.NORM.DIST(B1226,'Recommended Premiums'!$M$32,'Recommended Premiums'!$M$31,FALSE)</f>
        <v>8.6777612552522865E-17</v>
      </c>
      <c r="D1226">
        <v>1</v>
      </c>
    </row>
    <row r="1227" spans="2:4">
      <c r="B1227" s="81">
        <v>1224000000</v>
      </c>
      <c r="C1227">
        <f>_xlfn.NORM.DIST(B1227,'Recommended Premiums'!$M$32,'Recommended Premiums'!$M$31,FALSE)</f>
        <v>8.1307859264512943E-17</v>
      </c>
      <c r="D1227">
        <v>1</v>
      </c>
    </row>
    <row r="1228" spans="2:4">
      <c r="B1228" s="81">
        <v>1225000000</v>
      </c>
      <c r="C1228">
        <f>_xlfn.NORM.DIST(B1228,'Recommended Premiums'!$M$32,'Recommended Premiums'!$M$31,FALSE)</f>
        <v>7.6173786103900739E-17</v>
      </c>
      <c r="D1228">
        <v>1</v>
      </c>
    </row>
    <row r="1229" spans="2:4">
      <c r="B1229" s="81">
        <v>1226000000</v>
      </c>
      <c r="C1229">
        <f>_xlfn.NORM.DIST(B1229,'Recommended Premiums'!$M$32,'Recommended Premiums'!$M$31,FALSE)</f>
        <v>7.1355383313281458E-17</v>
      </c>
      <c r="D1229">
        <v>1</v>
      </c>
    </row>
    <row r="1230" spans="2:4">
      <c r="B1230" s="81">
        <v>1227000000</v>
      </c>
      <c r="C1230">
        <f>_xlfn.NORM.DIST(B1230,'Recommended Premiums'!$M$32,'Recommended Premiums'!$M$31,FALSE)</f>
        <v>6.6833796338181313E-17</v>
      </c>
      <c r="D1230">
        <v>1</v>
      </c>
    </row>
    <row r="1231" spans="2:4">
      <c r="B1231" s="81">
        <v>1228000000</v>
      </c>
      <c r="C1231">
        <f>_xlfn.NORM.DIST(B1231,'Recommended Premiums'!$M$32,'Recommended Premiums'!$M$31,FALSE)</f>
        <v>6.2591261466448375E-17</v>
      </c>
      <c r="D1231">
        <v>1</v>
      </c>
    </row>
    <row r="1232" spans="2:4">
      <c r="B1232" s="81">
        <v>1229000000</v>
      </c>
      <c r="C1232">
        <f>_xlfn.NORM.DIST(B1232,'Recommended Premiums'!$M$32,'Recommended Premiums'!$M$31,FALSE)</f>
        <v>5.8611044912375452E-17</v>
      </c>
      <c r="D1232">
        <v>1</v>
      </c>
    </row>
    <row r="1233" spans="2:4">
      <c r="B1233" s="81">
        <v>1230000000</v>
      </c>
      <c r="C1233">
        <f>_xlfn.NORM.DIST(B1233,'Recommended Premiums'!$M$32,'Recommended Premiums'!$M$31,FALSE)</f>
        <v>5.4877385169478624E-17</v>
      </c>
      <c r="D1233">
        <v>1</v>
      </c>
    </row>
    <row r="1234" spans="2:4">
      <c r="B1234" s="81">
        <v>1231000000</v>
      </c>
      <c r="C1234">
        <f>_xlfn.NORM.DIST(B1234,'Recommended Premiums'!$M$32,'Recommended Premiums'!$M$31,FALSE)</f>
        <v>5.137543846439817E-17</v>
      </c>
      <c r="D1234">
        <v>1</v>
      </c>
    </row>
    <row r="1235" spans="2:4">
      <c r="B1235" s="81">
        <v>1232000000</v>
      </c>
      <c r="C1235">
        <f>_xlfn.NORM.DIST(B1235,'Recommended Premiums'!$M$32,'Recommended Premiums'!$M$31,FALSE)</f>
        <v>4.8091227152510984E-17</v>
      </c>
      <c r="D1235">
        <v>1</v>
      </c>
    </row>
    <row r="1236" spans="2:4">
      <c r="B1236" s="81">
        <v>1233000000</v>
      </c>
      <c r="C1236">
        <f>_xlfn.NORM.DIST(B1236,'Recommended Premiums'!$M$32,'Recommended Premiums'!$M$31,FALSE)</f>
        <v>4.5011590903623096E-17</v>
      </c>
      <c r="D1236">
        <v>1</v>
      </c>
    </row>
    <row r="1237" spans="2:4">
      <c r="B1237" s="81">
        <v>1234000000</v>
      </c>
      <c r="C1237">
        <f>_xlfn.NORM.DIST(B1237,'Recommended Premiums'!$M$32,'Recommended Premiums'!$M$31,FALSE)</f>
        <v>4.2124140533513059E-17</v>
      </c>
      <c r="D1237">
        <v>1</v>
      </c>
    </row>
    <row r="1238" spans="2:4">
      <c r="B1238" s="81">
        <v>1235000000</v>
      </c>
      <c r="C1238">
        <f>_xlfn.NORM.DIST(B1238,'Recommended Premiums'!$M$32,'Recommended Premiums'!$M$31,FALSE)</f>
        <v>3.9417214344178093E-17</v>
      </c>
      <c r="D1238">
        <v>1</v>
      </c>
    </row>
    <row r="1239" spans="2:4">
      <c r="B1239" s="81">
        <v>1236000000</v>
      </c>
      <c r="C1239">
        <f>_xlfn.NORM.DIST(B1239,'Recommended Premiums'!$M$32,'Recommended Premiums'!$M$31,FALSE)</f>
        <v>3.687983684237805E-17</v>
      </c>
      <c r="D1239">
        <v>1</v>
      </c>
    </row>
    <row r="1240" spans="2:4">
      <c r="B1240" s="81">
        <v>1237000000</v>
      </c>
      <c r="C1240">
        <f>_xlfn.NORM.DIST(B1240,'Recommended Premiums'!$M$32,'Recommended Premiums'!$M$31,FALSE)</f>
        <v>3.4501679712509368E-17</v>
      </c>
      <c r="D1240">
        <v>1</v>
      </c>
    </row>
    <row r="1241" spans="2:4">
      <c r="B1241" s="81">
        <v>1238000000</v>
      </c>
      <c r="C1241">
        <f>_xlfn.NORM.DIST(B1241,'Recommended Premiums'!$M$32,'Recommended Premiums'!$M$31,FALSE)</f>
        <v>3.2273024925978922E-17</v>
      </c>
      <c r="D1241">
        <v>1</v>
      </c>
    </row>
    <row r="1242" spans="2:4">
      <c r="B1242" s="81">
        <v>1239000000</v>
      </c>
      <c r="C1242">
        <f>_xlfn.NORM.DIST(B1242,'Recommended Premiums'!$M$32,'Recommended Premiums'!$M$31,FALSE)</f>
        <v>3.0184729875098356E-17</v>
      </c>
      <c r="D1242">
        <v>1</v>
      </c>
    </row>
    <row r="1243" spans="2:4">
      <c r="B1243" s="81">
        <v>1240000000</v>
      </c>
      <c r="C1243">
        <f>_xlfn.NORM.DIST(B1243,'Recommended Premiums'!$M$32,'Recommended Premiums'!$M$31,FALSE)</f>
        <v>2.8228194425100732E-17</v>
      </c>
      <c r="D1243">
        <v>1</v>
      </c>
    </row>
    <row r="1244" spans="2:4">
      <c r="B1244" s="81">
        <v>1241000000</v>
      </c>
      <c r="C1244">
        <f>_xlfn.NORM.DIST(B1244,'Recommended Premiums'!$M$32,'Recommended Premiums'!$M$31,FALSE)</f>
        <v>2.6395329783195019E-17</v>
      </c>
      <c r="D1244">
        <v>1</v>
      </c>
    </row>
    <row r="1245" spans="2:4">
      <c r="B1245" s="81">
        <v>1242000000</v>
      </c>
      <c r="C1245">
        <f>_xlfn.NORM.DIST(B1245,'Recommended Premiums'!$M$32,'Recommended Premiums'!$M$31,FALSE)</f>
        <v>2.467852908864344E-17</v>
      </c>
      <c r="D1245">
        <v>1</v>
      </c>
    </row>
    <row r="1246" spans="2:4">
      <c r="B1246" s="81">
        <v>1243000000</v>
      </c>
      <c r="C1246">
        <f>_xlfn.NORM.DIST(B1246,'Recommended Premiums'!$M$32,'Recommended Premiums'!$M$31,FALSE)</f>
        <v>2.3070639632673594E-17</v>
      </c>
      <c r="D1246">
        <v>1</v>
      </c>
    </row>
    <row r="1247" spans="2:4">
      <c r="B1247" s="81">
        <v>1244000000</v>
      </c>
      <c r="C1247">
        <f>_xlfn.NORM.DIST(B1247,'Recommended Premiums'!$M$32,'Recommended Premiums'!$M$31,FALSE)</f>
        <v>2.156493662163751E-17</v>
      </c>
      <c r="D1247">
        <v>1</v>
      </c>
    </row>
    <row r="1248" spans="2:4">
      <c r="B1248" s="81">
        <v>1245000000</v>
      </c>
      <c r="C1248">
        <f>_xlfn.NORM.DIST(B1248,'Recommended Premiums'!$M$32,'Recommended Premiums'!$M$31,FALSE)</f>
        <v>2.0155098401207726E-17</v>
      </c>
      <c r="D1248">
        <v>1</v>
      </c>
    </row>
    <row r="1249" spans="2:4">
      <c r="B1249" s="81">
        <v>1246000000</v>
      </c>
      <c r="C1249">
        <f>_xlfn.NORM.DIST(B1249,'Recommended Premiums'!$M$32,'Recommended Premiums'!$M$31,FALSE)</f>
        <v>1.8835183063573752E-17</v>
      </c>
      <c r="D1249">
        <v>1</v>
      </c>
    </row>
    <row r="1250" spans="2:4">
      <c r="B1250" s="81">
        <v>1247000000</v>
      </c>
      <c r="C1250">
        <f>_xlfn.NORM.DIST(B1250,'Recommended Premiums'!$M$32,'Recommended Premiums'!$M$31,FALSE)</f>
        <v>1.7599606363574306E-17</v>
      </c>
      <c r="D1250">
        <v>1</v>
      </c>
    </row>
    <row r="1251" spans="2:4">
      <c r="B1251" s="81">
        <v>1248000000</v>
      </c>
      <c r="C1251">
        <f>_xlfn.NORM.DIST(B1251,'Recommended Premiums'!$M$32,'Recommended Premiums'!$M$31,FALSE)</f>
        <v>1.6443120873480003E-17</v>
      </c>
      <c r="D1251">
        <v>1</v>
      </c>
    </row>
    <row r="1252" spans="2:4">
      <c r="B1252" s="81">
        <v>1249000000</v>
      </c>
      <c r="C1252">
        <f>_xlfn.NORM.DIST(B1252,'Recommended Premiums'!$M$32,'Recommended Premiums'!$M$31,FALSE)</f>
        <v>1.53607963097399E-17</v>
      </c>
      <c r="D1252">
        <v>1</v>
      </c>
    </row>
    <row r="1253" spans="2:4">
      <c r="B1253" s="81">
        <v>1250000000</v>
      </c>
      <c r="C1253">
        <f>_xlfn.NORM.DIST(B1253,'Recommended Premiums'!$M$32,'Recommended Premiums'!$M$31,FALSE)</f>
        <v>1.4348000968430981E-17</v>
      </c>
      <c r="D1253">
        <v>1</v>
      </c>
    </row>
    <row r="1254" spans="2:4">
      <c r="B1254" s="81">
        <v>1251000000</v>
      </c>
      <c r="C1254">
        <f>_xlfn.NORM.DIST(B1254,'Recommended Premiums'!$M$32,'Recommended Premiums'!$M$31,FALSE)</f>
        <v>1.3400384209407032E-17</v>
      </c>
      <c r="D1254">
        <v>1</v>
      </c>
    </row>
    <row r="1255" spans="2:4">
      <c r="B1255" s="81">
        <v>1252000000</v>
      </c>
      <c r="C1255">
        <f>_xlfn.NORM.DIST(B1255,'Recommended Premiums'!$M$32,'Recommended Premiums'!$M$31,FALSE)</f>
        <v>1.2513859932241405E-17</v>
      </c>
      <c r="D1255">
        <v>1</v>
      </c>
    </row>
    <row r="1256" spans="2:4">
      <c r="B1256" s="81">
        <v>1253000000</v>
      </c>
      <c r="C1256">
        <f>_xlfn.NORM.DIST(B1256,'Recommended Premiums'!$M$32,'Recommended Premiums'!$M$31,FALSE)</f>
        <v>1.1684590990008681E-17</v>
      </c>
      <c r="D1256">
        <v>1</v>
      </c>
    </row>
    <row r="1257" spans="2:4">
      <c r="B1257" s="81">
        <v>1254000000</v>
      </c>
      <c r="C1257">
        <f>_xlfn.NORM.DIST(B1257,'Recommended Premiums'!$M$32,'Recommended Premiums'!$M$31,FALSE)</f>
        <v>1.0908974489751585E-17</v>
      </c>
      <c r="D1257">
        <v>1</v>
      </c>
    </row>
    <row r="1258" spans="2:4">
      <c r="B1258" s="81">
        <v>1255000000</v>
      </c>
      <c r="C1258">
        <f>_xlfn.NORM.DIST(B1258,'Recommended Premiums'!$M$32,'Recommended Premiums'!$M$31,FALSE)</f>
        <v>1.0183627931145859E-17</v>
      </c>
      <c r="D1258">
        <v>1</v>
      </c>
    </row>
    <row r="1259" spans="2:4">
      <c r="B1259" s="81">
        <v>1256000000</v>
      </c>
      <c r="C1259">
        <f>_xlfn.NORM.DIST(B1259,'Recommended Premiums'!$M$32,'Recommended Premiums'!$M$31,FALSE)</f>
        <v>9.5053761374086778E-18</v>
      </c>
      <c r="D1259">
        <v>1</v>
      </c>
    </row>
    <row r="1260" spans="2:4">
      <c r="B1260" s="81">
        <v>1257000000</v>
      </c>
      <c r="C1260">
        <f>_xlfn.NORM.DIST(B1260,'Recommended Premiums'!$M$32,'Recommended Premiums'!$M$31,FALSE)</f>
        <v>8.871238934905978E-18</v>
      </c>
      <c r="D1260">
        <v>1</v>
      </c>
    </row>
    <row r="1261" spans="2:4">
      <c r="B1261" s="81">
        <v>1258000000</v>
      </c>
      <c r="C1261">
        <f>_xlfn.NORM.DIST(B1261,'Recommended Premiums'!$M$32,'Recommended Premiums'!$M$31,FALSE)</f>
        <v>8.2784195402008674E-18</v>
      </c>
      <c r="D1261">
        <v>1</v>
      </c>
    </row>
    <row r="1262" spans="2:4">
      <c r="B1262" s="81">
        <v>1259000000</v>
      </c>
      <c r="C1262">
        <f>_xlfn.NORM.DIST(B1262,'Recommended Premiums'!$M$32,'Recommended Premiums'!$M$31,FALSE)</f>
        <v>7.7242936154609892E-18</v>
      </c>
      <c r="D1262">
        <v>1</v>
      </c>
    </row>
    <row r="1263" spans="2:4">
      <c r="B1263" s="81">
        <v>1260000000</v>
      </c>
      <c r="C1263">
        <f>_xlfn.NORM.DIST(B1263,'Recommended Premiums'!$M$32,'Recommended Premiums'!$M$31,FALSE)</f>
        <v>7.2063989552083554E-18</v>
      </c>
      <c r="D1263">
        <v>1</v>
      </c>
    </row>
    <row r="1264" spans="2:4">
      <c r="B1264" s="81">
        <v>1261000000</v>
      </c>
      <c r="C1264">
        <f>_xlfn.NORM.DIST(B1264,'Recommended Premiums'!$M$32,'Recommended Premiums'!$M$31,FALSE)</f>
        <v>6.7224257693561251E-18</v>
      </c>
      <c r="D1264">
        <v>1</v>
      </c>
    </row>
    <row r="1265" spans="2:4">
      <c r="B1265" s="81">
        <v>1262000000</v>
      </c>
      <c r="C1265">
        <f>_xlfn.NORM.DIST(B1265,'Recommended Premiums'!$M$32,'Recommended Premiums'!$M$31,FALSE)</f>
        <v>6.2702075293417339E-18</v>
      </c>
      <c r="D1265">
        <v>1</v>
      </c>
    </row>
    <row r="1266" spans="2:4">
      <c r="B1266" s="81">
        <v>1263000000</v>
      </c>
      <c r="C1266">
        <f>_xlfn.NORM.DIST(B1266,'Recommended Premiums'!$M$32,'Recommended Premiums'!$M$31,FALSE)</f>
        <v>5.847712345933219E-18</v>
      </c>
      <c r="D1266">
        <v>1</v>
      </c>
    </row>
    <row r="1267" spans="2:4">
      <c r="B1267" s="81">
        <v>1264000000</v>
      </c>
      <c r="C1267">
        <f>_xlfn.NORM.DIST(B1267,'Recommended Premiums'!$M$32,'Recommended Premiums'!$M$31,FALSE)</f>
        <v>5.4530348489665223E-18</v>
      </c>
      <c r="D1267">
        <v>1</v>
      </c>
    </row>
    <row r="1268" spans="2:4">
      <c r="B1268" s="81">
        <v>1265000000</v>
      </c>
      <c r="C1268">
        <f>_xlfn.NORM.DIST(B1268,'Recommended Premiums'!$M$32,'Recommended Premiums'!$M$31,FALSE)</f>
        <v>5.0843885408645178E-18</v>
      </c>
      <c r="D1268">
        <v>1</v>
      </c>
    </row>
    <row r="1269" spans="2:4">
      <c r="B1269" s="81">
        <v>1266000000</v>
      </c>
      <c r="C1269">
        <f>_xlfn.NORM.DIST(B1269,'Recommended Premiums'!$M$32,'Recommended Premiums'!$M$31,FALSE)</f>
        <v>4.740098597302495E-18</v>
      </c>
      <c r="D1269">
        <v>1</v>
      </c>
    </row>
    <row r="1270" spans="2:4">
      <c r="B1270" s="81">
        <v>1267000000</v>
      </c>
      <c r="C1270">
        <f>_xlfn.NORM.DIST(B1270,'Recommended Premiums'!$M$32,'Recommended Premiums'!$M$31,FALSE)</f>
        <v>4.418595089819211E-18</v>
      </c>
      <c r="D1270">
        <v>1</v>
      </c>
    </row>
    <row r="1271" spans="2:4">
      <c r="B1271" s="81">
        <v>1268000000</v>
      </c>
      <c r="C1271">
        <f>_xlfn.NORM.DIST(B1271,'Recommended Premiums'!$M$32,'Recommended Premiums'!$M$31,FALSE)</f>
        <v>4.1184066065353112E-18</v>
      </c>
      <c r="D1271">
        <v>1</v>
      </c>
    </row>
    <row r="1272" spans="2:4">
      <c r="B1272" s="81">
        <v>1269000000</v>
      </c>
      <c r="C1272">
        <f>_xlfn.NORM.DIST(B1272,'Recommended Premiums'!$M$32,'Recommended Premiums'!$M$31,FALSE)</f>
        <v>3.8381542484322065E-18</v>
      </c>
      <c r="D1272">
        <v>1</v>
      </c>
    </row>
    <row r="1273" spans="2:4">
      <c r="B1273" s="81">
        <v>1270000000</v>
      </c>
      <c r="C1273">
        <f>_xlfn.NORM.DIST(B1273,'Recommended Premiums'!$M$32,'Recommended Premiums'!$M$31,FALSE)</f>
        <v>3.5765459798697088E-18</v>
      </c>
      <c r="D1273">
        <v>1</v>
      </c>
    </row>
    <row r="1274" spans="2:4">
      <c r="B1274" s="81">
        <v>1271000000</v>
      </c>
      <c r="C1274">
        <f>_xlfn.NORM.DIST(B1274,'Recommended Premiums'!$M$32,'Recommended Premiums'!$M$31,FALSE)</f>
        <v>3.332371313182303E-18</v>
      </c>
      <c r="D1274">
        <v>1</v>
      </c>
    </row>
    <row r="1275" spans="2:4">
      <c r="B1275" s="81">
        <v>1272000000</v>
      </c>
      <c r="C1275">
        <f>_xlfn.NORM.DIST(B1275,'Recommended Premiums'!$M$32,'Recommended Premiums'!$M$31,FALSE)</f>
        <v>3.1044963082953277E-18</v>
      </c>
      <c r="D1275">
        <v>1</v>
      </c>
    </row>
    <row r="1276" spans="2:4">
      <c r="B1276" s="81">
        <v>1273000000</v>
      </c>
      <c r="C1276">
        <f>_xlfn.NORM.DIST(B1276,'Recommended Premiums'!$M$32,'Recommended Premiums'!$M$31,FALSE)</f>
        <v>2.8918588693459083E-18</v>
      </c>
      <c r="D1276">
        <v>1</v>
      </c>
    </row>
    <row r="1277" spans="2:4">
      <c r="B1277" s="81">
        <v>1274000000</v>
      </c>
      <c r="C1277">
        <f>_xlfn.NORM.DIST(B1277,'Recommended Premiums'!$M$32,'Recommended Premiums'!$M$31,FALSE)</f>
        <v>2.6934643212835954E-18</v>
      </c>
      <c r="D1277">
        <v>1</v>
      </c>
    </row>
    <row r="1278" spans="2:4">
      <c r="B1278" s="81">
        <v>1275000000</v>
      </c>
      <c r="C1278">
        <f>_xlfn.NORM.DIST(B1278,'Recommended Premiums'!$M$32,'Recommended Premiums'!$M$31,FALSE)</f>
        <v>2.508381250362096E-18</v>
      </c>
      <c r="D1278">
        <v>1</v>
      </c>
    </row>
    <row r="1279" spans="2:4">
      <c r="B1279" s="81">
        <v>1276000000</v>
      </c>
      <c r="C1279">
        <f>_xlfn.NORM.DIST(B1279,'Recommended Premiums'!$M$32,'Recommended Premiums'!$M$31,FALSE)</f>
        <v>2.3357375933228236E-18</v>
      </c>
      <c r="D1279">
        <v>1</v>
      </c>
    </row>
    <row r="1280" spans="2:4">
      <c r="B1280" s="81">
        <v>1277000000</v>
      </c>
      <c r="C1280">
        <f>_xlfn.NORM.DIST(B1280,'Recommended Premiums'!$M$32,'Recommended Premiums'!$M$31,FALSE)</f>
        <v>2.1747169609115422E-18</v>
      </c>
      <c r="D1280">
        <v>1</v>
      </c>
    </row>
    <row r="1281" spans="2:4">
      <c r="B1281" s="81">
        <v>1278000000</v>
      </c>
      <c r="C1281">
        <f>_xlfn.NORM.DIST(B1281,'Recommended Premiums'!$M$32,'Recommended Premiums'!$M$31,FALSE)</f>
        <v>2.0245551821667759E-18</v>
      </c>
      <c r="D1281">
        <v>1</v>
      </c>
    </row>
    <row r="1282" spans="2:4">
      <c r="B1282" s="81">
        <v>1279000000</v>
      </c>
      <c r="C1282">
        <f>_xlfn.NORM.DIST(B1282,'Recommended Premiums'!$M$32,'Recommended Premiums'!$M$31,FALSE)</f>
        <v>1.8845370566731401E-18</v>
      </c>
      <c r="D1282">
        <v>1</v>
      </c>
    </row>
    <row r="1283" spans="2:4">
      <c r="B1283" s="81">
        <v>1280000000</v>
      </c>
      <c r="C1283">
        <f>_xlfn.NORM.DIST(B1283,'Recommended Premiums'!$M$32,'Recommended Premiums'!$M$31,FALSE)</f>
        <v>1.7539933026871346E-18</v>
      </c>
      <c r="D1283">
        <v>1</v>
      </c>
    </row>
    <row r="1284" spans="2:4">
      <c r="B1284" s="81">
        <v>1281000000</v>
      </c>
      <c r="C1284">
        <f>_xlfn.NORM.DIST(B1284,'Recommended Premiums'!$M$32,'Recommended Premiums'!$M$31,FALSE)</f>
        <v>1.6322976897196409E-18</v>
      </c>
      <c r="D1284">
        <v>1</v>
      </c>
    </row>
    <row r="1285" spans="2:4">
      <c r="B1285" s="81">
        <v>1282000000</v>
      </c>
      <c r="C1285">
        <f>_xlfn.NORM.DIST(B1285,'Recommended Premiums'!$M$32,'Recommended Premiums'!$M$31,FALSE)</f>
        <v>1.518864344799156E-18</v>
      </c>
      <c r="D1285">
        <v>1</v>
      </c>
    </row>
    <row r="1286" spans="2:4">
      <c r="B1286" s="81">
        <v>1283000000</v>
      </c>
      <c r="C1286">
        <f>_xlfn.NORM.DIST(B1286,'Recommended Premiums'!$M$32,'Recommended Premiums'!$M$31,FALSE)</f>
        <v>1.41314522224607E-18</v>
      </c>
      <c r="D1286">
        <v>1</v>
      </c>
    </row>
    <row r="1287" spans="2:4">
      <c r="B1287" s="81">
        <v>1284000000</v>
      </c>
      <c r="C1287">
        <f>_xlfn.NORM.DIST(B1287,'Recommended Premiums'!$M$32,'Recommended Premiums'!$M$31,FALSE)</f>
        <v>1.3146277273611404E-18</v>
      </c>
      <c r="D1287">
        <v>1</v>
      </c>
    </row>
    <row r="1288" spans="2:4">
      <c r="B1288" s="81">
        <v>1285000000</v>
      </c>
      <c r="C1288">
        <f>_xlfn.NORM.DIST(B1288,'Recommended Premiums'!$M$32,'Recommended Premiums'!$M$31,FALSE)</f>
        <v>1.2228324849740102E-18</v>
      </c>
      <c r="D1288">
        <v>1</v>
      </c>
    </row>
    <row r="1289" spans="2:4">
      <c r="B1289" s="81">
        <v>1286000000</v>
      </c>
      <c r="C1289">
        <f>_xlfn.NORM.DIST(B1289,'Recommended Premiums'!$M$32,'Recommended Premiums'!$M$31,FALSE)</f>
        <v>1.1373112443102631E-18</v>
      </c>
      <c r="D1289">
        <v>1</v>
      </c>
    </row>
    <row r="1290" spans="2:4">
      <c r="B1290" s="81">
        <v>1287000000</v>
      </c>
      <c r="C1290">
        <f>_xlfn.NORM.DIST(B1290,'Recommended Premiums'!$M$32,'Recommended Premiums'!$M$31,FALSE)</f>
        <v>1.0576449121208688E-18</v>
      </c>
      <c r="D1290">
        <v>1</v>
      </c>
    </row>
    <row r="1291" spans="2:4">
      <c r="B1291" s="81">
        <v>1288000000</v>
      </c>
      <c r="C1291">
        <f>_xlfn.NORM.DIST(B1291,'Recommended Premiums'!$M$32,'Recommended Premiums'!$M$31,FALSE)</f>
        <v>9.8344170647648247E-19</v>
      </c>
      <c r="D1291">
        <v>1</v>
      </c>
    </row>
    <row r="1292" spans="2:4">
      <c r="B1292" s="81">
        <v>1289000000</v>
      </c>
      <c r="C1292">
        <f>_xlfn.NORM.DIST(B1292,'Recommended Premiums'!$M$32,'Recommended Premiums'!$M$31,FALSE)</f>
        <v>9.1433542406281196E-19</v>
      </c>
      <c r="D1292">
        <v>1</v>
      </c>
    </row>
    <row r="1293" spans="2:4">
      <c r="B1293" s="81">
        <v>1290000000</v>
      </c>
      <c r="C1293">
        <f>_xlfn.NORM.DIST(B1293,'Recommended Premiums'!$M$32,'Recommended Premiums'!$M$31,FALSE)</f>
        <v>8.4998381422317306E-19</v>
      </c>
      <c r="D1293">
        <v>1</v>
      </c>
    </row>
    <row r="1294" spans="2:4">
      <c r="B1294" s="81">
        <v>1291000000</v>
      </c>
      <c r="C1294">
        <f>_xlfn.NORM.DIST(B1294,'Recommended Premiums'!$M$32,'Recommended Premiums'!$M$31,FALSE)</f>
        <v>7.9006705338186922E-19</v>
      </c>
      <c r="D1294">
        <v>1</v>
      </c>
    </row>
    <row r="1295" spans="2:4">
      <c r="B1295" s="81">
        <v>1292000000</v>
      </c>
      <c r="C1295">
        <f>_xlfn.NORM.DIST(B1295,'Recommended Premiums'!$M$32,'Recommended Premiums'!$M$31,FALSE)</f>
        <v>7.3428631384817432E-19</v>
      </c>
      <c r="D1295">
        <v>1</v>
      </c>
    </row>
    <row r="1296" spans="2:4">
      <c r="B1296" s="81">
        <v>1293000000</v>
      </c>
      <c r="C1296">
        <f>_xlfn.NORM.DIST(B1296,'Recommended Premiums'!$M$32,'Recommended Premiums'!$M$31,FALSE)</f>
        <v>6.8236242134655155E-19</v>
      </c>
      <c r="D1296">
        <v>1</v>
      </c>
    </row>
    <row r="1297" spans="2:4">
      <c r="B1297" s="81">
        <v>1294000000</v>
      </c>
      <c r="C1297">
        <f>_xlfn.NORM.DIST(B1297,'Recommended Premiums'!$M$32,'Recommended Premiums'!$M$31,FALSE)</f>
        <v>6.3403459594566025E-19</v>
      </c>
      <c r="D1297">
        <v>1</v>
      </c>
    </row>
    <row r="1298" spans="2:4">
      <c r="B1298" s="81">
        <v>1295000000</v>
      </c>
      <c r="C1298">
        <f>_xlfn.NORM.DIST(B1298,'Recommended Premiums'!$M$32,'Recommended Premiums'!$M$31,FALSE)</f>
        <v>5.8905927136721202E-19</v>
      </c>
      <c r="D1298">
        <v>1</v>
      </c>
    </row>
    <row r="1299" spans="2:4">
      <c r="B1299" s="81">
        <v>1296000000</v>
      </c>
      <c r="C1299">
        <f>_xlfn.NORM.DIST(B1299,'Recommended Premiums'!$M$32,'Recommended Premiums'!$M$31,FALSE)</f>
        <v>5.4720898794744817E-19</v>
      </c>
      <c r="D1299">
        <v>1</v>
      </c>
    </row>
    <row r="1300" spans="2:4">
      <c r="B1300" s="81">
        <v>1297000000</v>
      </c>
      <c r="C1300">
        <f>_xlfn.NORM.DIST(B1300,'Recommended Premiums'!$M$32,'Recommended Premiums'!$M$31,FALSE)</f>
        <v>5.0827135479894194E-19</v>
      </c>
      <c r="D1300">
        <v>1</v>
      </c>
    </row>
    <row r="1301" spans="2:4">
      <c r="B1301" s="81">
        <v>1298000000</v>
      </c>
      <c r="C1301">
        <f>_xlfn.NORM.DIST(B1301,'Recommended Premiums'!$M$32,'Recommended Premiums'!$M$31,FALSE)</f>
        <v>4.7204807698056257E-19</v>
      </c>
      <c r="D1301">
        <v>1</v>
      </c>
    </row>
    <row r="1302" spans="2:4">
      <c r="B1302" s="81">
        <v>1299000000</v>
      </c>
      <c r="C1302">
        <f>_xlfn.NORM.DIST(B1302,'Recommended Premiums'!$M$32,'Recommended Premiums'!$M$31,FALSE)</f>
        <v>4.3835404372848305E-19</v>
      </c>
      <c r="D1302">
        <v>1</v>
      </c>
    </row>
    <row r="1303" spans="2:4">
      <c r="B1303" s="81">
        <v>1300000000</v>
      </c>
      <c r="C1303">
        <f>_xlfn.NORM.DIST(B1303,'Recommended Premiums'!$M$32,'Recommended Premiums'!$M$31,FALSE)</f>
        <v>4.0701647403268802E-19</v>
      </c>
      <c r="D1303">
        <v>1</v>
      </c>
    </row>
    <row r="1304" spans="2:4">
      <c r="B1304" s="81">
        <v>1301000000</v>
      </c>
      <c r="C1304">
        <f>_xlfn.NORM.DIST(B1304,'Recommended Premiums'!$M$32,'Recommended Premiums'!$M$31,FALSE)</f>
        <v>3.7787411606184993E-19</v>
      </c>
      <c r="D1304">
        <v>1</v>
      </c>
    </row>
    <row r="1305" spans="2:4">
      <c r="B1305" s="81">
        <v>1302000000</v>
      </c>
      <c r="C1305">
        <f>_xlfn.NORM.DIST(B1305,'Recommended Premiums'!$M$32,'Recommended Premiums'!$M$31,FALSE)</f>
        <v>3.5077649714543922E-19</v>
      </c>
      <c r="D1305">
        <v>1</v>
      </c>
    </row>
    <row r="1306" spans="2:4">
      <c r="B1306" s="81">
        <v>1303000000</v>
      </c>
      <c r="C1306">
        <f>_xlfn.NORM.DIST(B1306,'Recommended Premiums'!$M$32,'Recommended Premiums'!$M$31,FALSE)</f>
        <v>3.2558322121642907E-19</v>
      </c>
      <c r="D1306">
        <v>1</v>
      </c>
    </row>
    <row r="1307" spans="2:4">
      <c r="B1307" s="81">
        <v>1304000000</v>
      </c>
      <c r="C1307">
        <f>_xlfn.NORM.DIST(B1307,'Recommended Premiums'!$M$32,'Recommended Premiums'!$M$31,FALSE)</f>
        <v>3.0216331080120775E-19</v>
      </c>
      <c r="D1307">
        <v>1</v>
      </c>
    </row>
    <row r="1308" spans="2:4">
      <c r="B1308" s="81">
        <v>1305000000</v>
      </c>
      <c r="C1308">
        <f>_xlfn.NORM.DIST(B1308,'Recommended Premiums'!$M$32,'Recommended Premiums'!$M$31,FALSE)</f>
        <v>2.8039459081626116E-19</v>
      </c>
      <c r="D1308">
        <v>1</v>
      </c>
    </row>
    <row r="1309" spans="2:4">
      <c r="B1309" s="81">
        <v>1306000000</v>
      </c>
      <c r="C1309">
        <f>_xlfn.NORM.DIST(B1309,'Recommended Premiums'!$M$32,'Recommended Premiums'!$M$31,FALSE)</f>
        <v>2.6016311159415879E-19</v>
      </c>
      <c r="D1309">
        <v>1</v>
      </c>
    </row>
    <row r="1310" spans="2:4">
      <c r="B1310" s="81">
        <v>1307000000</v>
      </c>
      <c r="C1310">
        <f>_xlfn.NORM.DIST(B1310,'Recommended Premiums'!$M$32,'Recommended Premiums'!$M$31,FALSE)</f>
        <v>2.4136260871512753E-19</v>
      </c>
      <c r="D1310">
        <v>1</v>
      </c>
    </row>
    <row r="1311" spans="2:4">
      <c r="B1311" s="81">
        <v>1308000000</v>
      </c>
      <c r="C1311">
        <f>_xlfn.NORM.DIST(B1311,'Recommended Premiums'!$M$32,'Recommended Premiums'!$M$31,FALSE)</f>
        <v>2.2389399736525606E-19</v>
      </c>
      <c r="D1311">
        <v>1</v>
      </c>
    </row>
    <row r="1312" spans="2:4">
      <c r="B1312" s="81">
        <v>1309000000</v>
      </c>
      <c r="C1312">
        <f>_xlfn.NORM.DIST(B1312,'Recommended Premiums'!$M$32,'Recommended Premiums'!$M$31,FALSE)</f>
        <v>2.0766489907898626E-19</v>
      </c>
      <c r="D1312">
        <v>1</v>
      </c>
    </row>
    <row r="1313" spans="2:4">
      <c r="B1313" s="81">
        <v>1310000000</v>
      </c>
      <c r="C1313">
        <f>_xlfn.NORM.DIST(B1313,'Recommended Premiums'!$M$32,'Recommended Premiums'!$M$31,FALSE)</f>
        <v>1.9258919885211412E-19</v>
      </c>
      <c r="D1313">
        <v>1</v>
      </c>
    </row>
    <row r="1314" spans="2:4">
      <c r="B1314" s="81">
        <v>1311000000</v>
      </c>
      <c r="C1314">
        <f>_xlfn.NORM.DIST(B1314,'Recommended Premiums'!$M$32,'Recommended Premiums'!$M$31,FALSE)</f>
        <v>1.7858663073274376E-19</v>
      </c>
      <c r="D1314">
        <v>1</v>
      </c>
    </row>
    <row r="1315" spans="2:4">
      <c r="B1315" s="81">
        <v>1312000000</v>
      </c>
      <c r="C1315">
        <f>_xlfn.NORM.DIST(B1315,'Recommended Premiums'!$M$32,'Recommended Premiums'!$M$31,FALSE)</f>
        <v>1.6558239011180706E-19</v>
      </c>
      <c r="D1315">
        <v>1</v>
      </c>
    </row>
    <row r="1316" spans="2:4">
      <c r="B1316" s="81">
        <v>1313000000</v>
      </c>
      <c r="C1316">
        <f>_xlfn.NORM.DIST(B1316,'Recommended Premiums'!$M$32,'Recommended Premiums'!$M$31,FALSE)</f>
        <v>1.5350677104226534E-19</v>
      </c>
      <c r="D1316">
        <v>1</v>
      </c>
    </row>
    <row r="1317" spans="2:4">
      <c r="B1317" s="81">
        <v>1314000000</v>
      </c>
      <c r="C1317">
        <f>_xlfn.NORM.DIST(B1317,'Recommended Premiums'!$M$32,'Recommended Premiums'!$M$31,FALSE)</f>
        <v>1.4229482701736591E-19</v>
      </c>
      <c r="D1317">
        <v>1</v>
      </c>
    </row>
    <row r="1318" spans="2:4">
      <c r="B1318" s="81">
        <v>1315000000</v>
      </c>
      <c r="C1318">
        <f>_xlfn.NORM.DIST(B1318,'Recommended Premiums'!$M$32,'Recommended Premiums'!$M$31,FALSE)</f>
        <v>1.3188605373367935E-19</v>
      </c>
      <c r="D1318">
        <v>1</v>
      </c>
    </row>
    <row r="1319" spans="2:4">
      <c r="B1319" s="81">
        <v>1316000000</v>
      </c>
      <c r="C1319">
        <f>_xlfn.NORM.DIST(B1319,'Recommended Premiums'!$M$32,'Recommended Premiums'!$M$31,FALSE)</f>
        <v>1.2222409245436315E-19</v>
      </c>
      <c r="D1319">
        <v>1</v>
      </c>
    </row>
    <row r="1320" spans="2:4">
      <c r="B1320" s="81">
        <v>1317000000</v>
      </c>
      <c r="C1320">
        <f>_xlfn.NORM.DIST(B1320,'Recommended Premiums'!$M$32,'Recommended Premiums'!$M$31,FALSE)</f>
        <v>1.1325645267259196E-19</v>
      </c>
      <c r="D1320">
        <v>1</v>
      </c>
    </row>
    <row r="1321" spans="2:4">
      <c r="B1321" s="81">
        <v>1318000000</v>
      </c>
      <c r="C1321">
        <f>_xlfn.NORM.DIST(B1321,'Recommended Premiums'!$M$32,'Recommended Premiums'!$M$31,FALSE)</f>
        <v>1.0493425285459968E-19</v>
      </c>
      <c r="D1321">
        <v>1</v>
      </c>
    </row>
    <row r="1322" spans="2:4">
      <c r="B1322" s="81">
        <v>1319000000</v>
      </c>
      <c r="C1322">
        <f>_xlfn.NORM.DIST(B1322,'Recommended Premiums'!$M$32,'Recommended Premiums'!$M$31,FALSE)</f>
        <v>9.7211978116563571E-20</v>
      </c>
      <c r="D1322">
        <v>1</v>
      </c>
    </row>
    <row r="1323" spans="2:4">
      <c r="B1323" s="81">
        <v>1320000000</v>
      </c>
      <c r="C1323">
        <f>_xlfn.NORM.DIST(B1323,'Recommended Premiums'!$M$32,'Recommended Premiums'!$M$31,FALSE)</f>
        <v>9.0047253759961853E-20</v>
      </c>
      <c r="D1323">
        <v>1</v>
      </c>
    </row>
    <row r="1324" spans="2:4">
      <c r="B1324" s="81">
        <v>1321000000</v>
      </c>
      <c r="C1324">
        <f>_xlfn.NORM.DIST(B1324,'Recommended Premiums'!$M$32,'Recommended Premiums'!$M$31,FALSE)</f>
        <v>8.3400633656239561E-20</v>
      </c>
      <c r="D1324">
        <v>1</v>
      </c>
    </row>
    <row r="1325" spans="2:4">
      <c r="B1325" s="81">
        <v>1322000000</v>
      </c>
      <c r="C1325">
        <f>_xlfn.NORM.DIST(B1325,'Recommended Premiums'!$M$32,'Recommended Premiums'!$M$31,FALSE)</f>
        <v>7.7235402533870132E-20</v>
      </c>
      <c r="D1325">
        <v>1</v>
      </c>
    </row>
    <row r="1326" spans="2:4">
      <c r="B1326" s="81">
        <v>1323000000</v>
      </c>
      <c r="C1326">
        <f>_xlfn.NORM.DIST(B1326,'Recommended Premiums'!$M$32,'Recommended Premiums'!$M$31,FALSE)</f>
        <v>7.1517391279476566E-20</v>
      </c>
      <c r="D1326">
        <v>1</v>
      </c>
    </row>
    <row r="1327" spans="2:4">
      <c r="B1327" s="81">
        <v>1324000000</v>
      </c>
      <c r="C1327">
        <f>_xlfn.NORM.DIST(B1327,'Recommended Premiums'!$M$32,'Recommended Premiums'!$M$31,FALSE)</f>
        <v>6.6214804419714549E-20</v>
      </c>
      <c r="D1327">
        <v>1</v>
      </c>
    </row>
    <row r="1328" spans="2:4">
      <c r="B1328" s="81">
        <v>1325000000</v>
      </c>
      <c r="C1328">
        <f>_xlfn.NORM.DIST(B1328,'Recommended Premiums'!$M$32,'Recommended Premiums'!$M$31,FALSE)</f>
        <v>6.1298059002390714E-20</v>
      </c>
      <c r="D1328">
        <v>1</v>
      </c>
    </row>
    <row r="1329" spans="2:4">
      <c r="B1329" s="81">
        <v>1326000000</v>
      </c>
      <c r="C1329">
        <f>_xlfn.NORM.DIST(B1329,'Recommended Premiums'!$M$32,'Recommended Premiums'!$M$31,FALSE)</f>
        <v>5.6739634143933708E-20</v>
      </c>
      <c r="D1329">
        <v>1</v>
      </c>
    </row>
    <row r="1330" spans="2:4">
      <c r="B1330" s="81">
        <v>1327000000</v>
      </c>
      <c r="C1330">
        <f>_xlfn.NORM.DIST(B1330,'Recommended Premiums'!$M$32,'Recommended Premiums'!$M$31,FALSE)</f>
        <v>5.2513930556059845E-20</v>
      </c>
      <c r="D1330">
        <v>1</v>
      </c>
    </row>
    <row r="1331" spans="2:4">
      <c r="B1331" s="81">
        <v>1328000000</v>
      </c>
      <c r="C1331">
        <f>_xlfn.NORM.DIST(B1331,'Recommended Premiums'!$M$32,'Recommended Premiums'!$M$31,FALSE)</f>
        <v>4.8597139407436899E-20</v>
      </c>
      <c r="D1331">
        <v>1</v>
      </c>
    </row>
    <row r="1332" spans="2:4">
      <c r="B1332" s="81">
        <v>1329000000</v>
      </c>
      <c r="C1332">
        <f>_xlfn.NORM.DIST(B1332,'Recommended Premiums'!$M$32,'Recommended Premiums'!$M$31,FALSE)</f>
        <v>4.496711991651928E-20</v>
      </c>
      <c r="D1332">
        <v>1</v>
      </c>
    </row>
    <row r="1333" spans="2:4">
      <c r="B1333" s="81">
        <v>1330000000</v>
      </c>
      <c r="C1333">
        <f>_xlfn.NORM.DIST(B1333,'Recommended Premiums'!$M$32,'Recommended Premiums'!$M$31,FALSE)</f>
        <v>4.1603285109639239E-20</v>
      </c>
      <c r="D1333">
        <v>1</v>
      </c>
    </row>
    <row r="1334" spans="2:4">
      <c r="B1334" s="81">
        <v>1331000000</v>
      </c>
      <c r="C1334">
        <f>_xlfn.NORM.DIST(B1334,'Recommended Premiums'!$M$32,'Recommended Premiums'!$M$31,FALSE)</f>
        <v>3.8486495214058319E-20</v>
      </c>
      <c r="D1334">
        <v>1</v>
      </c>
    </row>
    <row r="1335" spans="2:4">
      <c r="B1335" s="81">
        <v>1332000000</v>
      </c>
      <c r="C1335">
        <f>_xlfn.NORM.DIST(B1335,'Recommended Premiums'!$M$32,'Recommended Premiums'!$M$31,FALSE)</f>
        <v>3.5598958189125769E-20</v>
      </c>
      <c r="D1335">
        <v>1</v>
      </c>
    </row>
    <row r="1336" spans="2:4">
      <c r="B1336" s="81">
        <v>1333000000</v>
      </c>
      <c r="C1336">
        <f>_xlfn.NORM.DIST(B1336,'Recommended Premiums'!$M$32,'Recommended Premiums'!$M$31,FALSE)</f>
        <v>3.2924136930095796E-20</v>
      </c>
      <c r="D1336">
        <v>1</v>
      </c>
    </row>
    <row r="1337" spans="2:4">
      <c r="B1337" s="81">
        <v>1334000000</v>
      </c>
      <c r="C1337">
        <f>_xlfn.NORM.DIST(B1337,'Recommended Premiums'!$M$32,'Recommended Premiums'!$M$31,FALSE)</f>
        <v>3.0446662708633532E-20</v>
      </c>
      <c r="D1337">
        <v>1</v>
      </c>
    </row>
    <row r="1338" spans="2:4">
      <c r="B1338" s="81">
        <v>1335000000</v>
      </c>
      <c r="C1338">
        <f>_xlfn.NORM.DIST(B1338,'Recommended Premiums'!$M$32,'Recommended Premiums'!$M$31,FALSE)</f>
        <v>2.815225444171527E-20</v>
      </c>
      <c r="D1338">
        <v>1</v>
      </c>
    </row>
    <row r="1339" spans="2:4">
      <c r="B1339" s="81">
        <v>1336000000</v>
      </c>
      <c r="C1339">
        <f>_xlfn.NORM.DIST(B1339,'Recommended Premiums'!$M$32,'Recommended Premiums'!$M$31,FALSE)</f>
        <v>2.6027643406601653E-20</v>
      </c>
      <c r="D1339">
        <v>1</v>
      </c>
    </row>
    <row r="1340" spans="2:4">
      <c r="B1340" s="81">
        <v>1337000000</v>
      </c>
      <c r="C1340">
        <f>_xlfn.NORM.DIST(B1340,'Recommended Premiums'!$M$32,'Recommended Premiums'!$M$31,FALSE)</f>
        <v>2.4060503043931272E-20</v>
      </c>
      <c r="D1340">
        <v>1</v>
      </c>
    </row>
    <row r="1341" spans="2:4">
      <c r="B1341" s="81">
        <v>1338000000</v>
      </c>
      <c r="C1341">
        <f>_xlfn.NORM.DIST(B1341,'Recommended Premiums'!$M$32,'Recommended Premiums'!$M$31,FALSE)</f>
        <v>2.223938351384935E-20</v>
      </c>
      <c r="D1341">
        <v>1</v>
      </c>
    </row>
    <row r="1342" spans="2:4">
      <c r="B1342" s="81">
        <v>1339000000</v>
      </c>
      <c r="C1342">
        <f>_xlfn.NORM.DIST(B1342,'Recommended Premiums'!$M$32,'Recommended Premiums'!$M$31,FALSE)</f>
        <v>2.0553650691539822E-20</v>
      </c>
      <c r="D1342">
        <v>1</v>
      </c>
    </row>
    <row r="1343" spans="2:4">
      <c r="B1343" s="81">
        <v>1340000000</v>
      </c>
      <c r="C1343">
        <f>_xlfn.NORM.DIST(B1343,'Recommended Premiums'!$M$32,'Recommended Premiums'!$M$31,FALSE)</f>
        <v>1.8993429308643849E-20</v>
      </c>
      <c r="D1343">
        <v>1</v>
      </c>
    </row>
    <row r="1344" spans="2:4">
      <c r="B1344" s="81">
        <v>1341000000</v>
      </c>
      <c r="C1344">
        <f>_xlfn.NORM.DIST(B1344,'Recommended Premiums'!$M$32,'Recommended Premiums'!$M$31,FALSE)</f>
        <v>1.7549549965923581E-20</v>
      </c>
      <c r="D1344">
        <v>1</v>
      </c>
    </row>
    <row r="1345" spans="2:4">
      <c r="B1345" s="81">
        <v>1342000000</v>
      </c>
      <c r="C1345">
        <f>_xlfn.NORM.DIST(B1345,'Recommended Premiums'!$M$32,'Recommended Premiums'!$M$31,FALSE)</f>
        <v>1.6213499760215443E-20</v>
      </c>
      <c r="D1345">
        <v>1</v>
      </c>
    </row>
    <row r="1346" spans="2:4">
      <c r="B1346" s="81">
        <v>1343000000</v>
      </c>
      <c r="C1346">
        <f>_xlfn.NORM.DIST(B1346,'Recommended Premiums'!$M$32,'Recommended Premiums'!$M$31,FALSE)</f>
        <v>1.4977376285310933E-20</v>
      </c>
      <c r="D1346">
        <v>1</v>
      </c>
    </row>
    <row r="1347" spans="2:4">
      <c r="B1347" s="81">
        <v>1344000000</v>
      </c>
      <c r="C1347">
        <f>_xlfn.NORM.DIST(B1347,'Recommended Premiums'!$M$32,'Recommended Premiums'!$M$31,FALSE)</f>
        <v>1.3833844781948999E-20</v>
      </c>
      <c r="D1347">
        <v>1</v>
      </c>
    </row>
    <row r="1348" spans="2:4">
      <c r="B1348" s="81">
        <v>1345000000</v>
      </c>
      <c r="C1348">
        <f>_xlfn.NORM.DIST(B1348,'Recommended Premiums'!$M$32,'Recommended Premiums'!$M$31,FALSE)</f>
        <v>1.2776098226677505E-20</v>
      </c>
      <c r="D1348">
        <v>1</v>
      </c>
    </row>
    <row r="1349" spans="2:4">
      <c r="B1349" s="81">
        <v>1346000000</v>
      </c>
      <c r="C1349">
        <f>_xlfn.NORM.DIST(B1349,'Recommended Premiums'!$M$32,'Recommended Premiums'!$M$31,FALSE)</f>
        <v>1.1797820163000288E-20</v>
      </c>
      <c r="D1349">
        <v>1</v>
      </c>
    </row>
    <row r="1350" spans="2:4">
      <c r="B1350" s="81">
        <v>1347000000</v>
      </c>
      <c r="C1350">
        <f>_xlfn.NORM.DIST(B1350,'Recommended Premiums'!$M$32,'Recommended Premiums'!$M$31,FALSE)</f>
        <v>1.089315009101956E-20</v>
      </c>
      <c r="D1350">
        <v>1</v>
      </c>
    </row>
    <row r="1351" spans="2:4">
      <c r="B1351" s="81">
        <v>1348000000</v>
      </c>
      <c r="C1351">
        <f>_xlfn.NORM.DIST(B1351,'Recommended Premiums'!$M$32,'Recommended Premiums'!$M$31,FALSE)</f>
        <v>1.0056651243774346E-20</v>
      </c>
      <c r="D1351">
        <v>1</v>
      </c>
    </row>
    <row r="1352" spans="2:4">
      <c r="B1352" s="81"/>
    </row>
    <row r="1353" spans="2:4">
      <c r="B1353" s="81"/>
    </row>
    <row r="1354" spans="2:4">
      <c r="B1354" s="81"/>
    </row>
    <row r="1355" spans="2:4">
      <c r="B1355" s="81"/>
    </row>
    <row r="1356" spans="2:4">
      <c r="B1356" s="81"/>
    </row>
    <row r="1357" spans="2:4">
      <c r="B1357" s="81"/>
    </row>
    <row r="1358" spans="2:4">
      <c r="B1358" s="81"/>
    </row>
    <row r="1359" spans="2:4">
      <c r="B1359" s="81"/>
    </row>
    <row r="1360" spans="2:4">
      <c r="B1360" s="81"/>
    </row>
    <row r="1361" spans="2:2">
      <c r="B1361" s="81"/>
    </row>
    <row r="1362" spans="2:2">
      <c r="B1362" s="81"/>
    </row>
    <row r="1363" spans="2:2">
      <c r="B1363" s="81"/>
    </row>
    <row r="1364" spans="2:2">
      <c r="B1364" s="81"/>
    </row>
    <row r="1365" spans="2:2">
      <c r="B1365" s="81"/>
    </row>
    <row r="1366" spans="2:2">
      <c r="B1366" s="81"/>
    </row>
    <row r="1367" spans="2:2">
      <c r="B1367" s="81"/>
    </row>
    <row r="1368" spans="2:2">
      <c r="B1368" s="81"/>
    </row>
    <row r="1369" spans="2:2">
      <c r="B1369" s="81"/>
    </row>
    <row r="1370" spans="2:2">
      <c r="B1370" s="81"/>
    </row>
    <row r="1371" spans="2:2">
      <c r="B1371" s="81"/>
    </row>
    <row r="1372" spans="2:2">
      <c r="B1372" s="81"/>
    </row>
    <row r="1373" spans="2:2">
      <c r="B1373" s="81"/>
    </row>
    <row r="1374" spans="2:2">
      <c r="B1374" s="81"/>
    </row>
    <row r="1375" spans="2:2">
      <c r="B1375" s="81"/>
    </row>
    <row r="1376" spans="2:2">
      <c r="B1376" s="81"/>
    </row>
    <row r="1377" spans="2:2">
      <c r="B1377" s="81"/>
    </row>
    <row r="1378" spans="2:2">
      <c r="B1378" s="81"/>
    </row>
    <row r="1379" spans="2:2">
      <c r="B1379" s="81"/>
    </row>
    <row r="1380" spans="2:2">
      <c r="B1380" s="81"/>
    </row>
    <row r="1381" spans="2:2">
      <c r="B1381" s="81"/>
    </row>
    <row r="1382" spans="2:2">
      <c r="B1382" s="81"/>
    </row>
    <row r="1383" spans="2:2">
      <c r="B1383" s="81"/>
    </row>
    <row r="1384" spans="2:2">
      <c r="B1384" s="81"/>
    </row>
    <row r="1385" spans="2:2">
      <c r="B1385" s="81"/>
    </row>
    <row r="1386" spans="2:2">
      <c r="B1386" s="81"/>
    </row>
    <row r="1387" spans="2:2">
      <c r="B1387" s="81"/>
    </row>
    <row r="1388" spans="2:2">
      <c r="B1388" s="81"/>
    </row>
    <row r="1389" spans="2:2">
      <c r="B1389" s="81"/>
    </row>
    <row r="1390" spans="2:2">
      <c r="B1390" s="81"/>
    </row>
    <row r="1391" spans="2:2">
      <c r="B1391" s="81"/>
    </row>
    <row r="1392" spans="2:2">
      <c r="B1392" s="81"/>
    </row>
    <row r="1393" spans="2:2">
      <c r="B1393" s="81"/>
    </row>
    <row r="1394" spans="2:2">
      <c r="B1394" s="81"/>
    </row>
    <row r="1395" spans="2:2">
      <c r="B1395" s="81"/>
    </row>
    <row r="1396" spans="2:2">
      <c r="B1396" s="81"/>
    </row>
    <row r="1397" spans="2:2">
      <c r="B1397" s="81"/>
    </row>
    <row r="1398" spans="2:2">
      <c r="B1398" s="81"/>
    </row>
    <row r="1399" spans="2:2">
      <c r="B1399" s="81"/>
    </row>
    <row r="1400" spans="2:2">
      <c r="B1400" s="81"/>
    </row>
    <row r="1401" spans="2:2">
      <c r="B1401" s="81"/>
    </row>
    <row r="1402" spans="2:2">
      <c r="B1402" s="81"/>
    </row>
    <row r="1403" spans="2:2">
      <c r="B1403" s="81"/>
    </row>
    <row r="1404" spans="2:2">
      <c r="B1404" s="81"/>
    </row>
    <row r="1405" spans="2:2">
      <c r="B1405" s="81"/>
    </row>
    <row r="1406" spans="2:2">
      <c r="B1406" s="81"/>
    </row>
    <row r="1407" spans="2:2">
      <c r="B1407" s="81"/>
    </row>
    <row r="1408" spans="2:2">
      <c r="B1408" s="81"/>
    </row>
    <row r="1409" spans="2:2">
      <c r="B1409" s="81"/>
    </row>
    <row r="1410" spans="2:2">
      <c r="B1410" s="81"/>
    </row>
    <row r="1411" spans="2:2">
      <c r="B1411" s="81"/>
    </row>
    <row r="1412" spans="2:2">
      <c r="B1412" s="81"/>
    </row>
    <row r="1413" spans="2:2">
      <c r="B1413" s="81"/>
    </row>
    <row r="1414" spans="2:2">
      <c r="B1414" s="81"/>
    </row>
    <row r="1415" spans="2:2">
      <c r="B1415" s="81"/>
    </row>
    <row r="1416" spans="2:2">
      <c r="B1416" s="81"/>
    </row>
    <row r="1417" spans="2:2">
      <c r="B1417" s="81"/>
    </row>
    <row r="1418" spans="2:2">
      <c r="B1418" s="81"/>
    </row>
    <row r="1419" spans="2:2">
      <c r="B1419" s="81"/>
    </row>
    <row r="1420" spans="2:2">
      <c r="B1420" s="81"/>
    </row>
    <row r="1421" spans="2:2">
      <c r="B1421" s="81"/>
    </row>
    <row r="1422" spans="2:2">
      <c r="B1422" s="81"/>
    </row>
    <row r="1423" spans="2:2">
      <c r="B1423" s="81"/>
    </row>
    <row r="1424" spans="2:2">
      <c r="B1424" s="81"/>
    </row>
    <row r="1425" spans="2:2">
      <c r="B1425" s="81"/>
    </row>
    <row r="1426" spans="2:2">
      <c r="B1426" s="81"/>
    </row>
    <row r="1427" spans="2:2">
      <c r="B1427" s="81"/>
    </row>
    <row r="1428" spans="2:2">
      <c r="B1428" s="81"/>
    </row>
    <row r="1429" spans="2:2">
      <c r="B1429" s="81"/>
    </row>
    <row r="1430" spans="2:2">
      <c r="B1430" s="81"/>
    </row>
    <row r="1431" spans="2:2">
      <c r="B1431" s="81"/>
    </row>
    <row r="1432" spans="2:2">
      <c r="B1432" s="81"/>
    </row>
    <row r="1433" spans="2:2">
      <c r="B1433" s="81"/>
    </row>
    <row r="1434" spans="2:2">
      <c r="B1434" s="81"/>
    </row>
    <row r="1435" spans="2:2">
      <c r="B1435" s="81"/>
    </row>
    <row r="1436" spans="2:2">
      <c r="B1436" s="81"/>
    </row>
    <row r="1437" spans="2:2">
      <c r="B1437" s="81"/>
    </row>
    <row r="1438" spans="2:2">
      <c r="B1438" s="81"/>
    </row>
    <row r="1439" spans="2:2">
      <c r="B1439" s="81"/>
    </row>
    <row r="1440" spans="2:2">
      <c r="B1440" s="81"/>
    </row>
    <row r="1441" spans="2:2">
      <c r="B1441" s="81"/>
    </row>
    <row r="1442" spans="2:2">
      <c r="B1442" s="81"/>
    </row>
    <row r="1443" spans="2:2">
      <c r="B1443" s="81"/>
    </row>
    <row r="1444" spans="2:2">
      <c r="B1444" s="81"/>
    </row>
    <row r="1445" spans="2:2">
      <c r="B1445" s="81"/>
    </row>
    <row r="1446" spans="2:2">
      <c r="B1446" s="81"/>
    </row>
    <row r="1447" spans="2:2">
      <c r="B1447" s="81"/>
    </row>
    <row r="1448" spans="2:2">
      <c r="B1448" s="81"/>
    </row>
    <row r="1449" spans="2:2">
      <c r="B1449" s="81"/>
    </row>
    <row r="1450" spans="2:2">
      <c r="B1450" s="81"/>
    </row>
    <row r="1451" spans="2:2">
      <c r="B1451" s="81"/>
    </row>
    <row r="1452" spans="2:2">
      <c r="B1452" s="81"/>
    </row>
    <row r="1453" spans="2:2">
      <c r="B1453" s="81"/>
    </row>
    <row r="1454" spans="2:2">
      <c r="B1454" s="81"/>
    </row>
    <row r="1455" spans="2:2">
      <c r="B1455" s="81"/>
    </row>
    <row r="1456" spans="2:2">
      <c r="B1456" s="81"/>
    </row>
    <row r="1457" spans="2:2">
      <c r="B1457" s="81"/>
    </row>
    <row r="1458" spans="2:2">
      <c r="B1458" s="81"/>
    </row>
    <row r="1459" spans="2:2">
      <c r="B1459" s="81"/>
    </row>
    <row r="1460" spans="2:2">
      <c r="B1460" s="81"/>
    </row>
    <row r="1461" spans="2:2">
      <c r="B1461" s="81"/>
    </row>
    <row r="1462" spans="2:2">
      <c r="B1462" s="81"/>
    </row>
    <row r="1463" spans="2:2">
      <c r="B1463" s="81"/>
    </row>
    <row r="1464" spans="2:2">
      <c r="B1464" s="81"/>
    </row>
    <row r="1465" spans="2:2">
      <c r="B1465" s="81"/>
    </row>
    <row r="1466" spans="2:2">
      <c r="B1466" s="81"/>
    </row>
    <row r="1467" spans="2:2">
      <c r="B1467" s="81"/>
    </row>
    <row r="1468" spans="2:2">
      <c r="B1468" s="81"/>
    </row>
    <row r="1469" spans="2:2">
      <c r="B1469" s="81"/>
    </row>
    <row r="1470" spans="2:2">
      <c r="B1470" s="81"/>
    </row>
    <row r="1471" spans="2:2">
      <c r="B1471" s="81"/>
    </row>
    <row r="1472" spans="2:2">
      <c r="B1472" s="81"/>
    </row>
    <row r="1473" spans="2:2">
      <c r="B1473" s="81"/>
    </row>
    <row r="1474" spans="2:2">
      <c r="B1474" s="81"/>
    </row>
    <row r="1475" spans="2:2">
      <c r="B1475" s="81"/>
    </row>
    <row r="1476" spans="2:2">
      <c r="B1476" s="81"/>
    </row>
    <row r="1477" spans="2:2">
      <c r="B1477" s="81"/>
    </row>
    <row r="1478" spans="2:2">
      <c r="B1478" s="81"/>
    </row>
    <row r="1479" spans="2:2">
      <c r="B1479" s="81"/>
    </row>
    <row r="1480" spans="2:2">
      <c r="B1480" s="81"/>
    </row>
    <row r="1481" spans="2:2">
      <c r="B1481" s="81"/>
    </row>
    <row r="1482" spans="2:2">
      <c r="B1482" s="81"/>
    </row>
    <row r="1483" spans="2:2">
      <c r="B1483" s="81"/>
    </row>
    <row r="1484" spans="2:2">
      <c r="B1484" s="81"/>
    </row>
    <row r="1485" spans="2:2">
      <c r="B1485" s="81"/>
    </row>
    <row r="1486" spans="2:2">
      <c r="B1486" s="81"/>
    </row>
    <row r="1487" spans="2:2">
      <c r="B1487" s="81"/>
    </row>
    <row r="1488" spans="2:2">
      <c r="B1488" s="81"/>
    </row>
    <row r="1489" spans="2:2">
      <c r="B1489" s="81"/>
    </row>
    <row r="1490" spans="2:2">
      <c r="B1490" s="81"/>
    </row>
    <row r="1491" spans="2:2">
      <c r="B1491" s="81"/>
    </row>
    <row r="1492" spans="2:2">
      <c r="B1492" s="81"/>
    </row>
    <row r="1493" spans="2:2">
      <c r="B1493" s="81"/>
    </row>
    <row r="1494" spans="2:2">
      <c r="B1494" s="81"/>
    </row>
    <row r="1495" spans="2:2">
      <c r="B1495" s="81"/>
    </row>
    <row r="1496" spans="2:2">
      <c r="B1496" s="81"/>
    </row>
    <row r="1497" spans="2:2">
      <c r="B1497" s="81"/>
    </row>
    <row r="1498" spans="2:2">
      <c r="B1498" s="81"/>
    </row>
    <row r="1499" spans="2:2">
      <c r="B1499" s="81"/>
    </row>
    <row r="1500" spans="2:2">
      <c r="B1500" s="81"/>
    </row>
    <row r="1501" spans="2:2">
      <c r="B1501" s="81"/>
    </row>
    <row r="1502" spans="2:2">
      <c r="B1502" s="81"/>
    </row>
    <row r="1503" spans="2:2">
      <c r="B1503" s="81"/>
    </row>
    <row r="1504" spans="2:2">
      <c r="B1504" s="81"/>
    </row>
    <row r="1505" spans="2:2">
      <c r="B1505" s="81"/>
    </row>
    <row r="1506" spans="2:2">
      <c r="B1506" s="81"/>
    </row>
    <row r="1507" spans="2:2">
      <c r="B1507" s="81"/>
    </row>
    <row r="1508" spans="2:2">
      <c r="B1508" s="81"/>
    </row>
    <row r="1509" spans="2:2">
      <c r="B1509" s="81"/>
    </row>
    <row r="1510" spans="2:2">
      <c r="B1510" s="81"/>
    </row>
    <row r="1511" spans="2:2">
      <c r="B1511" s="81"/>
    </row>
    <row r="1512" spans="2:2">
      <c r="B1512" s="81"/>
    </row>
    <row r="1513" spans="2:2">
      <c r="B1513" s="81"/>
    </row>
    <row r="1514" spans="2:2">
      <c r="B1514" s="81"/>
    </row>
    <row r="1515" spans="2:2">
      <c r="B1515" s="81"/>
    </row>
    <row r="1516" spans="2:2">
      <c r="B1516" s="81"/>
    </row>
    <row r="1517" spans="2:2">
      <c r="B1517" s="81"/>
    </row>
    <row r="1518" spans="2:2">
      <c r="B1518" s="81"/>
    </row>
    <row r="1519" spans="2:2">
      <c r="B1519" s="81"/>
    </row>
    <row r="1520" spans="2:2">
      <c r="B1520" s="81"/>
    </row>
    <row r="1521" spans="2:2">
      <c r="B1521" s="81"/>
    </row>
    <row r="1522" spans="2:2">
      <c r="B1522" s="81"/>
    </row>
    <row r="1523" spans="2:2">
      <c r="B1523" s="81"/>
    </row>
    <row r="1524" spans="2:2">
      <c r="B1524" s="81"/>
    </row>
    <row r="1525" spans="2:2">
      <c r="B1525" s="81"/>
    </row>
    <row r="1526" spans="2:2">
      <c r="B1526" s="81"/>
    </row>
    <row r="1527" spans="2:2">
      <c r="B1527" s="81"/>
    </row>
    <row r="1528" spans="2:2">
      <c r="B1528" s="81"/>
    </row>
    <row r="1529" spans="2:2">
      <c r="B1529" s="81"/>
    </row>
    <row r="1530" spans="2:2">
      <c r="B1530" s="81"/>
    </row>
    <row r="1531" spans="2:2">
      <c r="B1531" s="81"/>
    </row>
    <row r="1532" spans="2:2">
      <c r="B1532" s="81"/>
    </row>
    <row r="1533" spans="2:2">
      <c r="B1533" s="81"/>
    </row>
    <row r="1534" spans="2:2">
      <c r="B1534" s="81"/>
    </row>
    <row r="1535" spans="2:2">
      <c r="B1535" s="81"/>
    </row>
    <row r="1536" spans="2:2">
      <c r="B1536" s="81"/>
    </row>
    <row r="1537" spans="2:2">
      <c r="B1537" s="81"/>
    </row>
    <row r="1538" spans="2:2">
      <c r="B1538" s="81"/>
    </row>
    <row r="1539" spans="2:2">
      <c r="B1539" s="81"/>
    </row>
    <row r="1540" spans="2:2">
      <c r="B1540" s="81"/>
    </row>
    <row r="1541" spans="2:2">
      <c r="B1541" s="81"/>
    </row>
    <row r="1542" spans="2:2">
      <c r="B1542" s="81"/>
    </row>
    <row r="1543" spans="2:2">
      <c r="B1543" s="81"/>
    </row>
    <row r="1544" spans="2:2">
      <c r="B1544" s="81"/>
    </row>
    <row r="1545" spans="2:2">
      <c r="B1545" s="81"/>
    </row>
    <row r="1546" spans="2:2">
      <c r="B1546" s="81"/>
    </row>
    <row r="1547" spans="2:2">
      <c r="B1547" s="81"/>
    </row>
    <row r="1548" spans="2:2">
      <c r="B1548" s="81"/>
    </row>
    <row r="1549" spans="2:2">
      <c r="B1549" s="81"/>
    </row>
    <row r="1550" spans="2:2">
      <c r="B1550" s="81"/>
    </row>
    <row r="1551" spans="2:2">
      <c r="B1551" s="81"/>
    </row>
    <row r="1552" spans="2:2">
      <c r="B1552" s="81"/>
    </row>
    <row r="1553" spans="2:2">
      <c r="B1553" s="81"/>
    </row>
    <row r="1554" spans="2:2">
      <c r="B1554" s="81"/>
    </row>
    <row r="1555" spans="2:2">
      <c r="B1555" s="81"/>
    </row>
    <row r="1556" spans="2:2">
      <c r="B1556" s="81"/>
    </row>
    <row r="1557" spans="2:2">
      <c r="B1557" s="81"/>
    </row>
    <row r="1558" spans="2:2">
      <c r="B1558" s="81"/>
    </row>
    <row r="1559" spans="2:2">
      <c r="B1559" s="81"/>
    </row>
    <row r="1560" spans="2:2">
      <c r="B1560" s="81"/>
    </row>
    <row r="1561" spans="2:2">
      <c r="B1561" s="81"/>
    </row>
    <row r="1562" spans="2:2">
      <c r="B1562" s="81"/>
    </row>
    <row r="1563" spans="2:2">
      <c r="B1563" s="81"/>
    </row>
    <row r="1564" spans="2:2">
      <c r="B1564" s="81"/>
    </row>
    <row r="1565" spans="2:2">
      <c r="B1565" s="81"/>
    </row>
    <row r="1566" spans="2:2">
      <c r="B1566" s="81"/>
    </row>
    <row r="1567" spans="2:2">
      <c r="B1567" s="81"/>
    </row>
    <row r="1568" spans="2:2">
      <c r="B1568" s="81"/>
    </row>
    <row r="1569" spans="2:2">
      <c r="B1569" s="81"/>
    </row>
    <row r="1570" spans="2:2">
      <c r="B1570" s="81"/>
    </row>
    <row r="1571" spans="2:2">
      <c r="B1571" s="81"/>
    </row>
    <row r="1572" spans="2:2">
      <c r="B1572" s="81"/>
    </row>
    <row r="1573" spans="2:2">
      <c r="B1573" s="81"/>
    </row>
    <row r="1574" spans="2:2">
      <c r="B1574" s="81"/>
    </row>
    <row r="1575" spans="2:2">
      <c r="B1575" s="81"/>
    </row>
    <row r="1576" spans="2:2">
      <c r="B1576" s="81"/>
    </row>
    <row r="1577" spans="2:2">
      <c r="B1577" s="81"/>
    </row>
    <row r="1578" spans="2:2">
      <c r="B1578" s="81"/>
    </row>
    <row r="1579" spans="2:2">
      <c r="B1579" s="81"/>
    </row>
    <row r="1580" spans="2:2">
      <c r="B1580" s="81"/>
    </row>
    <row r="1581" spans="2:2">
      <c r="B1581" s="81"/>
    </row>
    <row r="1582" spans="2:2">
      <c r="B1582" s="81"/>
    </row>
    <row r="1583" spans="2:2">
      <c r="B1583" s="81"/>
    </row>
    <row r="1584" spans="2:2">
      <c r="B1584" s="81"/>
    </row>
    <row r="1585" spans="2:2">
      <c r="B1585" s="81"/>
    </row>
    <row r="1586" spans="2:2">
      <c r="B1586" s="81"/>
    </row>
    <row r="1587" spans="2:2">
      <c r="B1587" s="81"/>
    </row>
    <row r="1588" spans="2:2">
      <c r="B1588" s="81"/>
    </row>
    <row r="1589" spans="2:2">
      <c r="B1589" s="81"/>
    </row>
    <row r="1590" spans="2:2">
      <c r="B1590" s="81"/>
    </row>
    <row r="1591" spans="2:2">
      <c r="B1591" s="81"/>
    </row>
    <row r="1592" spans="2:2">
      <c r="B1592" s="81"/>
    </row>
    <row r="1593" spans="2:2">
      <c r="B1593" s="81"/>
    </row>
    <row r="1594" spans="2:2">
      <c r="B1594" s="81"/>
    </row>
    <row r="1595" spans="2:2">
      <c r="B1595" s="81"/>
    </row>
    <row r="1596" spans="2:2">
      <c r="B1596" s="81"/>
    </row>
    <row r="1597" spans="2:2">
      <c r="B1597" s="81"/>
    </row>
    <row r="1598" spans="2:2">
      <c r="B1598" s="81"/>
    </row>
    <row r="1599" spans="2:2">
      <c r="B1599" s="81"/>
    </row>
    <row r="1600" spans="2:2">
      <c r="B1600" s="81"/>
    </row>
    <row r="1601" spans="2:2">
      <c r="B1601" s="81"/>
    </row>
    <row r="1602" spans="2:2">
      <c r="B1602" s="81"/>
    </row>
    <row r="1603" spans="2:2">
      <c r="B1603" s="81"/>
    </row>
    <row r="1604" spans="2:2">
      <c r="B1604" s="81"/>
    </row>
    <row r="1605" spans="2:2">
      <c r="B1605" s="81"/>
    </row>
    <row r="1606" spans="2:2">
      <c r="B1606" s="81"/>
    </row>
    <row r="1607" spans="2:2">
      <c r="B1607" s="81"/>
    </row>
    <row r="1608" spans="2:2">
      <c r="B1608" s="81"/>
    </row>
    <row r="1609" spans="2:2">
      <c r="B1609" s="81"/>
    </row>
    <row r="1610" spans="2:2">
      <c r="B1610" s="81"/>
    </row>
    <row r="1611" spans="2:2">
      <c r="B1611" s="81"/>
    </row>
    <row r="1612" spans="2:2">
      <c r="B1612" s="81"/>
    </row>
    <row r="1613" spans="2:2">
      <c r="B1613" s="81"/>
    </row>
    <row r="1614" spans="2:2">
      <c r="B1614" s="81"/>
    </row>
    <row r="1615" spans="2:2">
      <c r="B1615" s="81"/>
    </row>
    <row r="1616" spans="2:2">
      <c r="B1616" s="81"/>
    </row>
    <row r="1617" spans="2:2">
      <c r="B1617" s="81"/>
    </row>
    <row r="1618" spans="2:2">
      <c r="B1618" s="81"/>
    </row>
    <row r="1619" spans="2:2">
      <c r="B1619" s="81"/>
    </row>
    <row r="1620" spans="2:2">
      <c r="B1620" s="81"/>
    </row>
    <row r="1621" spans="2:2">
      <c r="B1621" s="81"/>
    </row>
    <row r="1622" spans="2:2">
      <c r="B1622" s="81"/>
    </row>
    <row r="1623" spans="2:2">
      <c r="B1623" s="81"/>
    </row>
    <row r="1624" spans="2:2">
      <c r="B1624" s="81"/>
    </row>
    <row r="1625" spans="2:2">
      <c r="B1625" s="81"/>
    </row>
    <row r="1626" spans="2:2">
      <c r="B1626" s="81"/>
    </row>
    <row r="1627" spans="2:2">
      <c r="B1627" s="81"/>
    </row>
    <row r="1628" spans="2:2">
      <c r="B1628" s="81"/>
    </row>
    <row r="1629" spans="2:2">
      <c r="B1629" s="81"/>
    </row>
    <row r="1630" spans="2:2">
      <c r="B1630" s="81"/>
    </row>
    <row r="1631" spans="2:2">
      <c r="B1631" s="81"/>
    </row>
    <row r="1632" spans="2:2">
      <c r="B1632" s="81"/>
    </row>
    <row r="1633" spans="2:2">
      <c r="B1633" s="81"/>
    </row>
    <row r="1634" spans="2:2">
      <c r="B1634" s="81"/>
    </row>
    <row r="1635" spans="2:2">
      <c r="B1635" s="81"/>
    </row>
    <row r="1636" spans="2:2">
      <c r="B1636" s="81"/>
    </row>
    <row r="1637" spans="2:2">
      <c r="B1637" s="81"/>
    </row>
    <row r="1638" spans="2:2">
      <c r="B1638" s="81"/>
    </row>
    <row r="1639" spans="2:2">
      <c r="B1639" s="81"/>
    </row>
    <row r="1640" spans="2:2">
      <c r="B1640" s="81"/>
    </row>
    <row r="1641" spans="2:2">
      <c r="B1641" s="81"/>
    </row>
    <row r="1642" spans="2:2">
      <c r="B1642" s="81"/>
    </row>
    <row r="1643" spans="2:2">
      <c r="B1643" s="81"/>
    </row>
    <row r="1644" spans="2:2">
      <c r="B1644" s="81"/>
    </row>
    <row r="1645" spans="2:2">
      <c r="B1645" s="81"/>
    </row>
    <row r="1646" spans="2:2">
      <c r="B1646" s="81"/>
    </row>
    <row r="1647" spans="2:2">
      <c r="B1647" s="81"/>
    </row>
    <row r="1648" spans="2:2">
      <c r="B1648" s="81"/>
    </row>
    <row r="1649" spans="2:2">
      <c r="B1649" s="81"/>
    </row>
    <row r="1650" spans="2:2">
      <c r="B1650" s="81"/>
    </row>
    <row r="1651" spans="2:2">
      <c r="B1651" s="81"/>
    </row>
    <row r="1652" spans="2:2">
      <c r="B1652" s="81"/>
    </row>
    <row r="1653" spans="2:2">
      <c r="B1653" s="81"/>
    </row>
    <row r="1654" spans="2:2">
      <c r="B1654" s="81"/>
    </row>
    <row r="1655" spans="2:2">
      <c r="B1655" s="81"/>
    </row>
    <row r="1656" spans="2:2">
      <c r="B1656" s="81"/>
    </row>
    <row r="1657" spans="2:2">
      <c r="B1657" s="81"/>
    </row>
    <row r="1658" spans="2:2">
      <c r="B1658" s="81"/>
    </row>
    <row r="1659" spans="2:2">
      <c r="B1659" s="81"/>
    </row>
    <row r="1660" spans="2:2">
      <c r="B1660" s="81"/>
    </row>
    <row r="1661" spans="2:2">
      <c r="B1661" s="81"/>
    </row>
    <row r="1662" spans="2:2">
      <c r="B1662" s="81"/>
    </row>
    <row r="1663" spans="2:2">
      <c r="B1663" s="81"/>
    </row>
    <row r="1664" spans="2:2">
      <c r="B1664" s="81"/>
    </row>
    <row r="1665" spans="2:2">
      <c r="B1665" s="81"/>
    </row>
    <row r="1666" spans="2:2">
      <c r="B1666" s="81"/>
    </row>
    <row r="1667" spans="2:2">
      <c r="B1667" s="81"/>
    </row>
    <row r="1668" spans="2:2">
      <c r="B1668" s="81"/>
    </row>
    <row r="1669" spans="2:2">
      <c r="B1669" s="81"/>
    </row>
    <row r="1670" spans="2:2">
      <c r="B1670" s="81"/>
    </row>
    <row r="1671" spans="2:2">
      <c r="B1671" s="81"/>
    </row>
    <row r="1672" spans="2:2">
      <c r="B1672" s="81"/>
    </row>
    <row r="1673" spans="2:2">
      <c r="B1673" s="81"/>
    </row>
    <row r="1674" spans="2:2">
      <c r="B1674" s="81"/>
    </row>
    <row r="1675" spans="2:2">
      <c r="B1675" s="81"/>
    </row>
    <row r="1676" spans="2:2">
      <c r="B1676" s="81"/>
    </row>
    <row r="1677" spans="2:2">
      <c r="B1677" s="81"/>
    </row>
    <row r="1678" spans="2:2">
      <c r="B1678" s="81"/>
    </row>
    <row r="1679" spans="2:2">
      <c r="B1679" s="81"/>
    </row>
    <row r="1680" spans="2:2">
      <c r="B1680" s="81"/>
    </row>
    <row r="1681" spans="2:2">
      <c r="B1681" s="81"/>
    </row>
    <row r="1682" spans="2:2">
      <c r="B1682" s="81"/>
    </row>
    <row r="1683" spans="2:2">
      <c r="B1683" s="81"/>
    </row>
    <row r="1684" spans="2:2">
      <c r="B1684" s="81"/>
    </row>
    <row r="1685" spans="2:2">
      <c r="B1685" s="81"/>
    </row>
    <row r="1686" spans="2:2">
      <c r="B1686" s="81"/>
    </row>
    <row r="1687" spans="2:2">
      <c r="B1687" s="81"/>
    </row>
    <row r="1688" spans="2:2">
      <c r="B1688" s="81"/>
    </row>
    <row r="1689" spans="2:2">
      <c r="B1689" s="81"/>
    </row>
    <row r="1690" spans="2:2">
      <c r="B1690" s="81"/>
    </row>
    <row r="1691" spans="2:2">
      <c r="B1691" s="81"/>
    </row>
    <row r="1692" spans="2:2">
      <c r="B1692" s="81"/>
    </row>
    <row r="1693" spans="2:2">
      <c r="B1693" s="81"/>
    </row>
    <row r="1694" spans="2:2">
      <c r="B1694" s="81"/>
    </row>
    <row r="1695" spans="2:2">
      <c r="B1695" s="81"/>
    </row>
    <row r="1696" spans="2:2">
      <c r="B1696" s="81"/>
    </row>
    <row r="1697" spans="2:2">
      <c r="B1697" s="81"/>
    </row>
    <row r="1698" spans="2:2">
      <c r="B1698" s="81"/>
    </row>
    <row r="1699" spans="2:2">
      <c r="B1699" s="81"/>
    </row>
    <row r="1700" spans="2:2">
      <c r="B1700" s="81"/>
    </row>
    <row r="1701" spans="2:2">
      <c r="B1701" s="81"/>
    </row>
    <row r="1702" spans="2:2">
      <c r="B1702" s="81"/>
    </row>
    <row r="1703" spans="2:2">
      <c r="B1703" s="81"/>
    </row>
    <row r="1704" spans="2:2">
      <c r="B1704" s="81"/>
    </row>
    <row r="1705" spans="2:2">
      <c r="B1705" s="81"/>
    </row>
    <row r="1706" spans="2:2">
      <c r="B1706" s="81"/>
    </row>
    <row r="1707" spans="2:2">
      <c r="B1707" s="81"/>
    </row>
    <row r="1708" spans="2:2">
      <c r="B1708" s="81"/>
    </row>
    <row r="1709" spans="2:2">
      <c r="B1709" s="81"/>
    </row>
    <row r="1710" spans="2:2">
      <c r="B1710" s="81"/>
    </row>
    <row r="1711" spans="2:2">
      <c r="B1711" s="81"/>
    </row>
    <row r="1712" spans="2:2">
      <c r="B1712" s="81"/>
    </row>
    <row r="1713" spans="2:2">
      <c r="B1713" s="81"/>
    </row>
    <row r="1714" spans="2:2">
      <c r="B1714" s="81"/>
    </row>
    <row r="1715" spans="2:2">
      <c r="B1715" s="81"/>
    </row>
    <row r="1716" spans="2:2">
      <c r="B1716" s="81"/>
    </row>
    <row r="1717" spans="2:2">
      <c r="B1717" s="81"/>
    </row>
    <row r="1718" spans="2:2">
      <c r="B1718" s="81"/>
    </row>
    <row r="1719" spans="2:2">
      <c r="B1719" s="81"/>
    </row>
    <row r="1720" spans="2:2">
      <c r="B1720" s="81"/>
    </row>
    <row r="1721" spans="2:2">
      <c r="B1721" s="81"/>
    </row>
    <row r="1722" spans="2:2">
      <c r="B1722" s="81"/>
    </row>
    <row r="1723" spans="2:2">
      <c r="B1723" s="81"/>
    </row>
    <row r="1724" spans="2:2">
      <c r="B1724" s="81"/>
    </row>
    <row r="1725" spans="2:2">
      <c r="B1725" s="81"/>
    </row>
    <row r="1726" spans="2:2">
      <c r="B1726" s="81"/>
    </row>
    <row r="1727" spans="2:2">
      <c r="B1727" s="81"/>
    </row>
    <row r="1728" spans="2:2">
      <c r="B1728" s="81"/>
    </row>
    <row r="1729" spans="2:2">
      <c r="B1729" s="81"/>
    </row>
    <row r="1730" spans="2:2">
      <c r="B1730" s="81"/>
    </row>
    <row r="1731" spans="2:2">
      <c r="B1731" s="81"/>
    </row>
    <row r="1732" spans="2:2">
      <c r="B1732" s="81"/>
    </row>
    <row r="1733" spans="2:2">
      <c r="B1733" s="81"/>
    </row>
    <row r="1734" spans="2:2">
      <c r="B1734" s="81"/>
    </row>
    <row r="1735" spans="2:2">
      <c r="B1735" s="81"/>
    </row>
    <row r="1736" spans="2:2">
      <c r="B1736" s="81"/>
    </row>
    <row r="1737" spans="2:2">
      <c r="B1737" s="81"/>
    </row>
    <row r="1738" spans="2:2">
      <c r="B1738" s="81"/>
    </row>
    <row r="1739" spans="2:2">
      <c r="B1739" s="81"/>
    </row>
    <row r="1740" spans="2:2">
      <c r="B1740" s="81"/>
    </row>
    <row r="1741" spans="2:2">
      <c r="B1741" s="81"/>
    </row>
    <row r="1742" spans="2:2">
      <c r="B1742" s="81"/>
    </row>
    <row r="1743" spans="2:2">
      <c r="B1743" s="81"/>
    </row>
    <row r="1744" spans="2:2">
      <c r="B1744" s="81"/>
    </row>
    <row r="1745" spans="2:2">
      <c r="B1745" s="81"/>
    </row>
    <row r="1746" spans="2:2">
      <c r="B1746" s="81"/>
    </row>
    <row r="1747" spans="2:2">
      <c r="B1747" s="81"/>
    </row>
    <row r="1748" spans="2:2">
      <c r="B1748" s="81"/>
    </row>
    <row r="1749" spans="2:2">
      <c r="B1749" s="81"/>
    </row>
    <row r="1750" spans="2:2">
      <c r="B1750" s="81"/>
    </row>
    <row r="1751" spans="2:2">
      <c r="B1751" s="81"/>
    </row>
    <row r="1752" spans="2:2">
      <c r="B1752" s="81"/>
    </row>
    <row r="1753" spans="2:2">
      <c r="B1753" s="81"/>
    </row>
    <row r="1754" spans="2:2">
      <c r="B1754" s="81"/>
    </row>
    <row r="1755" spans="2:2">
      <c r="B1755" s="81"/>
    </row>
    <row r="1756" spans="2:2">
      <c r="B1756" s="81"/>
    </row>
    <row r="1757" spans="2:2">
      <c r="B1757" s="81"/>
    </row>
    <row r="1758" spans="2:2">
      <c r="B1758" s="81"/>
    </row>
    <row r="1759" spans="2:2">
      <c r="B1759" s="81"/>
    </row>
    <row r="1760" spans="2:2">
      <c r="B1760" s="81"/>
    </row>
    <row r="1761" spans="2:2">
      <c r="B1761" s="81"/>
    </row>
    <row r="1762" spans="2:2">
      <c r="B1762" s="81"/>
    </row>
    <row r="1763" spans="2:2">
      <c r="B1763" s="81"/>
    </row>
    <row r="1764" spans="2:2">
      <c r="B1764" s="81"/>
    </row>
    <row r="1765" spans="2:2">
      <c r="B1765" s="81"/>
    </row>
    <row r="1766" spans="2:2">
      <c r="B1766" s="81"/>
    </row>
    <row r="1767" spans="2:2">
      <c r="B1767" s="81"/>
    </row>
    <row r="1768" spans="2:2">
      <c r="B1768" s="81"/>
    </row>
    <row r="1769" spans="2:2">
      <c r="B1769" s="81"/>
    </row>
    <row r="1770" spans="2:2">
      <c r="B1770" s="81"/>
    </row>
    <row r="1771" spans="2:2">
      <c r="B1771" s="81"/>
    </row>
    <row r="1772" spans="2:2">
      <c r="B1772" s="81"/>
    </row>
    <row r="1773" spans="2:2">
      <c r="B1773" s="81"/>
    </row>
    <row r="1774" spans="2:2">
      <c r="B1774" s="81"/>
    </row>
    <row r="1775" spans="2:2">
      <c r="B1775" s="81"/>
    </row>
    <row r="1776" spans="2:2">
      <c r="B1776" s="81"/>
    </row>
    <row r="1777" spans="2:2">
      <c r="B1777" s="81"/>
    </row>
    <row r="1778" spans="2:2">
      <c r="B1778" s="81"/>
    </row>
    <row r="1779" spans="2:2">
      <c r="B1779" s="81"/>
    </row>
    <row r="1780" spans="2:2">
      <c r="B1780" s="81"/>
    </row>
    <row r="1781" spans="2:2">
      <c r="B1781" s="81"/>
    </row>
    <row r="1782" spans="2:2">
      <c r="B1782" s="81"/>
    </row>
    <row r="1783" spans="2:2">
      <c r="B1783" s="81"/>
    </row>
    <row r="1784" spans="2:2">
      <c r="B1784" s="81"/>
    </row>
    <row r="1785" spans="2:2">
      <c r="B1785" s="81"/>
    </row>
    <row r="1786" spans="2:2">
      <c r="B1786" s="81"/>
    </row>
    <row r="1787" spans="2:2">
      <c r="B1787" s="81"/>
    </row>
    <row r="1788" spans="2:2">
      <c r="B1788" s="81"/>
    </row>
    <row r="1789" spans="2:2">
      <c r="B1789" s="81"/>
    </row>
    <row r="1790" spans="2:2">
      <c r="B1790" s="81"/>
    </row>
    <row r="1791" spans="2:2">
      <c r="B1791" s="81"/>
    </row>
    <row r="1792" spans="2:2">
      <c r="B1792" s="81"/>
    </row>
    <row r="1793" spans="2:2">
      <c r="B1793" s="81"/>
    </row>
    <row r="1794" spans="2:2">
      <c r="B1794" s="81"/>
    </row>
    <row r="1795" spans="2:2">
      <c r="B1795" s="81"/>
    </row>
    <row r="1796" spans="2:2">
      <c r="B1796" s="81"/>
    </row>
    <row r="1797" spans="2:2">
      <c r="B1797" s="81"/>
    </row>
    <row r="1798" spans="2:2">
      <c r="B1798" s="81"/>
    </row>
    <row r="1799" spans="2:2">
      <c r="B1799" s="81"/>
    </row>
    <row r="1800" spans="2:2">
      <c r="B1800" s="81"/>
    </row>
    <row r="1801" spans="2:2">
      <c r="B1801" s="81"/>
    </row>
    <row r="1802" spans="2:2">
      <c r="B1802" s="81"/>
    </row>
    <row r="1803" spans="2:2">
      <c r="B1803" s="81"/>
    </row>
    <row r="1804" spans="2:2">
      <c r="B1804" s="81"/>
    </row>
    <row r="1805" spans="2:2">
      <c r="B1805" s="81"/>
    </row>
    <row r="1806" spans="2:2">
      <c r="B1806" s="81"/>
    </row>
    <row r="1807" spans="2:2">
      <c r="B1807" s="81"/>
    </row>
    <row r="1808" spans="2:2">
      <c r="B1808" s="81"/>
    </row>
    <row r="1809" spans="2:2">
      <c r="B1809" s="81"/>
    </row>
    <row r="1810" spans="2:2">
      <c r="B1810" s="81"/>
    </row>
    <row r="1811" spans="2:2">
      <c r="B1811" s="81"/>
    </row>
    <row r="1812" spans="2:2">
      <c r="B1812" s="81"/>
    </row>
    <row r="1813" spans="2:2">
      <c r="B1813" s="81"/>
    </row>
    <row r="1814" spans="2:2">
      <c r="B1814" s="81"/>
    </row>
    <row r="1815" spans="2:2">
      <c r="B1815" s="81"/>
    </row>
    <row r="1816" spans="2:2">
      <c r="B1816" s="81"/>
    </row>
    <row r="1817" spans="2:2">
      <c r="B1817" s="81"/>
    </row>
    <row r="1818" spans="2:2">
      <c r="B1818" s="81"/>
    </row>
    <row r="1819" spans="2:2">
      <c r="B1819" s="81"/>
    </row>
    <row r="1820" spans="2:2">
      <c r="B1820" s="81"/>
    </row>
    <row r="1821" spans="2:2">
      <c r="B1821" s="81"/>
    </row>
    <row r="1822" spans="2:2">
      <c r="B1822" s="81"/>
    </row>
    <row r="1823" spans="2:2">
      <c r="B1823" s="81"/>
    </row>
    <row r="1824" spans="2:2">
      <c r="B1824" s="81"/>
    </row>
    <row r="1825" spans="2:2">
      <c r="B1825" s="81"/>
    </row>
    <row r="1826" spans="2:2">
      <c r="B1826" s="81"/>
    </row>
    <row r="1827" spans="2:2">
      <c r="B1827" s="81"/>
    </row>
    <row r="1828" spans="2:2">
      <c r="B1828" s="81"/>
    </row>
    <row r="1829" spans="2:2">
      <c r="B1829" s="81"/>
    </row>
    <row r="1830" spans="2:2">
      <c r="B1830" s="81"/>
    </row>
    <row r="1831" spans="2:2">
      <c r="B1831" s="81"/>
    </row>
    <row r="1832" spans="2:2">
      <c r="B1832" s="81"/>
    </row>
    <row r="1833" spans="2:2">
      <c r="B1833" s="81"/>
    </row>
    <row r="1834" spans="2:2">
      <c r="B1834" s="81"/>
    </row>
    <row r="1835" spans="2:2">
      <c r="B1835" s="81"/>
    </row>
    <row r="1836" spans="2:2">
      <c r="B1836" s="81"/>
    </row>
    <row r="1837" spans="2:2">
      <c r="B1837" s="81"/>
    </row>
    <row r="1838" spans="2:2">
      <c r="B1838" s="81"/>
    </row>
    <row r="1839" spans="2:2">
      <c r="B1839" s="81"/>
    </row>
    <row r="1840" spans="2:2">
      <c r="B1840" s="81"/>
    </row>
    <row r="1841" spans="2:2">
      <c r="B1841" s="81"/>
    </row>
    <row r="1842" spans="2:2">
      <c r="B1842" s="81"/>
    </row>
    <row r="1843" spans="2:2">
      <c r="B1843" s="81"/>
    </row>
    <row r="1844" spans="2:2">
      <c r="B1844" s="81"/>
    </row>
    <row r="1845" spans="2:2">
      <c r="B1845" s="81"/>
    </row>
    <row r="1846" spans="2:2">
      <c r="B1846" s="81"/>
    </row>
    <row r="1847" spans="2:2">
      <c r="B1847" s="81"/>
    </row>
    <row r="1848" spans="2:2">
      <c r="B1848" s="81"/>
    </row>
    <row r="1849" spans="2:2">
      <c r="B1849" s="81"/>
    </row>
    <row r="1850" spans="2:2">
      <c r="B1850" s="81"/>
    </row>
    <row r="1851" spans="2:2">
      <c r="B1851" s="81"/>
    </row>
    <row r="1852" spans="2:2">
      <c r="B1852" s="81"/>
    </row>
    <row r="1853" spans="2:2">
      <c r="B1853" s="81"/>
    </row>
    <row r="1854" spans="2:2">
      <c r="B1854" s="81"/>
    </row>
    <row r="1855" spans="2:2">
      <c r="B1855" s="81"/>
    </row>
    <row r="1856" spans="2:2">
      <c r="B1856" s="81"/>
    </row>
    <row r="1857" spans="2:2">
      <c r="B1857" s="81"/>
    </row>
    <row r="1858" spans="2:2">
      <c r="B1858" s="81"/>
    </row>
    <row r="1859" spans="2:2">
      <c r="B1859" s="81"/>
    </row>
    <row r="1860" spans="2:2">
      <c r="B1860" s="81"/>
    </row>
    <row r="1861" spans="2:2">
      <c r="B1861" s="81"/>
    </row>
    <row r="1862" spans="2:2">
      <c r="B1862" s="81"/>
    </row>
    <row r="1863" spans="2:2">
      <c r="B1863" s="81"/>
    </row>
    <row r="1864" spans="2:2">
      <c r="B1864" s="81"/>
    </row>
    <row r="1865" spans="2:2">
      <c r="B1865" s="81"/>
    </row>
    <row r="1866" spans="2:2">
      <c r="B1866" s="81"/>
    </row>
    <row r="1867" spans="2:2">
      <c r="B1867" s="81"/>
    </row>
    <row r="1868" spans="2:2">
      <c r="B1868" s="81"/>
    </row>
    <row r="1869" spans="2:2">
      <c r="B1869" s="81"/>
    </row>
    <row r="1870" spans="2:2">
      <c r="B1870" s="81"/>
    </row>
    <row r="1871" spans="2:2">
      <c r="B1871" s="81"/>
    </row>
    <row r="1872" spans="2:2">
      <c r="B1872" s="81"/>
    </row>
    <row r="1873" spans="2:2">
      <c r="B1873" s="81"/>
    </row>
    <row r="1874" spans="2:2">
      <c r="B1874" s="81"/>
    </row>
    <row r="1875" spans="2:2">
      <c r="B1875" s="81"/>
    </row>
    <row r="1876" spans="2:2">
      <c r="B1876" s="81"/>
    </row>
    <row r="1877" spans="2:2">
      <c r="B1877" s="81"/>
    </row>
    <row r="1878" spans="2:2">
      <c r="B1878" s="81"/>
    </row>
    <row r="1879" spans="2:2">
      <c r="B1879" s="81"/>
    </row>
    <row r="1880" spans="2:2">
      <c r="B1880" s="81"/>
    </row>
    <row r="1881" spans="2:2">
      <c r="B1881" s="81"/>
    </row>
    <row r="1882" spans="2:2">
      <c r="B1882" s="81"/>
    </row>
    <row r="1883" spans="2:2">
      <c r="B1883" s="81"/>
    </row>
    <row r="1884" spans="2:2">
      <c r="B1884" s="81"/>
    </row>
    <row r="1885" spans="2:2">
      <c r="B1885" s="81"/>
    </row>
    <row r="1886" spans="2:2">
      <c r="B1886" s="81"/>
    </row>
    <row r="1887" spans="2:2">
      <c r="B1887" s="81"/>
    </row>
    <row r="1888" spans="2:2">
      <c r="B1888" s="81"/>
    </row>
    <row r="1889" spans="2:2">
      <c r="B1889" s="81"/>
    </row>
    <row r="1890" spans="2:2">
      <c r="B1890" s="81"/>
    </row>
    <row r="1891" spans="2:2">
      <c r="B1891" s="81"/>
    </row>
    <row r="1892" spans="2:2">
      <c r="B1892" s="81"/>
    </row>
    <row r="1893" spans="2:2">
      <c r="B1893" s="81"/>
    </row>
    <row r="1894" spans="2:2">
      <c r="B1894" s="81"/>
    </row>
    <row r="1895" spans="2:2">
      <c r="B1895" s="81"/>
    </row>
    <row r="1896" spans="2:2">
      <c r="B1896" s="81"/>
    </row>
    <row r="1897" spans="2:2">
      <c r="B1897" s="81"/>
    </row>
    <row r="1898" spans="2:2">
      <c r="B1898" s="81"/>
    </row>
    <row r="1899" spans="2:2">
      <c r="B1899" s="81"/>
    </row>
    <row r="1900" spans="2:2">
      <c r="B1900" s="81"/>
    </row>
    <row r="1901" spans="2:2">
      <c r="B1901" s="81"/>
    </row>
    <row r="1902" spans="2:2">
      <c r="B1902" s="81"/>
    </row>
    <row r="1903" spans="2:2">
      <c r="B1903" s="81"/>
    </row>
    <row r="1904" spans="2:2">
      <c r="B1904" s="81"/>
    </row>
    <row r="1905" spans="2:2">
      <c r="B1905" s="81"/>
    </row>
    <row r="1906" spans="2:2">
      <c r="B1906" s="81"/>
    </row>
    <row r="1907" spans="2:2">
      <c r="B1907" s="81"/>
    </row>
    <row r="1908" spans="2:2">
      <c r="B1908" s="81"/>
    </row>
    <row r="1909" spans="2:2">
      <c r="B1909" s="81"/>
    </row>
    <row r="1910" spans="2:2">
      <c r="B1910" s="81"/>
    </row>
    <row r="1911" spans="2:2">
      <c r="B1911" s="81"/>
    </row>
    <row r="1912" spans="2:2">
      <c r="B1912" s="81"/>
    </row>
    <row r="1913" spans="2:2">
      <c r="B1913" s="81"/>
    </row>
    <row r="1914" spans="2:2">
      <c r="B1914" s="81"/>
    </row>
    <row r="1915" spans="2:2">
      <c r="B1915" s="81"/>
    </row>
    <row r="1916" spans="2:2">
      <c r="B1916" s="81"/>
    </row>
    <row r="1917" spans="2:2">
      <c r="B1917" s="81"/>
    </row>
    <row r="1918" spans="2:2">
      <c r="B1918" s="81"/>
    </row>
    <row r="1919" spans="2:2">
      <c r="B1919" s="81"/>
    </row>
    <row r="1920" spans="2:2">
      <c r="B1920" s="81"/>
    </row>
    <row r="1921" spans="2:2">
      <c r="B1921" s="81"/>
    </row>
    <row r="1922" spans="2:2">
      <c r="B1922" s="81"/>
    </row>
    <row r="1923" spans="2:2">
      <c r="B1923" s="81"/>
    </row>
    <row r="1924" spans="2:2">
      <c r="B1924" s="81"/>
    </row>
    <row r="1925" spans="2:2">
      <c r="B1925" s="81"/>
    </row>
    <row r="1926" spans="2:2">
      <c r="B1926" s="81"/>
    </row>
    <row r="1927" spans="2:2">
      <c r="B1927" s="81"/>
    </row>
    <row r="1928" spans="2:2">
      <c r="B1928" s="81"/>
    </row>
    <row r="1929" spans="2:2">
      <c r="B1929" s="81"/>
    </row>
    <row r="1930" spans="2:2">
      <c r="B1930" s="81"/>
    </row>
    <row r="1931" spans="2:2">
      <c r="B1931" s="81"/>
    </row>
    <row r="1932" spans="2:2">
      <c r="B1932" s="81"/>
    </row>
    <row r="1933" spans="2:2">
      <c r="B1933" s="81"/>
    </row>
    <row r="1934" spans="2:2">
      <c r="B1934" s="81"/>
    </row>
    <row r="1935" spans="2:2">
      <c r="B1935" s="81"/>
    </row>
    <row r="1936" spans="2:2">
      <c r="B1936" s="81"/>
    </row>
    <row r="1937" spans="2:2">
      <c r="B1937" s="81"/>
    </row>
    <row r="1938" spans="2:2">
      <c r="B1938" s="81"/>
    </row>
    <row r="1939" spans="2:2">
      <c r="B1939" s="81"/>
    </row>
    <row r="1940" spans="2:2">
      <c r="B1940" s="81"/>
    </row>
    <row r="1941" spans="2:2">
      <c r="B1941" s="81"/>
    </row>
    <row r="1942" spans="2:2">
      <c r="B1942" s="81"/>
    </row>
    <row r="1943" spans="2:2">
      <c r="B1943" s="81"/>
    </row>
    <row r="1944" spans="2:2">
      <c r="B1944" s="81"/>
    </row>
    <row r="1945" spans="2:2">
      <c r="B1945" s="81"/>
    </row>
    <row r="1946" spans="2:2">
      <c r="B1946" s="81"/>
    </row>
    <row r="1947" spans="2:2">
      <c r="B1947" s="81"/>
    </row>
    <row r="1948" spans="2:2">
      <c r="B1948" s="81"/>
    </row>
    <row r="1949" spans="2:2">
      <c r="B1949" s="81"/>
    </row>
    <row r="1950" spans="2:2">
      <c r="B1950" s="81"/>
    </row>
    <row r="1951" spans="2:2">
      <c r="B1951" s="81"/>
    </row>
    <row r="1952" spans="2:2">
      <c r="B1952" s="81"/>
    </row>
    <row r="1953" spans="2:2">
      <c r="B1953" s="81"/>
    </row>
    <row r="1954" spans="2:2">
      <c r="B1954" s="81"/>
    </row>
    <row r="1955" spans="2:2">
      <c r="B1955" s="81"/>
    </row>
    <row r="1956" spans="2:2">
      <c r="B1956" s="81"/>
    </row>
    <row r="1957" spans="2:2">
      <c r="B1957" s="81"/>
    </row>
    <row r="1958" spans="2:2">
      <c r="B1958" s="81"/>
    </row>
    <row r="1959" spans="2:2">
      <c r="B1959" s="81"/>
    </row>
    <row r="1960" spans="2:2">
      <c r="B1960" s="81"/>
    </row>
    <row r="1961" spans="2:2">
      <c r="B1961" s="81"/>
    </row>
    <row r="1962" spans="2:2">
      <c r="B1962" s="81"/>
    </row>
    <row r="1963" spans="2:2">
      <c r="B1963" s="81"/>
    </row>
    <row r="1964" spans="2:2">
      <c r="B1964" s="81"/>
    </row>
    <row r="1965" spans="2:2">
      <c r="B1965" s="81"/>
    </row>
    <row r="1966" spans="2:2">
      <c r="B1966" s="81"/>
    </row>
    <row r="1967" spans="2:2">
      <c r="B1967" s="81"/>
    </row>
    <row r="1968" spans="2:2">
      <c r="B1968" s="81"/>
    </row>
    <row r="1969" spans="2:2">
      <c r="B1969" s="81"/>
    </row>
    <row r="1970" spans="2:2">
      <c r="B1970" s="81"/>
    </row>
    <row r="1971" spans="2:2">
      <c r="B1971" s="81"/>
    </row>
    <row r="1972" spans="2:2">
      <c r="B1972" s="81"/>
    </row>
    <row r="1973" spans="2:2">
      <c r="B1973" s="81"/>
    </row>
    <row r="1974" spans="2:2">
      <c r="B1974" s="81"/>
    </row>
    <row r="1975" spans="2:2">
      <c r="B1975" s="81"/>
    </row>
    <row r="1976" spans="2:2">
      <c r="B1976" s="81"/>
    </row>
    <row r="1977" spans="2:2">
      <c r="B1977" s="81"/>
    </row>
    <row r="1978" spans="2:2">
      <c r="B1978" s="81"/>
    </row>
    <row r="1979" spans="2:2">
      <c r="B1979" s="81"/>
    </row>
    <row r="1980" spans="2:2">
      <c r="B1980" s="81"/>
    </row>
    <row r="1981" spans="2:2">
      <c r="B1981" s="81"/>
    </row>
    <row r="1982" spans="2:2">
      <c r="B1982" s="81"/>
    </row>
    <row r="1983" spans="2:2">
      <c r="B1983" s="81"/>
    </row>
    <row r="1984" spans="2:2">
      <c r="B1984" s="81"/>
    </row>
    <row r="1985" spans="2:2">
      <c r="B1985" s="81"/>
    </row>
    <row r="1986" spans="2:2">
      <c r="B1986" s="81"/>
    </row>
    <row r="1987" spans="2:2">
      <c r="B1987" s="81"/>
    </row>
    <row r="1988" spans="2:2">
      <c r="B1988" s="81"/>
    </row>
    <row r="1989" spans="2:2">
      <c r="B1989" s="81"/>
    </row>
    <row r="1990" spans="2:2">
      <c r="B1990" s="81"/>
    </row>
    <row r="1991" spans="2:2">
      <c r="B1991" s="81"/>
    </row>
    <row r="1992" spans="2:2">
      <c r="B1992" s="81"/>
    </row>
    <row r="1993" spans="2:2">
      <c r="B1993" s="81"/>
    </row>
    <row r="1994" spans="2:2">
      <c r="B1994" s="81"/>
    </row>
    <row r="1995" spans="2:2">
      <c r="B1995" s="81"/>
    </row>
    <row r="1996" spans="2:2">
      <c r="B1996" s="81"/>
    </row>
    <row r="1997" spans="2:2">
      <c r="B1997" s="81"/>
    </row>
    <row r="1998" spans="2:2">
      <c r="B1998" s="81"/>
    </row>
    <row r="1999" spans="2:2">
      <c r="B1999" s="81"/>
    </row>
    <row r="2000" spans="2:2">
      <c r="B2000" s="81"/>
    </row>
    <row r="2001" spans="2:2">
      <c r="B2001" s="81"/>
    </row>
    <row r="2002" spans="2:2">
      <c r="B2002" s="81"/>
    </row>
    <row r="2003" spans="2:2">
      <c r="B2003" s="81"/>
    </row>
    <row r="2004" spans="2:2">
      <c r="B2004" s="81"/>
    </row>
    <row r="2005" spans="2:2">
      <c r="B2005" s="81"/>
    </row>
    <row r="2006" spans="2:2">
      <c r="B2006" s="81"/>
    </row>
    <row r="2007" spans="2:2">
      <c r="B2007" s="81"/>
    </row>
    <row r="2008" spans="2:2">
      <c r="B2008" s="81"/>
    </row>
    <row r="2009" spans="2:2">
      <c r="B2009" s="81"/>
    </row>
    <row r="2010" spans="2:2">
      <c r="B2010" s="81"/>
    </row>
    <row r="2011" spans="2:2">
      <c r="B2011" s="81"/>
    </row>
    <row r="2012" spans="2:2">
      <c r="B2012" s="81"/>
    </row>
    <row r="2013" spans="2:2">
      <c r="B2013" s="81"/>
    </row>
    <row r="2014" spans="2:2">
      <c r="B2014" s="81"/>
    </row>
    <row r="2015" spans="2:2">
      <c r="B2015" s="81"/>
    </row>
    <row r="2016" spans="2:2">
      <c r="B2016" s="81"/>
    </row>
    <row r="2017" spans="2:2">
      <c r="B2017" s="81"/>
    </row>
    <row r="2018" spans="2:2">
      <c r="B2018" s="81"/>
    </row>
    <row r="2019" spans="2:2">
      <c r="B2019" s="81"/>
    </row>
    <row r="2020" spans="2:2">
      <c r="B2020" s="81"/>
    </row>
    <row r="2021" spans="2:2">
      <c r="B2021" s="81"/>
    </row>
    <row r="2022" spans="2:2">
      <c r="B2022" s="81"/>
    </row>
    <row r="2023" spans="2:2">
      <c r="B2023" s="81"/>
    </row>
    <row r="2024" spans="2:2">
      <c r="B2024" s="81"/>
    </row>
    <row r="2025" spans="2:2">
      <c r="B2025" s="81"/>
    </row>
    <row r="2026" spans="2:2">
      <c r="B2026" s="81"/>
    </row>
    <row r="2027" spans="2:2">
      <c r="B2027" s="81"/>
    </row>
    <row r="2028" spans="2:2">
      <c r="B2028" s="81"/>
    </row>
    <row r="2029" spans="2:2">
      <c r="B2029" s="81"/>
    </row>
    <row r="2030" spans="2:2">
      <c r="B2030" s="81"/>
    </row>
    <row r="2031" spans="2:2">
      <c r="B2031" s="81"/>
    </row>
    <row r="2032" spans="2:2">
      <c r="B2032" s="81"/>
    </row>
    <row r="2033" spans="2:2">
      <c r="B2033" s="81"/>
    </row>
    <row r="2034" spans="2:2">
      <c r="B2034" s="81"/>
    </row>
    <row r="2035" spans="2:2">
      <c r="B2035" s="81"/>
    </row>
    <row r="2036" spans="2:2">
      <c r="B2036" s="81"/>
    </row>
    <row r="2037" spans="2:2">
      <c r="B2037" s="81"/>
    </row>
    <row r="2038" spans="2:2">
      <c r="B2038" s="81"/>
    </row>
    <row r="2039" spans="2:2">
      <c r="B2039" s="81"/>
    </row>
    <row r="2040" spans="2:2">
      <c r="B2040" s="81"/>
    </row>
    <row r="2041" spans="2:2">
      <c r="B2041" s="81"/>
    </row>
    <row r="2042" spans="2:2">
      <c r="B2042" s="81"/>
    </row>
    <row r="2043" spans="2:2">
      <c r="B2043" s="81"/>
    </row>
    <row r="2044" spans="2:2">
      <c r="B2044" s="81"/>
    </row>
    <row r="2045" spans="2:2">
      <c r="B2045" s="81"/>
    </row>
    <row r="2046" spans="2:2">
      <c r="B2046" s="81"/>
    </row>
    <row r="2047" spans="2:2">
      <c r="B2047" s="81"/>
    </row>
    <row r="2048" spans="2:2">
      <c r="B2048" s="81"/>
    </row>
    <row r="2049" spans="2:2">
      <c r="B2049" s="81"/>
    </row>
    <row r="2050" spans="2:2">
      <c r="B2050" s="81"/>
    </row>
    <row r="2051" spans="2:2">
      <c r="B2051" s="81"/>
    </row>
    <row r="2052" spans="2:2">
      <c r="B2052" s="81"/>
    </row>
    <row r="2053" spans="2:2">
      <c r="B2053" s="81"/>
    </row>
    <row r="2054" spans="2:2">
      <c r="B2054" s="81"/>
    </row>
    <row r="2055" spans="2:2">
      <c r="B2055" s="81"/>
    </row>
    <row r="2056" spans="2:2">
      <c r="B2056" s="81"/>
    </row>
    <row r="2057" spans="2:2">
      <c r="B2057" s="81"/>
    </row>
    <row r="2058" spans="2:2">
      <c r="B2058" s="81"/>
    </row>
    <row r="2059" spans="2:2">
      <c r="B2059" s="81"/>
    </row>
    <row r="2060" spans="2:2">
      <c r="B2060" s="81"/>
    </row>
    <row r="2061" spans="2:2">
      <c r="B2061" s="81"/>
    </row>
    <row r="2062" spans="2:2">
      <c r="B2062" s="81"/>
    </row>
    <row r="2063" spans="2:2">
      <c r="B2063" s="81"/>
    </row>
    <row r="2064" spans="2:2">
      <c r="B2064" s="81"/>
    </row>
    <row r="2065" spans="2:2">
      <c r="B2065" s="81"/>
    </row>
    <row r="2066" spans="2:2">
      <c r="B2066" s="81"/>
    </row>
    <row r="2067" spans="2:2">
      <c r="B2067" s="81"/>
    </row>
    <row r="2068" spans="2:2">
      <c r="B2068" s="81"/>
    </row>
    <row r="2069" spans="2:2">
      <c r="B2069" s="81"/>
    </row>
    <row r="2070" spans="2:2">
      <c r="B2070" s="81"/>
    </row>
    <row r="2071" spans="2:2">
      <c r="B2071" s="81"/>
    </row>
    <row r="2072" spans="2:2">
      <c r="B2072" s="81"/>
    </row>
    <row r="2073" spans="2:2">
      <c r="B2073" s="81"/>
    </row>
    <row r="2074" spans="2:2">
      <c r="B2074" s="81"/>
    </row>
    <row r="2075" spans="2:2">
      <c r="B2075" s="81"/>
    </row>
    <row r="2076" spans="2:2">
      <c r="B2076" s="81"/>
    </row>
    <row r="2077" spans="2:2">
      <c r="B2077" s="81"/>
    </row>
    <row r="2078" spans="2:2">
      <c r="B2078" s="81"/>
    </row>
    <row r="2079" spans="2:2">
      <c r="B2079" s="81"/>
    </row>
    <row r="2080" spans="2:2">
      <c r="B2080" s="81"/>
    </row>
    <row r="2081" spans="2:2">
      <c r="B2081" s="81"/>
    </row>
    <row r="2082" spans="2:2">
      <c r="B2082" s="81"/>
    </row>
    <row r="2083" spans="2:2">
      <c r="B2083" s="81"/>
    </row>
    <row r="2084" spans="2:2">
      <c r="B2084" s="81"/>
    </row>
    <row r="2085" spans="2:2">
      <c r="B2085" s="81"/>
    </row>
    <row r="2086" spans="2:2">
      <c r="B2086" s="81"/>
    </row>
    <row r="2087" spans="2:2">
      <c r="B2087" s="81"/>
    </row>
    <row r="2088" spans="2:2">
      <c r="B2088" s="81"/>
    </row>
    <row r="2089" spans="2:2">
      <c r="B2089" s="81"/>
    </row>
    <row r="2090" spans="2:2">
      <c r="B2090" s="81"/>
    </row>
    <row r="2091" spans="2:2">
      <c r="B2091" s="81"/>
    </row>
    <row r="2092" spans="2:2">
      <c r="B2092" s="81"/>
    </row>
    <row r="2093" spans="2:2">
      <c r="B2093" s="81"/>
    </row>
    <row r="2094" spans="2:2">
      <c r="B2094" s="81"/>
    </row>
    <row r="2095" spans="2:2">
      <c r="B2095" s="81"/>
    </row>
    <row r="2096" spans="2:2">
      <c r="B2096" s="81"/>
    </row>
    <row r="2097" spans="2:2">
      <c r="B2097" s="81"/>
    </row>
    <row r="2098" spans="2:2">
      <c r="B2098" s="81"/>
    </row>
    <row r="2099" spans="2:2">
      <c r="B2099" s="81"/>
    </row>
    <row r="2100" spans="2:2">
      <c r="B2100" s="81"/>
    </row>
    <row r="2101" spans="2:2">
      <c r="B2101" s="81"/>
    </row>
    <row r="2102" spans="2:2">
      <c r="B2102" s="81"/>
    </row>
    <row r="2103" spans="2:2">
      <c r="B2103" s="81"/>
    </row>
    <row r="2104" spans="2:2">
      <c r="B2104" s="81"/>
    </row>
    <row r="2105" spans="2:2">
      <c r="B2105" s="81"/>
    </row>
    <row r="2106" spans="2:2">
      <c r="B2106" s="81"/>
    </row>
    <row r="2107" spans="2:2">
      <c r="B2107" s="81"/>
    </row>
    <row r="2108" spans="2:2">
      <c r="B2108" s="81"/>
    </row>
    <row r="2109" spans="2:2">
      <c r="B2109" s="81"/>
    </row>
    <row r="2110" spans="2:2">
      <c r="B2110" s="81"/>
    </row>
    <row r="2111" spans="2:2">
      <c r="B2111" s="81"/>
    </row>
    <row r="2112" spans="2:2">
      <c r="B2112" s="81"/>
    </row>
    <row r="2113" spans="2:2">
      <c r="B2113" s="81"/>
    </row>
    <row r="2114" spans="2:2">
      <c r="B2114" s="81"/>
    </row>
    <row r="2115" spans="2:2">
      <c r="B2115" s="81"/>
    </row>
    <row r="2116" spans="2:2">
      <c r="B2116" s="81"/>
    </row>
    <row r="2117" spans="2:2">
      <c r="B2117" s="81"/>
    </row>
    <row r="2118" spans="2:2">
      <c r="B2118" s="81"/>
    </row>
    <row r="2119" spans="2:2">
      <c r="B2119" s="81"/>
    </row>
    <row r="2120" spans="2:2">
      <c r="B2120" s="81"/>
    </row>
    <row r="2121" spans="2:2">
      <c r="B2121" s="81"/>
    </row>
    <row r="2122" spans="2:2">
      <c r="B2122" s="81"/>
    </row>
    <row r="2123" spans="2:2">
      <c r="B2123" s="81"/>
    </row>
    <row r="2124" spans="2:2">
      <c r="B2124" s="81"/>
    </row>
    <row r="2125" spans="2:2">
      <c r="B2125" s="81"/>
    </row>
    <row r="2126" spans="2:2">
      <c r="B2126" s="81"/>
    </row>
    <row r="2127" spans="2:2">
      <c r="B2127" s="81"/>
    </row>
    <row r="2128" spans="2:2">
      <c r="B2128" s="81"/>
    </row>
    <row r="2129" spans="2:2">
      <c r="B2129" s="81"/>
    </row>
    <row r="2130" spans="2:2">
      <c r="B2130" s="81"/>
    </row>
    <row r="2131" spans="2:2">
      <c r="B2131" s="81"/>
    </row>
    <row r="2132" spans="2:2">
      <c r="B2132" s="81"/>
    </row>
    <row r="2133" spans="2:2">
      <c r="B2133" s="81"/>
    </row>
    <row r="2134" spans="2:2">
      <c r="B2134" s="81"/>
    </row>
    <row r="2135" spans="2:2">
      <c r="B2135" s="81"/>
    </row>
    <row r="2136" spans="2:2">
      <c r="B2136" s="81"/>
    </row>
    <row r="2137" spans="2:2">
      <c r="B2137" s="81"/>
    </row>
    <row r="2138" spans="2:2">
      <c r="B2138" s="81"/>
    </row>
    <row r="2139" spans="2:2">
      <c r="B2139" s="81"/>
    </row>
    <row r="2140" spans="2:2">
      <c r="B2140" s="81"/>
    </row>
    <row r="2141" spans="2:2">
      <c r="B2141" s="81"/>
    </row>
    <row r="2142" spans="2:2">
      <c r="B2142" s="81"/>
    </row>
    <row r="2143" spans="2:2">
      <c r="B2143" s="81"/>
    </row>
    <row r="2144" spans="2:2">
      <c r="B2144" s="81"/>
    </row>
    <row r="2145" spans="2:2">
      <c r="B2145" s="81"/>
    </row>
    <row r="2146" spans="2:2">
      <c r="B2146" s="81"/>
    </row>
    <row r="2147" spans="2:2">
      <c r="B2147" s="81"/>
    </row>
    <row r="2148" spans="2:2">
      <c r="B2148" s="81"/>
    </row>
    <row r="2149" spans="2:2">
      <c r="B2149" s="81"/>
    </row>
    <row r="2150" spans="2:2">
      <c r="B2150" s="81"/>
    </row>
    <row r="2151" spans="2:2">
      <c r="B2151" s="81"/>
    </row>
    <row r="2152" spans="2:2">
      <c r="B2152" s="81"/>
    </row>
    <row r="2153" spans="2:2">
      <c r="B2153" s="81"/>
    </row>
    <row r="2154" spans="2:2">
      <c r="B2154" s="81"/>
    </row>
    <row r="2155" spans="2:2">
      <c r="B2155" s="81"/>
    </row>
    <row r="2156" spans="2:2">
      <c r="B2156" s="81"/>
    </row>
    <row r="2157" spans="2:2">
      <c r="B2157" s="81"/>
    </row>
    <row r="2158" spans="2:2">
      <c r="B2158" s="81"/>
    </row>
    <row r="2159" spans="2:2">
      <c r="B2159" s="81"/>
    </row>
    <row r="2160" spans="2:2">
      <c r="B2160" s="81"/>
    </row>
    <row r="2161" spans="2:2">
      <c r="B2161" s="81"/>
    </row>
    <row r="2162" spans="2:2">
      <c r="B2162" s="81"/>
    </row>
    <row r="2163" spans="2:2">
      <c r="B2163" s="81"/>
    </row>
    <row r="2164" spans="2:2">
      <c r="B2164" s="81"/>
    </row>
    <row r="2165" spans="2:2">
      <c r="B2165" s="81"/>
    </row>
    <row r="2166" spans="2:2">
      <c r="B2166" s="81"/>
    </row>
    <row r="2167" spans="2:2">
      <c r="B2167" s="81"/>
    </row>
    <row r="2168" spans="2:2">
      <c r="B2168" s="81"/>
    </row>
    <row r="2169" spans="2:2">
      <c r="B2169" s="81"/>
    </row>
    <row r="2170" spans="2:2">
      <c r="B2170" s="81"/>
    </row>
    <row r="2171" spans="2:2">
      <c r="B2171" s="81"/>
    </row>
    <row r="2172" spans="2:2">
      <c r="B2172" s="81"/>
    </row>
    <row r="2173" spans="2:2">
      <c r="B2173" s="81"/>
    </row>
    <row r="2174" spans="2:2">
      <c r="B2174" s="81"/>
    </row>
    <row r="2175" spans="2:2">
      <c r="B2175" s="81"/>
    </row>
    <row r="2176" spans="2:2">
      <c r="B2176" s="81"/>
    </row>
    <row r="2177" spans="2:2">
      <c r="B2177" s="81"/>
    </row>
    <row r="2178" spans="2:2">
      <c r="B2178" s="81"/>
    </row>
    <row r="2179" spans="2:2">
      <c r="B2179" s="81"/>
    </row>
    <row r="2180" spans="2:2">
      <c r="B2180" s="81"/>
    </row>
    <row r="2181" spans="2:2">
      <c r="B2181" s="81"/>
    </row>
    <row r="2182" spans="2:2">
      <c r="B2182" s="81"/>
    </row>
    <row r="2183" spans="2:2">
      <c r="B2183" s="81"/>
    </row>
    <row r="2184" spans="2:2">
      <c r="B2184" s="81"/>
    </row>
    <row r="2185" spans="2:2">
      <c r="B2185" s="81"/>
    </row>
    <row r="2186" spans="2:2">
      <c r="B2186" s="81"/>
    </row>
    <row r="2187" spans="2:2">
      <c r="B2187" s="81"/>
    </row>
    <row r="2188" spans="2:2">
      <c r="B2188" s="81"/>
    </row>
    <row r="2189" spans="2:2">
      <c r="B2189" s="81"/>
    </row>
    <row r="2190" spans="2:2">
      <c r="B2190" s="81"/>
    </row>
    <row r="2191" spans="2:2">
      <c r="B2191" s="81"/>
    </row>
    <row r="2192" spans="2:2">
      <c r="B2192" s="81"/>
    </row>
    <row r="2193" spans="2:2">
      <c r="B2193" s="81"/>
    </row>
    <row r="2194" spans="2:2">
      <c r="B2194" s="81"/>
    </row>
    <row r="2195" spans="2:2">
      <c r="B2195" s="81"/>
    </row>
    <row r="2196" spans="2:2">
      <c r="B2196" s="81"/>
    </row>
    <row r="2197" spans="2:2">
      <c r="B2197" s="81"/>
    </row>
    <row r="2198" spans="2:2">
      <c r="B2198" s="81"/>
    </row>
    <row r="2199" spans="2:2">
      <c r="B2199" s="81"/>
    </row>
    <row r="2200" spans="2:2">
      <c r="B2200" s="81"/>
    </row>
    <row r="2201" spans="2:2">
      <c r="B2201" s="81"/>
    </row>
    <row r="2202" spans="2:2">
      <c r="B2202" s="81"/>
    </row>
    <row r="2203" spans="2:2">
      <c r="B2203" s="81"/>
    </row>
    <row r="2204" spans="2:2">
      <c r="B2204" s="81"/>
    </row>
    <row r="2205" spans="2:2">
      <c r="B2205" s="81"/>
    </row>
    <row r="2206" spans="2:2">
      <c r="B2206" s="81"/>
    </row>
    <row r="2207" spans="2:2">
      <c r="B2207" s="81"/>
    </row>
    <row r="2208" spans="2:2">
      <c r="B2208" s="81"/>
    </row>
    <row r="2209" spans="2:2">
      <c r="B2209" s="81"/>
    </row>
    <row r="2210" spans="2:2">
      <c r="B2210" s="81"/>
    </row>
    <row r="2211" spans="2:2">
      <c r="B2211" s="81"/>
    </row>
    <row r="2212" spans="2:2">
      <c r="B2212" s="81"/>
    </row>
    <row r="2213" spans="2:2">
      <c r="B2213" s="81"/>
    </row>
    <row r="2214" spans="2:2">
      <c r="B2214" s="81"/>
    </row>
    <row r="2215" spans="2:2">
      <c r="B2215" s="81"/>
    </row>
    <row r="2216" spans="2:2">
      <c r="B2216" s="81"/>
    </row>
    <row r="2217" spans="2:2">
      <c r="B2217" s="81"/>
    </row>
    <row r="2218" spans="2:2">
      <c r="B2218" s="81"/>
    </row>
    <row r="2219" spans="2:2">
      <c r="B2219" s="81"/>
    </row>
    <row r="2220" spans="2:2">
      <c r="B2220" s="81"/>
    </row>
    <row r="2221" spans="2:2">
      <c r="B2221" s="81"/>
    </row>
    <row r="2222" spans="2:2">
      <c r="B2222" s="81"/>
    </row>
    <row r="2223" spans="2:2">
      <c r="B2223" s="81"/>
    </row>
    <row r="2224" spans="2:2">
      <c r="B2224" s="81"/>
    </row>
    <row r="2225" spans="2:2">
      <c r="B2225" s="81"/>
    </row>
    <row r="2226" spans="2:2">
      <c r="B2226" s="81"/>
    </row>
    <row r="2227" spans="2:2">
      <c r="B2227" s="81"/>
    </row>
    <row r="2228" spans="2:2">
      <c r="B2228" s="81"/>
    </row>
    <row r="2229" spans="2:2">
      <c r="B2229" s="81"/>
    </row>
    <row r="2230" spans="2:2">
      <c r="B2230" s="81"/>
    </row>
    <row r="2231" spans="2:2">
      <c r="B2231" s="81"/>
    </row>
    <row r="2232" spans="2:2">
      <c r="B2232" s="81"/>
    </row>
    <row r="2233" spans="2:2">
      <c r="B2233" s="81"/>
    </row>
    <row r="2234" spans="2:2">
      <c r="B2234" s="81"/>
    </row>
    <row r="2235" spans="2:2">
      <c r="B2235" s="81"/>
    </row>
    <row r="2236" spans="2:2">
      <c r="B2236" s="81"/>
    </row>
    <row r="2237" spans="2:2">
      <c r="B2237" s="81"/>
    </row>
    <row r="2238" spans="2:2">
      <c r="B2238" s="81"/>
    </row>
    <row r="2239" spans="2:2">
      <c r="B2239" s="81"/>
    </row>
    <row r="2240" spans="2:2">
      <c r="B2240" s="81"/>
    </row>
    <row r="2241" spans="2:2">
      <c r="B2241" s="81"/>
    </row>
    <row r="2242" spans="2:2">
      <c r="B2242" s="81"/>
    </row>
    <row r="2243" spans="2:2">
      <c r="B2243" s="81"/>
    </row>
    <row r="2244" spans="2:2">
      <c r="B2244" s="81"/>
    </row>
    <row r="2245" spans="2:2">
      <c r="B2245" s="81"/>
    </row>
    <row r="2246" spans="2:2">
      <c r="B2246" s="81"/>
    </row>
    <row r="2247" spans="2:2">
      <c r="B2247" s="81"/>
    </row>
    <row r="2248" spans="2:2">
      <c r="B2248" s="81"/>
    </row>
    <row r="2249" spans="2:2">
      <c r="B2249" s="81"/>
    </row>
    <row r="2250" spans="2:2">
      <c r="B2250" s="81"/>
    </row>
    <row r="2251" spans="2:2">
      <c r="B2251" s="81"/>
    </row>
    <row r="2252" spans="2:2">
      <c r="B2252" s="81"/>
    </row>
    <row r="2253" spans="2:2">
      <c r="B2253" s="81"/>
    </row>
    <row r="2254" spans="2:2">
      <c r="B2254" s="81"/>
    </row>
    <row r="2255" spans="2:2">
      <c r="B2255" s="81"/>
    </row>
    <row r="2256" spans="2:2">
      <c r="B2256" s="81"/>
    </row>
    <row r="2257" spans="2:2">
      <c r="B2257" s="81"/>
    </row>
    <row r="2258" spans="2:2">
      <c r="B2258" s="81"/>
    </row>
    <row r="2259" spans="2:2">
      <c r="B2259" s="81"/>
    </row>
    <row r="2260" spans="2:2">
      <c r="B2260" s="81"/>
    </row>
    <row r="2261" spans="2:2">
      <c r="B2261" s="81"/>
    </row>
    <row r="2262" spans="2:2">
      <c r="B2262" s="81"/>
    </row>
    <row r="2263" spans="2:2">
      <c r="B2263" s="81"/>
    </row>
    <row r="2264" spans="2:2">
      <c r="B2264" s="81"/>
    </row>
    <row r="2265" spans="2:2">
      <c r="B2265" s="81"/>
    </row>
    <row r="2266" spans="2:2">
      <c r="B2266" s="81"/>
    </row>
    <row r="2267" spans="2:2">
      <c r="B2267" s="81"/>
    </row>
    <row r="2268" spans="2:2">
      <c r="B2268" s="81"/>
    </row>
    <row r="2269" spans="2:2">
      <c r="B2269" s="81"/>
    </row>
    <row r="2270" spans="2:2">
      <c r="B2270" s="81"/>
    </row>
    <row r="2271" spans="2:2">
      <c r="B2271" s="81"/>
    </row>
    <row r="2272" spans="2:2">
      <c r="B2272" s="81"/>
    </row>
    <row r="2273" spans="2:2">
      <c r="B2273" s="81"/>
    </row>
    <row r="2274" spans="2:2">
      <c r="B2274" s="81"/>
    </row>
    <row r="2275" spans="2:2">
      <c r="B2275" s="81"/>
    </row>
    <row r="2276" spans="2:2">
      <c r="B2276" s="81"/>
    </row>
    <row r="2277" spans="2:2">
      <c r="B2277" s="81"/>
    </row>
    <row r="2278" spans="2:2">
      <c r="B2278" s="81"/>
    </row>
    <row r="2279" spans="2:2">
      <c r="B2279" s="81"/>
    </row>
    <row r="2280" spans="2:2">
      <c r="B2280" s="81"/>
    </row>
    <row r="2281" spans="2:2">
      <c r="B2281" s="81"/>
    </row>
    <row r="2282" spans="2:2">
      <c r="B2282" s="81"/>
    </row>
    <row r="2283" spans="2:2">
      <c r="B2283" s="81"/>
    </row>
    <row r="2284" spans="2:2">
      <c r="B2284" s="81"/>
    </row>
    <row r="2285" spans="2:2">
      <c r="B2285" s="81"/>
    </row>
    <row r="2286" spans="2:2">
      <c r="B2286" s="81"/>
    </row>
    <row r="2287" spans="2:2">
      <c r="B2287" s="81"/>
    </row>
    <row r="2288" spans="2:2">
      <c r="B2288" s="81"/>
    </row>
    <row r="2289" spans="2:2">
      <c r="B2289" s="81"/>
    </row>
    <row r="2290" spans="2:2">
      <c r="B2290" s="81"/>
    </row>
    <row r="2291" spans="2:2">
      <c r="B2291" s="81"/>
    </row>
    <row r="2292" spans="2:2">
      <c r="B2292" s="81"/>
    </row>
    <row r="2293" spans="2:2">
      <c r="B2293" s="81"/>
    </row>
    <row r="2294" spans="2:2">
      <c r="B2294" s="81"/>
    </row>
    <row r="2295" spans="2:2">
      <c r="B2295" s="81"/>
    </row>
    <row r="2296" spans="2:2">
      <c r="B2296" s="81"/>
    </row>
    <row r="2297" spans="2:2">
      <c r="B2297" s="81"/>
    </row>
    <row r="2298" spans="2:2">
      <c r="B2298" s="81"/>
    </row>
    <row r="2299" spans="2:2">
      <c r="B2299" s="81"/>
    </row>
    <row r="2300" spans="2:2">
      <c r="B2300" s="81"/>
    </row>
    <row r="2301" spans="2:2">
      <c r="B2301" s="81"/>
    </row>
    <row r="2302" spans="2:2">
      <c r="B2302" s="81"/>
    </row>
    <row r="2303" spans="2:2">
      <c r="B2303" s="81"/>
    </row>
    <row r="2304" spans="2:2">
      <c r="B2304" s="81"/>
    </row>
    <row r="2305" spans="2:2">
      <c r="B2305" s="81"/>
    </row>
    <row r="2306" spans="2:2">
      <c r="B2306" s="81"/>
    </row>
    <row r="2307" spans="2:2">
      <c r="B2307" s="81"/>
    </row>
    <row r="2308" spans="2:2">
      <c r="B2308" s="81"/>
    </row>
    <row r="2309" spans="2:2">
      <c r="B2309" s="81"/>
    </row>
    <row r="2310" spans="2:2">
      <c r="B2310" s="81"/>
    </row>
    <row r="2311" spans="2:2">
      <c r="B2311" s="81"/>
    </row>
    <row r="2312" spans="2:2">
      <c r="B2312" s="81"/>
    </row>
    <row r="2313" spans="2:2">
      <c r="B2313" s="81"/>
    </row>
    <row r="2314" spans="2:2">
      <c r="B2314" s="81"/>
    </row>
    <row r="2315" spans="2:2">
      <c r="B2315" s="81"/>
    </row>
    <row r="2316" spans="2:2">
      <c r="B2316" s="81"/>
    </row>
    <row r="2317" spans="2:2">
      <c r="B2317" s="81"/>
    </row>
    <row r="2318" spans="2:2">
      <c r="B2318" s="81"/>
    </row>
    <row r="2319" spans="2:2">
      <c r="B2319" s="81"/>
    </row>
    <row r="2320" spans="2:2">
      <c r="B2320" s="81"/>
    </row>
    <row r="2321" spans="2:2">
      <c r="B2321" s="81"/>
    </row>
    <row r="2322" spans="2:2">
      <c r="B2322" s="81"/>
    </row>
    <row r="2323" spans="2:2">
      <c r="B2323" s="81"/>
    </row>
    <row r="2324" spans="2:2">
      <c r="B2324" s="81"/>
    </row>
    <row r="2325" spans="2:2">
      <c r="B2325" s="81"/>
    </row>
    <row r="2326" spans="2:2">
      <c r="B2326" s="81"/>
    </row>
    <row r="2327" spans="2:2">
      <c r="B2327" s="81"/>
    </row>
    <row r="2328" spans="2:2">
      <c r="B2328" s="81"/>
    </row>
    <row r="2329" spans="2:2">
      <c r="B2329" s="81"/>
    </row>
    <row r="2330" spans="2:2">
      <c r="B2330" s="81"/>
    </row>
    <row r="2331" spans="2:2">
      <c r="B2331" s="81"/>
    </row>
    <row r="2332" spans="2:2">
      <c r="B2332" s="81"/>
    </row>
    <row r="2333" spans="2:2">
      <c r="B2333" s="81"/>
    </row>
    <row r="2334" spans="2:2">
      <c r="B2334" s="81"/>
    </row>
    <row r="2335" spans="2:2">
      <c r="B2335" s="81"/>
    </row>
    <row r="2336" spans="2:2">
      <c r="B2336" s="81"/>
    </row>
    <row r="2337" spans="2:2">
      <c r="B2337" s="81"/>
    </row>
    <row r="2338" spans="2:2">
      <c r="B2338" s="81"/>
    </row>
    <row r="2339" spans="2:2">
      <c r="B2339" s="81"/>
    </row>
    <row r="2340" spans="2:2">
      <c r="B2340" s="81"/>
    </row>
    <row r="2341" spans="2:2">
      <c r="B2341" s="81"/>
    </row>
    <row r="2342" spans="2:2">
      <c r="B2342" s="81"/>
    </row>
    <row r="2343" spans="2:2">
      <c r="B2343" s="81"/>
    </row>
    <row r="2344" spans="2:2">
      <c r="B2344" s="81"/>
    </row>
    <row r="2345" spans="2:2">
      <c r="B2345" s="81"/>
    </row>
    <row r="2346" spans="2:2">
      <c r="B2346" s="81"/>
    </row>
    <row r="2347" spans="2:2">
      <c r="B2347" s="81"/>
    </row>
    <row r="2348" spans="2:2">
      <c r="B2348" s="81"/>
    </row>
    <row r="2349" spans="2:2">
      <c r="B2349" s="81"/>
    </row>
    <row r="2350" spans="2:2">
      <c r="B2350" s="81"/>
    </row>
    <row r="2351" spans="2:2">
      <c r="B2351" s="81"/>
    </row>
    <row r="2352" spans="2:2">
      <c r="B2352" s="81"/>
    </row>
    <row r="2353" spans="2:2">
      <c r="B2353" s="81"/>
    </row>
    <row r="2354" spans="2:2">
      <c r="B2354" s="81"/>
    </row>
    <row r="2355" spans="2:2">
      <c r="B2355" s="81"/>
    </row>
    <row r="2356" spans="2:2">
      <c r="B2356" s="81"/>
    </row>
    <row r="2357" spans="2:2">
      <c r="B2357" s="81"/>
    </row>
    <row r="2358" spans="2:2">
      <c r="B2358" s="81"/>
    </row>
    <row r="2359" spans="2:2">
      <c r="B2359" s="81"/>
    </row>
    <row r="2360" spans="2:2">
      <c r="B2360" s="81"/>
    </row>
    <row r="2361" spans="2:2">
      <c r="B2361" s="81"/>
    </row>
    <row r="2362" spans="2:2">
      <c r="B2362" s="81"/>
    </row>
    <row r="2363" spans="2:2">
      <c r="B2363" s="81"/>
    </row>
    <row r="2364" spans="2:2">
      <c r="B2364" s="81"/>
    </row>
    <row r="2365" spans="2:2">
      <c r="B2365" s="81"/>
    </row>
    <row r="2366" spans="2:2">
      <c r="B2366" s="81"/>
    </row>
    <row r="2367" spans="2:2">
      <c r="B2367" s="81"/>
    </row>
    <row r="2368" spans="2:2">
      <c r="B2368" s="81"/>
    </row>
    <row r="2369" spans="2:2">
      <c r="B2369" s="81"/>
    </row>
    <row r="2370" spans="2:2">
      <c r="B2370" s="81"/>
    </row>
    <row r="2371" spans="2:2">
      <c r="B2371" s="81"/>
    </row>
    <row r="2372" spans="2:2">
      <c r="B2372" s="81"/>
    </row>
    <row r="2373" spans="2:2">
      <c r="B2373" s="81"/>
    </row>
    <row r="2374" spans="2:2">
      <c r="B2374" s="81"/>
    </row>
    <row r="2375" spans="2:2">
      <c r="B2375" s="81"/>
    </row>
    <row r="2376" spans="2:2">
      <c r="B2376" s="81"/>
    </row>
    <row r="2377" spans="2:2">
      <c r="B2377" s="81"/>
    </row>
    <row r="2378" spans="2:2">
      <c r="B2378" s="81"/>
    </row>
    <row r="2379" spans="2:2">
      <c r="B2379" s="81"/>
    </row>
    <row r="2380" spans="2:2">
      <c r="B2380" s="81"/>
    </row>
    <row r="2381" spans="2:2">
      <c r="B2381" s="81"/>
    </row>
    <row r="2382" spans="2:2">
      <c r="B2382" s="81"/>
    </row>
    <row r="2383" spans="2:2">
      <c r="B2383" s="81"/>
    </row>
    <row r="2384" spans="2:2">
      <c r="B2384" s="81"/>
    </row>
    <row r="2385" spans="2:2">
      <c r="B2385" s="81"/>
    </row>
    <row r="2386" spans="2:2">
      <c r="B2386" s="81"/>
    </row>
    <row r="2387" spans="2:2">
      <c r="B2387" s="81"/>
    </row>
    <row r="2388" spans="2:2">
      <c r="B2388" s="81"/>
    </row>
    <row r="2389" spans="2:2">
      <c r="B2389" s="81"/>
    </row>
    <row r="2390" spans="2:2">
      <c r="B2390" s="81"/>
    </row>
    <row r="2391" spans="2:2">
      <c r="B2391" s="81"/>
    </row>
    <row r="2392" spans="2:2">
      <c r="B2392" s="81"/>
    </row>
    <row r="2393" spans="2:2">
      <c r="B2393" s="81"/>
    </row>
    <row r="2394" spans="2:2">
      <c r="B2394" s="81"/>
    </row>
    <row r="2395" spans="2:2">
      <c r="B2395" s="81"/>
    </row>
    <row r="2396" spans="2:2">
      <c r="B2396" s="81"/>
    </row>
    <row r="2397" spans="2:2">
      <c r="B2397" s="81"/>
    </row>
    <row r="2398" spans="2:2">
      <c r="B2398" s="81"/>
    </row>
    <row r="2399" spans="2:2">
      <c r="B2399" s="81"/>
    </row>
    <row r="2400" spans="2:2">
      <c r="B2400" s="81"/>
    </row>
    <row r="2401" spans="2:2">
      <c r="B2401" s="81"/>
    </row>
    <row r="2402" spans="2:2">
      <c r="B2402" s="81"/>
    </row>
    <row r="2403" spans="2:2">
      <c r="B2403" s="81"/>
    </row>
    <row r="2404" spans="2:2">
      <c r="B2404" s="81"/>
    </row>
    <row r="2405" spans="2:2">
      <c r="B2405" s="81"/>
    </row>
    <row r="2406" spans="2:2">
      <c r="B2406" s="81"/>
    </row>
    <row r="2407" spans="2:2">
      <c r="B2407" s="81"/>
    </row>
    <row r="2408" spans="2:2">
      <c r="B2408" s="81"/>
    </row>
    <row r="2409" spans="2:2">
      <c r="B2409" s="81"/>
    </row>
    <row r="2410" spans="2:2">
      <c r="B2410" s="81"/>
    </row>
    <row r="2411" spans="2:2">
      <c r="B2411" s="81"/>
    </row>
    <row r="2412" spans="2:2">
      <c r="B2412" s="81"/>
    </row>
    <row r="2413" spans="2:2">
      <c r="B2413" s="81"/>
    </row>
    <row r="2414" spans="2:2">
      <c r="B2414" s="81"/>
    </row>
    <row r="2415" spans="2:2">
      <c r="B2415" s="81"/>
    </row>
    <row r="2416" spans="2:2">
      <c r="B2416" s="81"/>
    </row>
    <row r="2417" spans="2:2">
      <c r="B2417" s="81"/>
    </row>
    <row r="2418" spans="2:2">
      <c r="B2418" s="81"/>
    </row>
    <row r="2419" spans="2:2">
      <c r="B2419" s="81"/>
    </row>
    <row r="2420" spans="2:2">
      <c r="B2420" s="81"/>
    </row>
    <row r="2421" spans="2:2">
      <c r="B2421" s="81"/>
    </row>
    <row r="2422" spans="2:2">
      <c r="B2422" s="81"/>
    </row>
    <row r="2423" spans="2:2">
      <c r="B2423" s="81"/>
    </row>
    <row r="2424" spans="2:2">
      <c r="B2424" s="81"/>
    </row>
    <row r="2425" spans="2:2">
      <c r="B2425" s="81"/>
    </row>
    <row r="2426" spans="2:2">
      <c r="B2426" s="81"/>
    </row>
    <row r="2427" spans="2:2">
      <c r="B2427" s="81"/>
    </row>
    <row r="2428" spans="2:2">
      <c r="B2428" s="81"/>
    </row>
    <row r="2429" spans="2:2">
      <c r="B2429" s="81"/>
    </row>
    <row r="2430" spans="2:2">
      <c r="B2430" s="81"/>
    </row>
    <row r="2431" spans="2:2">
      <c r="B2431" s="81"/>
    </row>
    <row r="2432" spans="2:2">
      <c r="B2432" s="81"/>
    </row>
    <row r="2433" spans="2:2">
      <c r="B2433" s="81"/>
    </row>
    <row r="2434" spans="2:2">
      <c r="B2434" s="81"/>
    </row>
    <row r="2435" spans="2:2">
      <c r="B2435" s="81"/>
    </row>
    <row r="2436" spans="2:2">
      <c r="B2436" s="81"/>
    </row>
    <row r="2437" spans="2:2">
      <c r="B2437" s="81"/>
    </row>
    <row r="2438" spans="2:2">
      <c r="B2438" s="81"/>
    </row>
    <row r="2439" spans="2:2">
      <c r="B2439" s="81"/>
    </row>
    <row r="2440" spans="2:2">
      <c r="B2440" s="81"/>
    </row>
    <row r="2441" spans="2:2">
      <c r="B2441" s="81"/>
    </row>
    <row r="2442" spans="2:2">
      <c r="B2442" s="81"/>
    </row>
    <row r="2443" spans="2:2">
      <c r="B2443" s="81"/>
    </row>
    <row r="2444" spans="2:2">
      <c r="B2444" s="81"/>
    </row>
    <row r="2445" spans="2:2">
      <c r="B2445" s="81"/>
    </row>
    <row r="2446" spans="2:2">
      <c r="B2446" s="81"/>
    </row>
    <row r="2447" spans="2:2">
      <c r="B2447" s="81"/>
    </row>
    <row r="2448" spans="2:2">
      <c r="B2448" s="81"/>
    </row>
    <row r="2449" spans="2:2">
      <c r="B2449" s="81"/>
    </row>
    <row r="2450" spans="2:2">
      <c r="B2450" s="81"/>
    </row>
    <row r="2451" spans="2:2">
      <c r="B2451" s="81"/>
    </row>
    <row r="2452" spans="2:2">
      <c r="B2452" s="81"/>
    </row>
    <row r="2453" spans="2:2">
      <c r="B2453" s="81"/>
    </row>
    <row r="2454" spans="2:2">
      <c r="B2454" s="81"/>
    </row>
    <row r="2455" spans="2:2">
      <c r="B2455" s="81"/>
    </row>
    <row r="2456" spans="2:2">
      <c r="B2456" s="81"/>
    </row>
    <row r="2457" spans="2:2">
      <c r="B2457" s="81"/>
    </row>
    <row r="2458" spans="2:2">
      <c r="B2458" s="81"/>
    </row>
    <row r="2459" spans="2:2">
      <c r="B2459" s="81"/>
    </row>
    <row r="2460" spans="2:2">
      <c r="B2460" s="81"/>
    </row>
    <row r="2461" spans="2:2">
      <c r="B2461" s="81"/>
    </row>
    <row r="2462" spans="2:2">
      <c r="B2462" s="81"/>
    </row>
    <row r="2463" spans="2:2">
      <c r="B2463" s="81"/>
    </row>
    <row r="2464" spans="2:2">
      <c r="B2464" s="81"/>
    </row>
    <row r="2465" spans="2:2">
      <c r="B2465" s="81"/>
    </row>
    <row r="2466" spans="2:2">
      <c r="B2466" s="81"/>
    </row>
    <row r="2467" spans="2:2">
      <c r="B2467" s="81"/>
    </row>
    <row r="2468" spans="2:2">
      <c r="B2468" s="81"/>
    </row>
    <row r="2469" spans="2:2">
      <c r="B2469" s="81"/>
    </row>
    <row r="2470" spans="2:2">
      <c r="B2470" s="81"/>
    </row>
    <row r="2471" spans="2:2">
      <c r="B2471" s="81"/>
    </row>
    <row r="2472" spans="2:2">
      <c r="B2472" s="81"/>
    </row>
    <row r="2473" spans="2:2">
      <c r="B2473" s="81"/>
    </row>
    <row r="2474" spans="2:2">
      <c r="B2474" s="81"/>
    </row>
    <row r="2475" spans="2:2">
      <c r="B2475" s="81"/>
    </row>
    <row r="2476" spans="2:2">
      <c r="B2476" s="81"/>
    </row>
    <row r="2477" spans="2:2">
      <c r="B2477" s="81"/>
    </row>
    <row r="2478" spans="2:2">
      <c r="B2478" s="81"/>
    </row>
    <row r="2479" spans="2:2">
      <c r="B2479" s="81"/>
    </row>
    <row r="2480" spans="2:2">
      <c r="B2480" s="81"/>
    </row>
    <row r="2481" spans="2:2">
      <c r="B2481" s="81"/>
    </row>
    <row r="2482" spans="2:2">
      <c r="B2482" s="81"/>
    </row>
    <row r="2483" spans="2:2">
      <c r="B2483" s="81"/>
    </row>
    <row r="2484" spans="2:2">
      <c r="B2484" s="81"/>
    </row>
    <row r="2485" spans="2:2">
      <c r="B2485" s="81"/>
    </row>
    <row r="2486" spans="2:2">
      <c r="B2486" s="81"/>
    </row>
    <row r="2487" spans="2:2">
      <c r="B2487" s="81"/>
    </row>
    <row r="2488" spans="2:2">
      <c r="B2488" s="81"/>
    </row>
    <row r="2489" spans="2:2">
      <c r="B2489" s="81"/>
    </row>
    <row r="2490" spans="2:2">
      <c r="B2490" s="81"/>
    </row>
    <row r="2491" spans="2:2">
      <c r="B2491" s="81"/>
    </row>
    <row r="2492" spans="2:2">
      <c r="B2492" s="81"/>
    </row>
    <row r="2493" spans="2:2">
      <c r="B2493" s="81"/>
    </row>
    <row r="2494" spans="2:2">
      <c r="B2494" s="81"/>
    </row>
    <row r="2495" spans="2:2">
      <c r="B2495" s="81"/>
    </row>
    <row r="2496" spans="2:2">
      <c r="B2496" s="81"/>
    </row>
    <row r="2497" spans="2:2">
      <c r="B2497" s="81"/>
    </row>
    <row r="2498" spans="2:2">
      <c r="B2498" s="81"/>
    </row>
    <row r="2499" spans="2:2">
      <c r="B2499" s="81"/>
    </row>
    <row r="2500" spans="2:2">
      <c r="B2500" s="81"/>
    </row>
    <row r="2501" spans="2:2">
      <c r="B2501" s="81"/>
    </row>
    <row r="2502" spans="2:2">
      <c r="B2502" s="81"/>
    </row>
    <row r="2503" spans="2:2">
      <c r="B2503" s="81"/>
    </row>
    <row r="2504" spans="2:2">
      <c r="B2504" s="81"/>
    </row>
    <row r="2505" spans="2:2">
      <c r="B2505" s="81"/>
    </row>
    <row r="2506" spans="2:2">
      <c r="B2506" s="81"/>
    </row>
    <row r="2507" spans="2:2">
      <c r="B2507" s="81"/>
    </row>
    <row r="2508" spans="2:2">
      <c r="B2508" s="81"/>
    </row>
    <row r="2509" spans="2:2">
      <c r="B2509" s="81"/>
    </row>
    <row r="2510" spans="2:2">
      <c r="B2510" s="81"/>
    </row>
    <row r="2511" spans="2:2">
      <c r="B2511" s="81"/>
    </row>
    <row r="2512" spans="2:2">
      <c r="B2512" s="81"/>
    </row>
    <row r="2513" spans="2:2">
      <c r="B2513" s="81"/>
    </row>
    <row r="2514" spans="2:2">
      <c r="B2514" s="81"/>
    </row>
    <row r="2515" spans="2:2">
      <c r="B2515" s="81"/>
    </row>
    <row r="2516" spans="2:2">
      <c r="B2516" s="81"/>
    </row>
    <row r="2517" spans="2:2">
      <c r="B2517" s="81"/>
    </row>
    <row r="2518" spans="2:2">
      <c r="B2518" s="81"/>
    </row>
    <row r="2519" spans="2:2">
      <c r="B2519" s="81"/>
    </row>
    <row r="2520" spans="2:2">
      <c r="B2520" s="81"/>
    </row>
    <row r="2521" spans="2:2">
      <c r="B2521" s="81"/>
    </row>
    <row r="2522" spans="2:2">
      <c r="B2522" s="81"/>
    </row>
    <row r="2523" spans="2:2">
      <c r="B2523" s="81"/>
    </row>
    <row r="2524" spans="2:2">
      <c r="B2524" s="81"/>
    </row>
    <row r="2525" spans="2:2">
      <c r="B2525" s="81"/>
    </row>
    <row r="2526" spans="2:2">
      <c r="B2526" s="81"/>
    </row>
    <row r="2527" spans="2:2">
      <c r="B2527" s="81"/>
    </row>
    <row r="2528" spans="2:2">
      <c r="B2528" s="81"/>
    </row>
    <row r="2529" spans="2:2">
      <c r="B2529" s="81"/>
    </row>
    <row r="2530" spans="2:2">
      <c r="B2530" s="81"/>
    </row>
    <row r="2531" spans="2:2">
      <c r="B2531" s="81"/>
    </row>
    <row r="2532" spans="2:2">
      <c r="B2532" s="81"/>
    </row>
    <row r="2533" spans="2:2">
      <c r="B2533" s="81"/>
    </row>
    <row r="2534" spans="2:2">
      <c r="B2534" s="81"/>
    </row>
    <row r="2535" spans="2:2">
      <c r="B2535" s="81"/>
    </row>
    <row r="2536" spans="2:2">
      <c r="B2536" s="81"/>
    </row>
    <row r="2537" spans="2:2">
      <c r="B2537" s="81"/>
    </row>
    <row r="2538" spans="2:2">
      <c r="B2538" s="81"/>
    </row>
    <row r="2539" spans="2:2">
      <c r="B2539" s="81"/>
    </row>
    <row r="2540" spans="2:2">
      <c r="B2540" s="81"/>
    </row>
    <row r="2541" spans="2:2">
      <c r="B2541" s="81"/>
    </row>
    <row r="2542" spans="2:2">
      <c r="B2542" s="81"/>
    </row>
    <row r="2543" spans="2:2">
      <c r="B2543" s="81"/>
    </row>
    <row r="2544" spans="2:2">
      <c r="B2544" s="81"/>
    </row>
    <row r="2545" spans="2:2">
      <c r="B2545" s="81"/>
    </row>
    <row r="2546" spans="2:2">
      <c r="B2546" s="81"/>
    </row>
    <row r="2547" spans="2:2">
      <c r="B2547" s="81"/>
    </row>
    <row r="2548" spans="2:2">
      <c r="B2548" s="81"/>
    </row>
    <row r="2549" spans="2:2">
      <c r="B2549" s="81"/>
    </row>
    <row r="2550" spans="2:2">
      <c r="B2550" s="81"/>
    </row>
    <row r="2551" spans="2:2">
      <c r="B2551" s="81"/>
    </row>
    <row r="2552" spans="2:2">
      <c r="B2552" s="81"/>
    </row>
    <row r="2553" spans="2:2">
      <c r="B2553" s="81"/>
    </row>
    <row r="2554" spans="2:2">
      <c r="B2554" s="81"/>
    </row>
    <row r="2555" spans="2:2">
      <c r="B2555" s="81"/>
    </row>
    <row r="2556" spans="2:2">
      <c r="B2556" s="81"/>
    </row>
    <row r="2557" spans="2:2">
      <c r="B2557" s="81"/>
    </row>
    <row r="2558" spans="2:2">
      <c r="B2558" s="81"/>
    </row>
    <row r="2559" spans="2:2">
      <c r="B2559" s="81"/>
    </row>
    <row r="2560" spans="2:2">
      <c r="B2560" s="81"/>
    </row>
    <row r="2561" spans="2:2">
      <c r="B2561" s="81"/>
    </row>
    <row r="2562" spans="2:2">
      <c r="B2562" s="81"/>
    </row>
    <row r="2563" spans="2:2">
      <c r="B2563" s="81"/>
    </row>
    <row r="2564" spans="2:2">
      <c r="B2564" s="81"/>
    </row>
    <row r="2565" spans="2:2">
      <c r="B2565" s="81"/>
    </row>
    <row r="2566" spans="2:2">
      <c r="B2566" s="81"/>
    </row>
    <row r="2567" spans="2:2">
      <c r="B2567" s="81"/>
    </row>
    <row r="2568" spans="2:2">
      <c r="B2568" s="81"/>
    </row>
    <row r="2569" spans="2:2">
      <c r="B2569" s="81"/>
    </row>
    <row r="2570" spans="2:2">
      <c r="B2570" s="81"/>
    </row>
    <row r="2571" spans="2:2">
      <c r="B2571" s="81"/>
    </row>
    <row r="2572" spans="2:2">
      <c r="B2572" s="81"/>
    </row>
    <row r="2573" spans="2:2">
      <c r="B2573" s="81"/>
    </row>
    <row r="2574" spans="2:2">
      <c r="B2574" s="81"/>
    </row>
    <row r="2575" spans="2:2">
      <c r="B2575" s="81"/>
    </row>
    <row r="2576" spans="2:2">
      <c r="B2576" s="81"/>
    </row>
    <row r="2577" spans="2:2">
      <c r="B2577" s="81"/>
    </row>
    <row r="2578" spans="2:2">
      <c r="B2578" s="81"/>
    </row>
    <row r="2579" spans="2:2">
      <c r="B2579" s="81"/>
    </row>
    <row r="2580" spans="2:2">
      <c r="B2580" s="81"/>
    </row>
    <row r="2581" spans="2:2">
      <c r="B2581" s="81"/>
    </row>
    <row r="2582" spans="2:2">
      <c r="B2582" s="81"/>
    </row>
    <row r="2583" spans="2:2">
      <c r="B2583" s="81"/>
    </row>
    <row r="2584" spans="2:2">
      <c r="B2584" s="81"/>
    </row>
    <row r="2585" spans="2:2">
      <c r="B2585" s="81"/>
    </row>
    <row r="2586" spans="2:2">
      <c r="B2586" s="81"/>
    </row>
    <row r="2587" spans="2:2">
      <c r="B2587" s="81"/>
    </row>
    <row r="2588" spans="2:2">
      <c r="B2588" s="81"/>
    </row>
    <row r="2589" spans="2:2">
      <c r="B2589" s="81"/>
    </row>
    <row r="2590" spans="2:2">
      <c r="B2590" s="81"/>
    </row>
    <row r="2591" spans="2:2">
      <c r="B2591" s="81"/>
    </row>
    <row r="2592" spans="2:2">
      <c r="B2592" s="81"/>
    </row>
    <row r="2593" spans="2:2">
      <c r="B2593" s="81"/>
    </row>
    <row r="2594" spans="2:2">
      <c r="B2594" s="81"/>
    </row>
    <row r="2595" spans="2:2">
      <c r="B2595" s="81"/>
    </row>
    <row r="2596" spans="2:2">
      <c r="B2596" s="81"/>
    </row>
    <row r="2597" spans="2:2">
      <c r="B2597" s="81"/>
    </row>
    <row r="2598" spans="2:2">
      <c r="B2598" s="81"/>
    </row>
    <row r="2599" spans="2:2">
      <c r="B2599" s="81"/>
    </row>
    <row r="2600" spans="2:2">
      <c r="B2600" s="81"/>
    </row>
    <row r="2601" spans="2:2">
      <c r="B2601" s="81"/>
    </row>
    <row r="2602" spans="2:2">
      <c r="B2602" s="81"/>
    </row>
    <row r="2603" spans="2:2">
      <c r="B2603" s="81"/>
    </row>
    <row r="2604" spans="2:2">
      <c r="B2604" s="81"/>
    </row>
    <row r="2605" spans="2:2">
      <c r="B2605" s="81"/>
    </row>
    <row r="2606" spans="2:2">
      <c r="B2606" s="81"/>
    </row>
    <row r="2607" spans="2:2">
      <c r="B2607" s="81"/>
    </row>
    <row r="2608" spans="2:2">
      <c r="B2608" s="81"/>
    </row>
    <row r="2609" spans="2:2">
      <c r="B2609" s="81"/>
    </row>
    <row r="2610" spans="2:2">
      <c r="B2610" s="81"/>
    </row>
    <row r="2611" spans="2:2">
      <c r="B2611" s="81"/>
    </row>
    <row r="2612" spans="2:2">
      <c r="B2612" s="81"/>
    </row>
    <row r="2613" spans="2:2">
      <c r="B2613" s="81"/>
    </row>
    <row r="2614" spans="2:2">
      <c r="B2614" s="81"/>
    </row>
    <row r="2615" spans="2:2">
      <c r="B2615" s="81"/>
    </row>
    <row r="2616" spans="2:2">
      <c r="B2616" s="81"/>
    </row>
    <row r="2617" spans="2:2">
      <c r="B2617" s="81"/>
    </row>
    <row r="2618" spans="2:2">
      <c r="B2618" s="81"/>
    </row>
    <row r="2619" spans="2:2">
      <c r="B2619" s="81"/>
    </row>
    <row r="2620" spans="2:2">
      <c r="B2620" s="81"/>
    </row>
    <row r="2621" spans="2:2">
      <c r="B2621" s="81"/>
    </row>
    <row r="2622" spans="2:2">
      <c r="B2622" s="81"/>
    </row>
    <row r="2623" spans="2:2">
      <c r="B2623" s="81"/>
    </row>
    <row r="2624" spans="2:2">
      <c r="B2624" s="81"/>
    </row>
    <row r="2625" spans="2:2">
      <c r="B2625" s="81"/>
    </row>
    <row r="2626" spans="2:2">
      <c r="B2626" s="81"/>
    </row>
    <row r="2627" spans="2:2">
      <c r="B2627" s="81"/>
    </row>
    <row r="2628" spans="2:2">
      <c r="B2628" s="81"/>
    </row>
    <row r="2629" spans="2:2">
      <c r="B2629" s="81"/>
    </row>
    <row r="2630" spans="2:2">
      <c r="B2630" s="81"/>
    </row>
    <row r="2631" spans="2:2">
      <c r="B2631" s="81"/>
    </row>
    <row r="2632" spans="2:2">
      <c r="B2632" s="81"/>
    </row>
    <row r="2633" spans="2:2">
      <c r="B2633" s="81"/>
    </row>
    <row r="2634" spans="2:2">
      <c r="B2634" s="81"/>
    </row>
    <row r="2635" spans="2:2">
      <c r="B2635" s="81"/>
    </row>
    <row r="2636" spans="2:2">
      <c r="B2636" s="81"/>
    </row>
    <row r="2637" spans="2:2">
      <c r="B2637" s="81"/>
    </row>
    <row r="2638" spans="2:2">
      <c r="B2638" s="81"/>
    </row>
    <row r="2639" spans="2:2">
      <c r="B2639" s="81"/>
    </row>
    <row r="2640" spans="2:2">
      <c r="B2640" s="81"/>
    </row>
    <row r="2641" spans="2:2">
      <c r="B2641" s="81"/>
    </row>
    <row r="2642" spans="2:2">
      <c r="B2642" s="81"/>
    </row>
    <row r="2643" spans="2:2">
      <c r="B2643" s="81"/>
    </row>
    <row r="2644" spans="2:2">
      <c r="B2644" s="81"/>
    </row>
    <row r="2645" spans="2:2">
      <c r="B2645" s="81"/>
    </row>
    <row r="2646" spans="2:2">
      <c r="B2646" s="81"/>
    </row>
    <row r="2647" spans="2:2">
      <c r="B2647" s="81"/>
    </row>
    <row r="2648" spans="2:2">
      <c r="B2648" s="81"/>
    </row>
    <row r="2649" spans="2:2">
      <c r="B2649" s="81"/>
    </row>
    <row r="2650" spans="2:2">
      <c r="B2650" s="81"/>
    </row>
    <row r="2651" spans="2:2">
      <c r="B2651" s="81"/>
    </row>
    <row r="2652" spans="2:2">
      <c r="B2652" s="81"/>
    </row>
    <row r="2653" spans="2:2">
      <c r="B2653" s="81"/>
    </row>
    <row r="2654" spans="2:2">
      <c r="B2654" s="81"/>
    </row>
    <row r="2655" spans="2:2">
      <c r="B2655" s="81"/>
    </row>
    <row r="2656" spans="2:2">
      <c r="B2656" s="81"/>
    </row>
    <row r="2657" spans="2:2">
      <c r="B2657" s="81"/>
    </row>
    <row r="2658" spans="2:2">
      <c r="B2658" s="81"/>
    </row>
    <row r="2659" spans="2:2">
      <c r="B2659" s="81"/>
    </row>
    <row r="2660" spans="2:2">
      <c r="B2660" s="81"/>
    </row>
    <row r="2661" spans="2:2">
      <c r="B2661" s="81"/>
    </row>
    <row r="2662" spans="2:2">
      <c r="B2662" s="81"/>
    </row>
    <row r="2663" spans="2:2">
      <c r="B2663" s="81"/>
    </row>
    <row r="2664" spans="2:2">
      <c r="B2664" s="81"/>
    </row>
    <row r="2665" spans="2:2">
      <c r="B2665" s="81"/>
    </row>
    <row r="2666" spans="2:2">
      <c r="B2666" s="81"/>
    </row>
    <row r="2667" spans="2:2">
      <c r="B2667" s="81"/>
    </row>
    <row r="2668" spans="2:2">
      <c r="B2668" s="81"/>
    </row>
    <row r="2669" spans="2:2">
      <c r="B2669" s="81"/>
    </row>
    <row r="2670" spans="2:2">
      <c r="B2670" s="81"/>
    </row>
    <row r="2671" spans="2:2">
      <c r="B2671" s="81"/>
    </row>
    <row r="2672" spans="2:2">
      <c r="B2672" s="81"/>
    </row>
    <row r="2673" spans="2:2">
      <c r="B2673" s="81"/>
    </row>
    <row r="2674" spans="2:2">
      <c r="B2674" s="81"/>
    </row>
    <row r="2675" spans="2:2">
      <c r="B2675" s="81"/>
    </row>
    <row r="2676" spans="2:2">
      <c r="B2676" s="81"/>
    </row>
    <row r="2677" spans="2:2">
      <c r="B2677" s="81"/>
    </row>
    <row r="2678" spans="2:2">
      <c r="B2678" s="81"/>
    </row>
    <row r="2679" spans="2:2">
      <c r="B2679" s="81"/>
    </row>
    <row r="2680" spans="2:2">
      <c r="B2680" s="81"/>
    </row>
    <row r="2681" spans="2:2">
      <c r="B2681" s="81"/>
    </row>
    <row r="2682" spans="2:2">
      <c r="B2682" s="81"/>
    </row>
    <row r="2683" spans="2:2">
      <c r="B2683" s="81"/>
    </row>
    <row r="2684" spans="2:2">
      <c r="B2684" s="81"/>
    </row>
    <row r="2685" spans="2:2">
      <c r="B2685" s="81"/>
    </row>
    <row r="2686" spans="2:2">
      <c r="B2686" s="81"/>
    </row>
    <row r="2687" spans="2:2">
      <c r="B2687" s="81"/>
    </row>
    <row r="2688" spans="2:2">
      <c r="B2688" s="81"/>
    </row>
    <row r="2689" spans="2:2">
      <c r="B2689" s="81"/>
    </row>
    <row r="2690" spans="2:2">
      <c r="B2690" s="81"/>
    </row>
    <row r="2691" spans="2:2">
      <c r="B2691" s="81"/>
    </row>
    <row r="2692" spans="2:2">
      <c r="B2692" s="81"/>
    </row>
    <row r="2693" spans="2:2">
      <c r="B2693" s="81"/>
    </row>
    <row r="2694" spans="2:2">
      <c r="B2694" s="81"/>
    </row>
    <row r="2695" spans="2:2">
      <c r="B2695" s="81"/>
    </row>
    <row r="2696" spans="2:2">
      <c r="B2696" s="81"/>
    </row>
    <row r="2697" spans="2:2">
      <c r="B2697" s="81"/>
    </row>
    <row r="2698" spans="2:2">
      <c r="B2698" s="81"/>
    </row>
    <row r="2699" spans="2:2">
      <c r="B2699" s="81"/>
    </row>
    <row r="2700" spans="2:2">
      <c r="B2700" s="81"/>
    </row>
    <row r="2701" spans="2:2">
      <c r="B2701" s="81"/>
    </row>
    <row r="2702" spans="2:2">
      <c r="B2702" s="81"/>
    </row>
    <row r="2703" spans="2:2">
      <c r="B2703" s="81"/>
    </row>
    <row r="2704" spans="2:2">
      <c r="B2704" s="81"/>
    </row>
    <row r="2705" spans="2:2">
      <c r="B2705" s="81"/>
    </row>
    <row r="2706" spans="2:2">
      <c r="B2706" s="81"/>
    </row>
    <row r="2707" spans="2:2">
      <c r="B2707" s="81"/>
    </row>
    <row r="2708" spans="2:2">
      <c r="B2708" s="81"/>
    </row>
    <row r="2709" spans="2:2">
      <c r="B2709" s="81"/>
    </row>
    <row r="2710" spans="2:2">
      <c r="B2710" s="81"/>
    </row>
    <row r="2711" spans="2:2">
      <c r="B2711" s="81"/>
    </row>
    <row r="2712" spans="2:2">
      <c r="B2712" s="81"/>
    </row>
    <row r="2713" spans="2:2">
      <c r="B2713" s="81"/>
    </row>
    <row r="2714" spans="2:2">
      <c r="B2714" s="81"/>
    </row>
    <row r="2715" spans="2:2">
      <c r="B2715" s="81"/>
    </row>
    <row r="2716" spans="2:2">
      <c r="B2716" s="81"/>
    </row>
    <row r="2717" spans="2:2">
      <c r="B2717" s="81"/>
    </row>
    <row r="2718" spans="2:2">
      <c r="B2718" s="81"/>
    </row>
    <row r="2719" spans="2:2">
      <c r="B2719" s="81"/>
    </row>
    <row r="2720" spans="2:2">
      <c r="B2720" s="81"/>
    </row>
    <row r="2721" spans="2:2">
      <c r="B2721" s="81"/>
    </row>
    <row r="2722" spans="2:2">
      <c r="B2722" s="81"/>
    </row>
    <row r="2723" spans="2:2">
      <c r="B2723" s="81"/>
    </row>
    <row r="2724" spans="2:2">
      <c r="B2724" s="81"/>
    </row>
    <row r="2725" spans="2:2">
      <c r="B2725" s="81"/>
    </row>
    <row r="2726" spans="2:2">
      <c r="B2726" s="81"/>
    </row>
    <row r="2727" spans="2:2">
      <c r="B2727" s="81"/>
    </row>
    <row r="2728" spans="2:2">
      <c r="B2728" s="81"/>
    </row>
    <row r="2729" spans="2:2">
      <c r="B2729" s="81"/>
    </row>
    <row r="2730" spans="2:2">
      <c r="B2730" s="81"/>
    </row>
    <row r="2731" spans="2:2">
      <c r="B2731" s="81"/>
    </row>
    <row r="2732" spans="2:2">
      <c r="B2732" s="81"/>
    </row>
    <row r="2733" spans="2:2">
      <c r="B2733" s="81"/>
    </row>
    <row r="2734" spans="2:2">
      <c r="B2734" s="81"/>
    </row>
    <row r="2735" spans="2:2">
      <c r="B2735" s="81"/>
    </row>
    <row r="2736" spans="2:2">
      <c r="B2736" s="81"/>
    </row>
    <row r="2737" spans="2:2">
      <c r="B2737" s="81"/>
    </row>
    <row r="2738" spans="2:2">
      <c r="B2738" s="81"/>
    </row>
    <row r="2739" spans="2:2">
      <c r="B2739" s="81"/>
    </row>
    <row r="2740" spans="2:2">
      <c r="B2740" s="81"/>
    </row>
    <row r="2741" spans="2:2">
      <c r="B2741" s="81"/>
    </row>
    <row r="2742" spans="2:2">
      <c r="B2742" s="81"/>
    </row>
    <row r="2743" spans="2:2">
      <c r="B2743" s="81"/>
    </row>
    <row r="2744" spans="2:2">
      <c r="B2744" s="81"/>
    </row>
    <row r="2745" spans="2:2">
      <c r="B2745" s="81"/>
    </row>
    <row r="2746" spans="2:2">
      <c r="B2746" s="81"/>
    </row>
    <row r="2747" spans="2:2">
      <c r="B2747" s="81"/>
    </row>
    <row r="2748" spans="2:2">
      <c r="B2748" s="81"/>
    </row>
    <row r="2749" spans="2:2">
      <c r="B2749" s="81"/>
    </row>
    <row r="2750" spans="2:2">
      <c r="B2750" s="81"/>
    </row>
    <row r="2751" spans="2:2">
      <c r="B2751" s="81"/>
    </row>
    <row r="2752" spans="2:2">
      <c r="B2752" s="81"/>
    </row>
    <row r="2753" spans="2:2">
      <c r="B2753" s="81"/>
    </row>
    <row r="2754" spans="2:2">
      <c r="B2754" s="81"/>
    </row>
    <row r="2755" spans="2:2">
      <c r="B2755" s="81"/>
    </row>
    <row r="2756" spans="2:2">
      <c r="B2756" s="81"/>
    </row>
    <row r="2757" spans="2:2">
      <c r="B2757" s="81"/>
    </row>
    <row r="2758" spans="2:2">
      <c r="B2758" s="81"/>
    </row>
    <row r="2759" spans="2:2">
      <c r="B2759" s="81"/>
    </row>
    <row r="2760" spans="2:2">
      <c r="B2760" s="81"/>
    </row>
    <row r="2761" spans="2:2">
      <c r="B2761" s="81"/>
    </row>
    <row r="2762" spans="2:2">
      <c r="B2762" s="81"/>
    </row>
    <row r="2763" spans="2:2">
      <c r="B2763" s="81"/>
    </row>
    <row r="2764" spans="2:2">
      <c r="B2764" s="81"/>
    </row>
    <row r="2765" spans="2:2">
      <c r="B2765" s="81"/>
    </row>
    <row r="2766" spans="2:2">
      <c r="B2766" s="81"/>
    </row>
    <row r="2767" spans="2:2">
      <c r="B2767" s="81"/>
    </row>
    <row r="2768" spans="2:2">
      <c r="B2768" s="81"/>
    </row>
    <row r="2769" spans="2:2">
      <c r="B2769" s="81"/>
    </row>
    <row r="2770" spans="2:2">
      <c r="B2770" s="81"/>
    </row>
    <row r="2771" spans="2:2">
      <c r="B2771" s="81"/>
    </row>
    <row r="2772" spans="2:2">
      <c r="B2772" s="81"/>
    </row>
    <row r="2773" spans="2:2">
      <c r="B2773" s="81"/>
    </row>
    <row r="2774" spans="2:2">
      <c r="B2774" s="81"/>
    </row>
    <row r="2775" spans="2:2">
      <c r="B2775" s="81"/>
    </row>
    <row r="2776" spans="2:2">
      <c r="B2776" s="81"/>
    </row>
    <row r="2777" spans="2:2">
      <c r="B2777" s="81"/>
    </row>
    <row r="2778" spans="2:2">
      <c r="B2778" s="81"/>
    </row>
    <row r="2779" spans="2:2">
      <c r="B2779" s="81"/>
    </row>
    <row r="2780" spans="2:2">
      <c r="B2780" s="81"/>
    </row>
    <row r="2781" spans="2:2">
      <c r="B2781" s="81"/>
    </row>
    <row r="2782" spans="2:2">
      <c r="B2782" s="81"/>
    </row>
    <row r="2783" spans="2:2">
      <c r="B2783" s="81"/>
    </row>
    <row r="2784" spans="2:2">
      <c r="B2784" s="81"/>
    </row>
    <row r="2785" spans="2:2">
      <c r="B2785" s="81"/>
    </row>
    <row r="2786" spans="2:2">
      <c r="B2786" s="81"/>
    </row>
    <row r="2787" spans="2:2">
      <c r="B2787" s="81"/>
    </row>
    <row r="2788" spans="2:2">
      <c r="B2788" s="81"/>
    </row>
    <row r="2789" spans="2:2">
      <c r="B2789" s="81"/>
    </row>
    <row r="2790" spans="2:2">
      <c r="B2790" s="81"/>
    </row>
    <row r="2791" spans="2:2">
      <c r="B2791" s="81"/>
    </row>
    <row r="2792" spans="2:2">
      <c r="B2792" s="81"/>
    </row>
    <row r="2793" spans="2:2">
      <c r="B2793" s="81"/>
    </row>
    <row r="2794" spans="2:2">
      <c r="B2794" s="81"/>
    </row>
    <row r="2795" spans="2:2">
      <c r="B2795" s="81"/>
    </row>
    <row r="2796" spans="2:2">
      <c r="B2796" s="81"/>
    </row>
    <row r="2797" spans="2:2">
      <c r="B2797" s="81"/>
    </row>
    <row r="2798" spans="2:2">
      <c r="B2798" s="81"/>
    </row>
    <row r="2799" spans="2:2">
      <c r="B2799" s="81"/>
    </row>
    <row r="2800" spans="2:2">
      <c r="B2800" s="81"/>
    </row>
    <row r="2801" spans="2:2">
      <c r="B2801" s="81"/>
    </row>
    <row r="2802" spans="2:2">
      <c r="B2802" s="81"/>
    </row>
    <row r="2803" spans="2:2">
      <c r="B2803" s="81"/>
    </row>
    <row r="2804" spans="2:2">
      <c r="B2804" s="81"/>
    </row>
    <row r="2805" spans="2:2">
      <c r="B2805" s="81"/>
    </row>
    <row r="2806" spans="2:2">
      <c r="B2806" s="81"/>
    </row>
    <row r="2807" spans="2:2">
      <c r="B2807" s="81"/>
    </row>
    <row r="2808" spans="2:2">
      <c r="B2808" s="81"/>
    </row>
    <row r="2809" spans="2:2">
      <c r="B2809" s="81"/>
    </row>
    <row r="2810" spans="2:2">
      <c r="B2810" s="81"/>
    </row>
    <row r="2811" spans="2:2">
      <c r="B2811" s="81"/>
    </row>
    <row r="2812" spans="2:2">
      <c r="B2812" s="81"/>
    </row>
    <row r="2813" spans="2:2">
      <c r="B2813" s="81"/>
    </row>
    <row r="2814" spans="2:2">
      <c r="B2814" s="81"/>
    </row>
    <row r="2815" spans="2:2">
      <c r="B2815" s="81"/>
    </row>
    <row r="2816" spans="2:2">
      <c r="B2816" s="81"/>
    </row>
    <row r="2817" spans="2:2">
      <c r="B2817" s="81"/>
    </row>
    <row r="2818" spans="2:2">
      <c r="B2818" s="81"/>
    </row>
    <row r="2819" spans="2:2">
      <c r="B2819" s="81"/>
    </row>
    <row r="2820" spans="2:2">
      <c r="B2820" s="81"/>
    </row>
    <row r="2821" spans="2:2">
      <c r="B2821" s="81"/>
    </row>
    <row r="2822" spans="2:2">
      <c r="B2822" s="81"/>
    </row>
    <row r="2823" spans="2:2">
      <c r="B2823" s="81"/>
    </row>
    <row r="2824" spans="2:2">
      <c r="B2824" s="81"/>
    </row>
    <row r="2825" spans="2:2">
      <c r="B2825" s="81"/>
    </row>
    <row r="2826" spans="2:2">
      <c r="B2826" s="81"/>
    </row>
    <row r="2827" spans="2:2">
      <c r="B2827" s="81"/>
    </row>
    <row r="2828" spans="2:2">
      <c r="B2828" s="81"/>
    </row>
    <row r="2829" spans="2:2">
      <c r="B2829" s="81"/>
    </row>
    <row r="2830" spans="2:2">
      <c r="B2830" s="81"/>
    </row>
    <row r="2831" spans="2:2">
      <c r="B2831" s="81"/>
    </row>
    <row r="2832" spans="2:2">
      <c r="B2832" s="81"/>
    </row>
    <row r="2833" spans="2:2">
      <c r="B2833" s="81"/>
    </row>
    <row r="2834" spans="2:2">
      <c r="B2834" s="81"/>
    </row>
    <row r="2835" spans="2:2">
      <c r="B2835" s="81"/>
    </row>
    <row r="2836" spans="2:2">
      <c r="B2836" s="81"/>
    </row>
    <row r="2837" spans="2:2">
      <c r="B2837" s="81"/>
    </row>
    <row r="2838" spans="2:2">
      <c r="B2838" s="81"/>
    </row>
    <row r="2839" spans="2:2">
      <c r="B2839" s="81"/>
    </row>
    <row r="2840" spans="2:2">
      <c r="B2840" s="81"/>
    </row>
    <row r="2841" spans="2:2">
      <c r="B2841" s="81"/>
    </row>
    <row r="2842" spans="2:2">
      <c r="B2842" s="81"/>
    </row>
    <row r="2843" spans="2:2">
      <c r="B2843" s="81"/>
    </row>
    <row r="2844" spans="2:2">
      <c r="B2844" s="81"/>
    </row>
    <row r="2845" spans="2:2">
      <c r="B2845" s="81"/>
    </row>
    <row r="2846" spans="2:2">
      <c r="B2846" s="81"/>
    </row>
    <row r="2847" spans="2:2">
      <c r="B2847" s="81"/>
    </row>
    <row r="2848" spans="2:2">
      <c r="B2848" s="81"/>
    </row>
    <row r="2849" spans="2:2">
      <c r="B2849" s="81"/>
    </row>
    <row r="2850" spans="2:2">
      <c r="B2850" s="81"/>
    </row>
    <row r="2851" spans="2:2">
      <c r="B2851" s="81"/>
    </row>
    <row r="2852" spans="2:2">
      <c r="B2852" s="81"/>
    </row>
    <row r="2853" spans="2:2">
      <c r="B2853" s="81"/>
    </row>
    <row r="2854" spans="2:2">
      <c r="B2854" s="81"/>
    </row>
    <row r="2855" spans="2:2">
      <c r="B2855" s="81"/>
    </row>
    <row r="2856" spans="2:2">
      <c r="B2856" s="81"/>
    </row>
    <row r="2857" spans="2:2">
      <c r="B2857" s="81"/>
    </row>
    <row r="2858" spans="2:2">
      <c r="B2858" s="81"/>
    </row>
    <row r="2859" spans="2:2">
      <c r="B2859" s="81"/>
    </row>
    <row r="2860" spans="2:2">
      <c r="B2860" s="81"/>
    </row>
    <row r="2861" spans="2:2">
      <c r="B2861" s="81"/>
    </row>
    <row r="2862" spans="2:2">
      <c r="B2862" s="81"/>
    </row>
    <row r="2863" spans="2:2">
      <c r="B2863" s="81"/>
    </row>
    <row r="2864" spans="2:2">
      <c r="B2864" s="81"/>
    </row>
    <row r="2865" spans="2:2">
      <c r="B2865" s="81"/>
    </row>
    <row r="2866" spans="2:2">
      <c r="B2866" s="81"/>
    </row>
    <row r="2867" spans="2:2">
      <c r="B2867" s="81"/>
    </row>
    <row r="2868" spans="2:2">
      <c r="B2868" s="81"/>
    </row>
    <row r="2869" spans="2:2">
      <c r="B2869" s="81"/>
    </row>
    <row r="2870" spans="2:2">
      <c r="B2870" s="81"/>
    </row>
    <row r="2871" spans="2:2">
      <c r="B2871" s="81"/>
    </row>
    <row r="2872" spans="2:2">
      <c r="B2872" s="81"/>
    </row>
    <row r="2873" spans="2:2">
      <c r="B2873" s="81"/>
    </row>
    <row r="2874" spans="2:2">
      <c r="B2874" s="81"/>
    </row>
    <row r="2875" spans="2:2">
      <c r="B2875" s="81"/>
    </row>
    <row r="2876" spans="2:2">
      <c r="B2876" s="81"/>
    </row>
    <row r="2877" spans="2:2">
      <c r="B2877" s="81"/>
    </row>
    <row r="2878" spans="2:2">
      <c r="B2878" s="81"/>
    </row>
    <row r="2879" spans="2:2">
      <c r="B2879" s="81"/>
    </row>
    <row r="2880" spans="2:2">
      <c r="B2880" s="81"/>
    </row>
    <row r="2881" spans="2:2">
      <c r="B2881" s="81"/>
    </row>
    <row r="2882" spans="2:2">
      <c r="B2882" s="81"/>
    </row>
    <row r="2883" spans="2:2">
      <c r="B2883" s="81"/>
    </row>
    <row r="2884" spans="2:2">
      <c r="B2884" s="81"/>
    </row>
    <row r="2885" spans="2:2">
      <c r="B2885" s="81"/>
    </row>
    <row r="2886" spans="2:2">
      <c r="B2886" s="81"/>
    </row>
    <row r="2887" spans="2:2">
      <c r="B2887" s="81"/>
    </row>
    <row r="2888" spans="2:2">
      <c r="B2888" s="81"/>
    </row>
    <row r="2889" spans="2:2">
      <c r="B2889" s="81"/>
    </row>
    <row r="2890" spans="2:2">
      <c r="B2890" s="81"/>
    </row>
    <row r="2891" spans="2:2">
      <c r="B2891" s="81"/>
    </row>
    <row r="2892" spans="2:2">
      <c r="B2892" s="81"/>
    </row>
    <row r="2893" spans="2:2">
      <c r="B2893" s="81"/>
    </row>
    <row r="2894" spans="2:2">
      <c r="B2894" s="81"/>
    </row>
    <row r="2895" spans="2:2">
      <c r="B2895" s="81"/>
    </row>
    <row r="2896" spans="2:2">
      <c r="B2896" s="81"/>
    </row>
    <row r="2897" spans="2:2">
      <c r="B2897" s="81"/>
    </row>
    <row r="2898" spans="2:2">
      <c r="B2898" s="81"/>
    </row>
    <row r="2899" spans="2:2">
      <c r="B2899" s="81"/>
    </row>
    <row r="2900" spans="2:2">
      <c r="B2900" s="81"/>
    </row>
    <row r="2901" spans="2:2">
      <c r="B2901" s="81"/>
    </row>
    <row r="2902" spans="2:2">
      <c r="B2902" s="81"/>
    </row>
    <row r="2903" spans="2:2">
      <c r="B2903" s="81"/>
    </row>
    <row r="2904" spans="2:2">
      <c r="B2904" s="81"/>
    </row>
    <row r="2905" spans="2:2">
      <c r="B2905" s="81"/>
    </row>
    <row r="2906" spans="2:2">
      <c r="B2906" s="81"/>
    </row>
    <row r="2907" spans="2:2">
      <c r="B2907" s="81"/>
    </row>
    <row r="2908" spans="2:2">
      <c r="B2908" s="81"/>
    </row>
    <row r="2909" spans="2:2">
      <c r="B2909" s="81"/>
    </row>
    <row r="2910" spans="2:2">
      <c r="B2910" s="81"/>
    </row>
    <row r="2911" spans="2:2">
      <c r="B2911" s="81"/>
    </row>
    <row r="2912" spans="2:2">
      <c r="B2912" s="81"/>
    </row>
    <row r="2913" spans="2:2">
      <c r="B2913" s="81"/>
    </row>
    <row r="2914" spans="2:2">
      <c r="B2914" s="81"/>
    </row>
    <row r="2915" spans="2:2">
      <c r="B2915" s="81"/>
    </row>
    <row r="2916" spans="2:2">
      <c r="B2916" s="81"/>
    </row>
    <row r="2917" spans="2:2">
      <c r="B2917" s="81"/>
    </row>
    <row r="2918" spans="2:2">
      <c r="B2918" s="81"/>
    </row>
    <row r="2919" spans="2:2">
      <c r="B2919" s="81"/>
    </row>
    <row r="2920" spans="2:2">
      <c r="B2920" s="81"/>
    </row>
    <row r="2921" spans="2:2">
      <c r="B2921" s="81"/>
    </row>
    <row r="2922" spans="2:2">
      <c r="B2922" s="81"/>
    </row>
    <row r="2923" spans="2:2">
      <c r="B2923" s="81"/>
    </row>
    <row r="2924" spans="2:2">
      <c r="B2924" s="81"/>
    </row>
    <row r="2925" spans="2:2">
      <c r="B2925" s="81"/>
    </row>
    <row r="2926" spans="2:2">
      <c r="B2926" s="81"/>
    </row>
    <row r="2927" spans="2:2">
      <c r="B2927" s="81"/>
    </row>
    <row r="2928" spans="2:2">
      <c r="B2928" s="81"/>
    </row>
    <row r="2929" spans="2:2">
      <c r="B2929" s="81"/>
    </row>
    <row r="2930" spans="2:2">
      <c r="B2930" s="81"/>
    </row>
    <row r="2931" spans="2:2">
      <c r="B2931" s="81"/>
    </row>
    <row r="2932" spans="2:2">
      <c r="B2932" s="81"/>
    </row>
    <row r="2933" spans="2:2">
      <c r="B2933" s="81"/>
    </row>
    <row r="2934" spans="2:2">
      <c r="B2934" s="81"/>
    </row>
    <row r="2935" spans="2:2">
      <c r="B2935" s="81"/>
    </row>
    <row r="2936" spans="2:2">
      <c r="B2936" s="81"/>
    </row>
    <row r="2937" spans="2:2">
      <c r="B2937" s="81"/>
    </row>
    <row r="2938" spans="2:2">
      <c r="B2938" s="81"/>
    </row>
    <row r="2939" spans="2:2">
      <c r="B2939" s="81"/>
    </row>
    <row r="2940" spans="2:2">
      <c r="B2940" s="81"/>
    </row>
    <row r="2941" spans="2:2">
      <c r="B2941" s="81"/>
    </row>
    <row r="2942" spans="2:2">
      <c r="B2942" s="81"/>
    </row>
    <row r="2943" spans="2:2">
      <c r="B2943" s="81"/>
    </row>
    <row r="2944" spans="2:2">
      <c r="B2944" s="81"/>
    </row>
    <row r="2945" spans="2:2">
      <c r="B2945" s="81"/>
    </row>
    <row r="2946" spans="2:2">
      <c r="B2946" s="81"/>
    </row>
    <row r="2947" spans="2:2">
      <c r="B2947" s="81"/>
    </row>
    <row r="2948" spans="2:2">
      <c r="B2948" s="81"/>
    </row>
    <row r="2949" spans="2:2">
      <c r="B2949" s="81"/>
    </row>
    <row r="2950" spans="2:2">
      <c r="B2950" s="81"/>
    </row>
    <row r="2951" spans="2:2">
      <c r="B2951" s="81"/>
    </row>
    <row r="2952" spans="2:2">
      <c r="B2952" s="81"/>
    </row>
    <row r="2953" spans="2:2">
      <c r="B2953" s="81"/>
    </row>
    <row r="2954" spans="2:2">
      <c r="B2954" s="81"/>
    </row>
    <row r="2955" spans="2:2">
      <c r="B2955" s="81"/>
    </row>
    <row r="2956" spans="2:2">
      <c r="B2956" s="81"/>
    </row>
    <row r="2957" spans="2:2">
      <c r="B2957" s="81"/>
    </row>
    <row r="2958" spans="2:2">
      <c r="B2958" s="81"/>
    </row>
    <row r="2959" spans="2:2">
      <c r="B2959" s="81"/>
    </row>
    <row r="2960" spans="2:2">
      <c r="B2960" s="81"/>
    </row>
    <row r="2961" spans="2:2">
      <c r="B2961" s="81"/>
    </row>
    <row r="2962" spans="2:2">
      <c r="B2962" s="81"/>
    </row>
    <row r="2963" spans="2:2">
      <c r="B2963" s="81"/>
    </row>
    <row r="2964" spans="2:2">
      <c r="B2964" s="81"/>
    </row>
    <row r="2965" spans="2:2">
      <c r="B2965" s="81"/>
    </row>
    <row r="2966" spans="2:2">
      <c r="B2966" s="81"/>
    </row>
    <row r="2967" spans="2:2">
      <c r="B2967" s="81"/>
    </row>
    <row r="2968" spans="2:2">
      <c r="B2968" s="81"/>
    </row>
    <row r="2969" spans="2:2">
      <c r="B2969" s="81"/>
    </row>
    <row r="2970" spans="2:2">
      <c r="B2970" s="81"/>
    </row>
    <row r="2971" spans="2:2">
      <c r="B2971" s="81"/>
    </row>
    <row r="2972" spans="2:2">
      <c r="B2972" s="81"/>
    </row>
    <row r="2973" spans="2:2">
      <c r="B2973" s="81"/>
    </row>
    <row r="2974" spans="2:2">
      <c r="B2974" s="81"/>
    </row>
    <row r="2975" spans="2:2">
      <c r="B2975" s="81"/>
    </row>
    <row r="2976" spans="2:2">
      <c r="B2976" s="81"/>
    </row>
    <row r="2977" spans="2:2">
      <c r="B2977" s="81"/>
    </row>
    <row r="2978" spans="2:2">
      <c r="B2978" s="81"/>
    </row>
    <row r="2979" spans="2:2">
      <c r="B2979" s="81"/>
    </row>
    <row r="2980" spans="2:2">
      <c r="B2980" s="81"/>
    </row>
    <row r="2981" spans="2:2">
      <c r="B2981" s="81"/>
    </row>
    <row r="2982" spans="2:2">
      <c r="B2982" s="81"/>
    </row>
    <row r="2983" spans="2:2">
      <c r="B2983" s="81"/>
    </row>
    <row r="2984" spans="2:2">
      <c r="B2984" s="81"/>
    </row>
    <row r="2985" spans="2:2">
      <c r="B2985" s="81"/>
    </row>
    <row r="2986" spans="2:2">
      <c r="B2986" s="81"/>
    </row>
    <row r="2987" spans="2:2">
      <c r="B2987" s="81"/>
    </row>
    <row r="2988" spans="2:2">
      <c r="B2988" s="81"/>
    </row>
    <row r="2989" spans="2:2">
      <c r="B2989" s="81"/>
    </row>
    <row r="2990" spans="2:2">
      <c r="B2990" s="81"/>
    </row>
    <row r="2991" spans="2:2">
      <c r="B2991" s="81"/>
    </row>
    <row r="2992" spans="2:2">
      <c r="B2992" s="81"/>
    </row>
    <row r="2993" spans="2:2">
      <c r="B2993" s="81"/>
    </row>
    <row r="2994" spans="2:2">
      <c r="B2994" s="81"/>
    </row>
    <row r="2995" spans="2:2">
      <c r="B2995" s="81"/>
    </row>
    <row r="2996" spans="2:2">
      <c r="B2996" s="81"/>
    </row>
    <row r="2997" spans="2:2">
      <c r="B2997" s="81"/>
    </row>
    <row r="2998" spans="2:2">
      <c r="B2998" s="81"/>
    </row>
    <row r="2999" spans="2:2">
      <c r="B2999" s="81"/>
    </row>
    <row r="3000" spans="2:2">
      <c r="B3000" s="81"/>
    </row>
    <row r="3001" spans="2:2">
      <c r="B3001" s="81"/>
    </row>
    <row r="3002" spans="2:2">
      <c r="B3002" s="81"/>
    </row>
    <row r="3003" spans="2:2">
      <c r="B3003" s="81"/>
    </row>
    <row r="3004" spans="2:2">
      <c r="B3004" s="81"/>
    </row>
    <row r="3005" spans="2:2">
      <c r="B3005" s="81"/>
    </row>
    <row r="3006" spans="2:2">
      <c r="B3006" s="81"/>
    </row>
    <row r="3007" spans="2:2">
      <c r="B3007" s="81"/>
    </row>
    <row r="3008" spans="2:2">
      <c r="B3008" s="81"/>
    </row>
    <row r="3009" spans="2:2">
      <c r="B3009" s="81"/>
    </row>
    <row r="3010" spans="2:2">
      <c r="B3010" s="81"/>
    </row>
    <row r="3011" spans="2:2">
      <c r="B3011" s="81"/>
    </row>
    <row r="3012" spans="2:2">
      <c r="B3012" s="81"/>
    </row>
    <row r="3013" spans="2:2">
      <c r="B3013" s="81"/>
    </row>
    <row r="3014" spans="2:2">
      <c r="B3014" s="81"/>
    </row>
    <row r="3015" spans="2:2">
      <c r="B3015" s="81"/>
    </row>
    <row r="3016" spans="2:2">
      <c r="B3016" s="81"/>
    </row>
    <row r="3017" spans="2:2">
      <c r="B3017" s="81"/>
    </row>
    <row r="3018" spans="2:2">
      <c r="B3018" s="81"/>
    </row>
    <row r="3019" spans="2:2">
      <c r="B3019" s="81"/>
    </row>
    <row r="3020" spans="2:2">
      <c r="B3020" s="81"/>
    </row>
    <row r="3021" spans="2:2">
      <c r="B3021" s="81"/>
    </row>
    <row r="3022" spans="2:2">
      <c r="B3022" s="81"/>
    </row>
    <row r="3023" spans="2:2">
      <c r="B3023" s="81"/>
    </row>
    <row r="3024" spans="2:2">
      <c r="B3024" s="81"/>
    </row>
    <row r="3025" spans="2:2">
      <c r="B3025" s="81"/>
    </row>
    <row r="3026" spans="2:2">
      <c r="B3026" s="81"/>
    </row>
    <row r="3027" spans="2:2">
      <c r="B3027" s="81"/>
    </row>
    <row r="3028" spans="2:2">
      <c r="B3028" s="81"/>
    </row>
    <row r="3029" spans="2:2">
      <c r="B3029" s="81"/>
    </row>
    <row r="3030" spans="2:2">
      <c r="B3030" s="81"/>
    </row>
    <row r="3031" spans="2:2">
      <c r="B3031" s="81"/>
    </row>
    <row r="3032" spans="2:2">
      <c r="B3032" s="81"/>
    </row>
    <row r="3033" spans="2:2">
      <c r="B3033" s="81"/>
    </row>
    <row r="3034" spans="2:2">
      <c r="B3034" s="81"/>
    </row>
    <row r="3035" spans="2:2">
      <c r="B3035" s="81"/>
    </row>
    <row r="3036" spans="2:2">
      <c r="B3036" s="81"/>
    </row>
    <row r="3037" spans="2:2">
      <c r="B3037" s="81"/>
    </row>
    <row r="3038" spans="2:2">
      <c r="B3038" s="81"/>
    </row>
    <row r="3039" spans="2:2">
      <c r="B3039" s="81"/>
    </row>
    <row r="3040" spans="2:2">
      <c r="B3040" s="81"/>
    </row>
    <row r="3041" spans="2:2">
      <c r="B3041" s="81"/>
    </row>
    <row r="3042" spans="2:2">
      <c r="B3042" s="81"/>
    </row>
    <row r="3043" spans="2:2">
      <c r="B3043" s="81"/>
    </row>
    <row r="3044" spans="2:2">
      <c r="B3044" s="81"/>
    </row>
    <row r="3045" spans="2:2">
      <c r="B3045" s="81"/>
    </row>
    <row r="3046" spans="2:2">
      <c r="B3046" s="81"/>
    </row>
    <row r="3047" spans="2:2">
      <c r="B3047" s="81"/>
    </row>
    <row r="3048" spans="2:2">
      <c r="B3048" s="81"/>
    </row>
    <row r="3049" spans="2:2">
      <c r="B3049" s="81"/>
    </row>
    <row r="3050" spans="2:2">
      <c r="B3050" s="81"/>
    </row>
    <row r="3051" spans="2:2">
      <c r="B3051" s="81"/>
    </row>
    <row r="3052" spans="2:2">
      <c r="B3052" s="81"/>
    </row>
    <row r="3053" spans="2:2">
      <c r="B3053" s="81"/>
    </row>
    <row r="3054" spans="2:2">
      <c r="B3054" s="81"/>
    </row>
    <row r="3055" spans="2:2">
      <c r="B3055" s="81"/>
    </row>
    <row r="3056" spans="2:2">
      <c r="B3056" s="81"/>
    </row>
    <row r="3057" spans="2:2">
      <c r="B3057" s="81"/>
    </row>
    <row r="3058" spans="2:2">
      <c r="B3058" s="81"/>
    </row>
    <row r="3059" spans="2:2">
      <c r="B3059" s="81"/>
    </row>
    <row r="3060" spans="2:2">
      <c r="B3060" s="81"/>
    </row>
    <row r="3061" spans="2:2">
      <c r="B3061" s="81"/>
    </row>
    <row r="3062" spans="2:2">
      <c r="B3062" s="81"/>
    </row>
    <row r="3063" spans="2:2">
      <c r="B3063" s="81"/>
    </row>
    <row r="3064" spans="2:2">
      <c r="B3064" s="81"/>
    </row>
    <row r="3065" spans="2:2">
      <c r="B3065" s="81"/>
    </row>
    <row r="3066" spans="2:2">
      <c r="B3066" s="81"/>
    </row>
    <row r="3067" spans="2:2">
      <c r="B3067" s="81"/>
    </row>
    <row r="3068" spans="2:2">
      <c r="B3068" s="81"/>
    </row>
    <row r="3069" spans="2:2">
      <c r="B3069" s="81"/>
    </row>
    <row r="3070" spans="2:2">
      <c r="B3070" s="81"/>
    </row>
    <row r="3071" spans="2:2">
      <c r="B3071" s="81"/>
    </row>
    <row r="3072" spans="2:2">
      <c r="B3072" s="81"/>
    </row>
    <row r="3073" spans="2:2">
      <c r="B3073" s="81"/>
    </row>
    <row r="3074" spans="2:2">
      <c r="B3074" s="81"/>
    </row>
    <row r="3075" spans="2:2">
      <c r="B3075" s="81"/>
    </row>
    <row r="3076" spans="2:2">
      <c r="B3076" s="81"/>
    </row>
    <row r="3077" spans="2:2">
      <c r="B3077" s="81"/>
    </row>
    <row r="3078" spans="2:2">
      <c r="B3078" s="81"/>
    </row>
    <row r="3079" spans="2:2">
      <c r="B3079" s="81"/>
    </row>
    <row r="3080" spans="2:2">
      <c r="B3080" s="81"/>
    </row>
    <row r="3081" spans="2:2">
      <c r="B3081" s="81"/>
    </row>
    <row r="3082" spans="2:2">
      <c r="B3082" s="81"/>
    </row>
    <row r="3083" spans="2:2">
      <c r="B3083" s="81"/>
    </row>
    <row r="3084" spans="2:2">
      <c r="B3084" s="81"/>
    </row>
    <row r="3085" spans="2:2">
      <c r="B3085" s="81"/>
    </row>
    <row r="3086" spans="2:2">
      <c r="B3086" s="81"/>
    </row>
    <row r="3087" spans="2:2">
      <c r="B3087" s="81"/>
    </row>
    <row r="3088" spans="2:2">
      <c r="B3088" s="81"/>
    </row>
    <row r="3089" spans="2:2">
      <c r="B3089" s="81"/>
    </row>
    <row r="3090" spans="2:2">
      <c r="B3090" s="81"/>
    </row>
    <row r="3091" spans="2:2">
      <c r="B3091" s="81"/>
    </row>
    <row r="3092" spans="2:2">
      <c r="B3092" s="81"/>
    </row>
    <row r="3093" spans="2:2">
      <c r="B3093" s="81"/>
    </row>
    <row r="3094" spans="2:2">
      <c r="B3094" s="81"/>
    </row>
    <row r="3095" spans="2:2">
      <c r="B3095" s="81"/>
    </row>
    <row r="3096" spans="2:2">
      <c r="B3096" s="81"/>
    </row>
    <row r="3097" spans="2:2">
      <c r="B3097" s="81"/>
    </row>
    <row r="3098" spans="2:2">
      <c r="B3098" s="81"/>
    </row>
    <row r="3099" spans="2:2">
      <c r="B3099" s="81"/>
    </row>
    <row r="3100" spans="2:2">
      <c r="B3100" s="81"/>
    </row>
    <row r="3101" spans="2:2">
      <c r="B3101" s="81"/>
    </row>
    <row r="3102" spans="2:2">
      <c r="B3102" s="81"/>
    </row>
    <row r="3103" spans="2:2">
      <c r="B3103" s="81"/>
    </row>
    <row r="3104" spans="2:2">
      <c r="B3104" s="81"/>
    </row>
    <row r="3105" spans="2:2">
      <c r="B3105" s="81"/>
    </row>
    <row r="3106" spans="2:2">
      <c r="B3106" s="81"/>
    </row>
    <row r="3107" spans="2:2">
      <c r="B3107" s="81"/>
    </row>
    <row r="3108" spans="2:2">
      <c r="B3108" s="81"/>
    </row>
    <row r="3109" spans="2:2">
      <c r="B3109" s="81"/>
    </row>
    <row r="3110" spans="2:2">
      <c r="B3110" s="81"/>
    </row>
    <row r="3111" spans="2:2">
      <c r="B3111" s="81"/>
    </row>
    <row r="3112" spans="2:2">
      <c r="B3112" s="81"/>
    </row>
    <row r="3113" spans="2:2">
      <c r="B3113" s="81"/>
    </row>
    <row r="3114" spans="2:2">
      <c r="B3114" s="81"/>
    </row>
    <row r="3115" spans="2:2">
      <c r="B3115" s="81"/>
    </row>
    <row r="3116" spans="2:2">
      <c r="B3116" s="81"/>
    </row>
    <row r="3117" spans="2:2">
      <c r="B3117" s="81"/>
    </row>
    <row r="3118" spans="2:2">
      <c r="B3118" s="81"/>
    </row>
    <row r="3119" spans="2:2">
      <c r="B3119" s="81"/>
    </row>
    <row r="3120" spans="2:2">
      <c r="B3120" s="81"/>
    </row>
    <row r="3121" spans="2:2">
      <c r="B3121" s="81"/>
    </row>
    <row r="3122" spans="2:2">
      <c r="B3122" s="81"/>
    </row>
    <row r="3123" spans="2:2">
      <c r="B3123" s="81"/>
    </row>
    <row r="3124" spans="2:2">
      <c r="B3124" s="81"/>
    </row>
    <row r="3125" spans="2:2">
      <c r="B3125" s="81"/>
    </row>
    <row r="3126" spans="2:2">
      <c r="B3126" s="81"/>
    </row>
    <row r="3127" spans="2:2">
      <c r="B3127" s="8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08BB-5611-43C6-BE80-8C2B57EACF89}">
  <dimension ref="A1:P37"/>
  <sheetViews>
    <sheetView workbookViewId="0">
      <selection activeCell="C21" sqref="C21"/>
    </sheetView>
  </sheetViews>
  <sheetFormatPr defaultRowHeight="14.45"/>
  <cols>
    <col min="2" max="2" width="39.7109375" bestFit="1" customWidth="1"/>
    <col min="3" max="3" width="30.5703125" bestFit="1" customWidth="1"/>
    <col min="4" max="4" width="12.28515625" bestFit="1" customWidth="1"/>
    <col min="5" max="5" width="12.7109375" bestFit="1" customWidth="1"/>
    <col min="6" max="6" width="12.28515625" bestFit="1" customWidth="1"/>
    <col min="7" max="7" width="13.28515625" bestFit="1" customWidth="1"/>
  </cols>
  <sheetData>
    <row r="1" spans="1:16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>
      <c r="A2" s="63"/>
      <c r="B2" s="64" t="s">
        <v>359</v>
      </c>
      <c r="C2" s="64"/>
      <c r="D2" s="64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1:16">
      <c r="A3" s="63"/>
      <c r="B3" s="63"/>
      <c r="C3" s="63"/>
      <c r="D3" s="65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</row>
    <row r="4" spans="1:16">
      <c r="A4" s="63"/>
      <c r="B4" s="63"/>
      <c r="C4" s="63"/>
      <c r="D4" s="65"/>
      <c r="E4" s="63"/>
      <c r="G4" s="63"/>
      <c r="I4" s="63"/>
      <c r="J4" s="63"/>
      <c r="K4" s="63"/>
      <c r="L4" s="63"/>
      <c r="M4" s="63"/>
      <c r="N4" s="63"/>
      <c r="O4" s="63"/>
      <c r="P4" s="63"/>
    </row>
    <row r="5" spans="1:16">
      <c r="A5" s="63"/>
      <c r="B5" s="63"/>
      <c r="C5" s="63"/>
      <c r="D5" s="65"/>
      <c r="E5" s="63"/>
      <c r="G5" s="63"/>
      <c r="I5" s="63"/>
      <c r="J5" s="63"/>
      <c r="K5" s="63"/>
      <c r="L5" s="63"/>
      <c r="M5" s="63"/>
      <c r="N5" s="63"/>
      <c r="O5" s="63"/>
      <c r="P5" s="63"/>
    </row>
    <row r="6" spans="1:16">
      <c r="A6" s="63"/>
      <c r="B6" s="63"/>
      <c r="C6" s="63"/>
      <c r="D6" s="65"/>
      <c r="E6" s="63"/>
      <c r="G6" s="63"/>
      <c r="I6" s="63"/>
      <c r="J6" s="63"/>
      <c r="K6" s="63"/>
      <c r="L6" s="63"/>
      <c r="M6" s="63"/>
      <c r="N6" s="63"/>
      <c r="O6" s="63"/>
      <c r="P6" s="63"/>
    </row>
    <row r="7" spans="1:16">
      <c r="A7" s="63"/>
      <c r="B7" s="63"/>
      <c r="C7" s="63"/>
      <c r="D7" s="65"/>
      <c r="E7" s="63"/>
      <c r="F7" s="63"/>
      <c r="G7" s="63"/>
      <c r="I7" s="63"/>
      <c r="J7" s="63"/>
      <c r="K7" s="63"/>
      <c r="L7" s="63"/>
      <c r="M7" s="63"/>
      <c r="N7" s="63"/>
      <c r="O7" s="63"/>
      <c r="P7" s="63"/>
    </row>
    <row r="8" spans="1:16">
      <c r="A8" s="63"/>
      <c r="B8" s="63"/>
      <c r="C8" s="63"/>
      <c r="D8" s="65"/>
      <c r="E8" s="63"/>
      <c r="G8" s="63"/>
      <c r="I8" s="63"/>
      <c r="J8" s="63"/>
      <c r="K8" s="63"/>
      <c r="L8" s="63"/>
      <c r="M8" s="63"/>
      <c r="N8" s="63"/>
      <c r="O8" s="63"/>
      <c r="P8" s="63"/>
    </row>
    <row r="9" spans="1:16">
      <c r="A9" s="63"/>
      <c r="B9" s="63"/>
      <c r="C9" s="63"/>
      <c r="D9" s="63"/>
      <c r="E9" s="63"/>
      <c r="F9" s="63"/>
      <c r="G9" s="63"/>
      <c r="I9" s="63"/>
      <c r="J9" s="63"/>
      <c r="K9" s="63"/>
      <c r="L9" s="63"/>
      <c r="M9" s="63"/>
      <c r="N9" s="63"/>
      <c r="O9" s="63"/>
      <c r="P9" s="63"/>
    </row>
    <row r="10" spans="1:16">
      <c r="A10" s="63"/>
      <c r="B10" s="63"/>
      <c r="C10" s="63"/>
      <c r="D10" s="63"/>
      <c r="E10" s="63"/>
      <c r="G10" s="63"/>
      <c r="I10" s="63"/>
      <c r="J10" s="63"/>
      <c r="K10" s="63"/>
      <c r="L10" s="63"/>
      <c r="M10" s="63"/>
      <c r="N10" s="63"/>
      <c r="O10" s="63"/>
      <c r="P10" s="63"/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1:16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</row>
    <row r="13" spans="1:16">
      <c r="A13" s="63"/>
      <c r="B13" s="63"/>
      <c r="C13" s="63"/>
      <c r="D13" s="63"/>
      <c r="E13" s="63"/>
    </row>
    <row r="14" spans="1:16">
      <c r="A14" s="63"/>
      <c r="B14" s="64"/>
    </row>
    <row r="15" spans="1:16">
      <c r="A15" s="63"/>
      <c r="B15" s="63"/>
    </row>
    <row r="16" spans="1:16">
      <c r="A16" s="63"/>
      <c r="B16" s="63"/>
    </row>
    <row r="17" spans="1:7">
      <c r="A17" s="63"/>
      <c r="B17" s="64" t="s">
        <v>388</v>
      </c>
    </row>
    <row r="18" spans="1:7">
      <c r="A18" s="63" t="s">
        <v>285</v>
      </c>
      <c r="B18" t="str">
        <f>'Recommended Premiums'!M12</f>
        <v>Accommodation and Hospitality</v>
      </c>
      <c r="C18" t="str">
        <f>'Recommended Premiums'!N12</f>
        <v>Government Administration</v>
      </c>
      <c r="D18" t="str">
        <f>'Recommended Premiums'!O12</f>
        <v>Fishing and Agriculture</v>
      </c>
      <c r="E18" t="str">
        <f>'Recommended Premiums'!P12</f>
        <v>Education</v>
      </c>
      <c r="F18" t="str">
        <f>'Recommended Premiums'!Q12</f>
        <v>Health and Community</v>
      </c>
      <c r="G18" t="str">
        <f>'Recommended Premiums'!R12</f>
        <v>Property and Business Service</v>
      </c>
    </row>
    <row r="19" spans="1:7">
      <c r="A19" s="63">
        <v>2023</v>
      </c>
      <c r="B19" s="70">
        <f>'Recommended Premiums'!D22</f>
        <v>29515.09741711017</v>
      </c>
      <c r="C19" s="70">
        <f>'Recommended Premiums'!D30</f>
        <v>58269.769904691559</v>
      </c>
      <c r="D19" s="71">
        <f>'Recommended Premiums'!D38</f>
        <v>92907.676348997804</v>
      </c>
      <c r="E19" s="70">
        <f>'Recommended Premiums'!D46</f>
        <v>40374.253022499048</v>
      </c>
      <c r="F19" s="48">
        <f>'Recommended Premiums'!D54</f>
        <v>41983.773494260415</v>
      </c>
      <c r="G19" s="48">
        <f>'Recommended Premiums'!D61</f>
        <v>50229.292628556672</v>
      </c>
    </row>
    <row r="20" spans="1:7">
      <c r="A20" s="63">
        <v>2024</v>
      </c>
      <c r="B20" s="70">
        <f>'Recommended Premiums'!D23</f>
        <v>32805.79779802361</v>
      </c>
      <c r="C20" s="70">
        <f>'Recommended Premiums'!D31</f>
        <v>52274.474271610452</v>
      </c>
      <c r="D20" s="71">
        <f>'Recommended Premiums'!D39</f>
        <v>77789.6188928099</v>
      </c>
      <c r="E20" s="70">
        <f>'Recommended Premiums'!D47</f>
        <v>44421.138906313914</v>
      </c>
      <c r="F20" s="48">
        <f>'Recommended Premiums'!D55</f>
        <v>43072.173254268637</v>
      </c>
      <c r="G20" s="48">
        <f>'Recommended Premiums'!D62</f>
        <v>54961.369102300931</v>
      </c>
    </row>
    <row r="21" spans="1:7">
      <c r="A21" s="63">
        <v>2025</v>
      </c>
      <c r="B21" s="70">
        <f>'Recommended Premiums'!D24</f>
        <v>34551.755159736262</v>
      </c>
      <c r="C21" s="70">
        <f>'Recommended Premiums'!D32</f>
        <v>50239.040625509951</v>
      </c>
      <c r="D21" s="71">
        <f>'Recommended Premiums'!D40</f>
        <v>104998.81937796148</v>
      </c>
      <c r="E21" s="70">
        <f>'Recommended Premiums'!D48</f>
        <v>50306.533113730475</v>
      </c>
      <c r="F21" s="48">
        <f>'Recommended Premiums'!D56</f>
        <v>40514.072710443259</v>
      </c>
      <c r="G21" s="48">
        <f>'Recommended Premiums'!D63</f>
        <v>75532.509998080117</v>
      </c>
    </row>
    <row r="22" spans="1:7">
      <c r="A22" s="63" t="s">
        <v>290</v>
      </c>
      <c r="B22" s="70">
        <f>'Recommended Premiums'!D25</f>
        <v>35410.41719142325</v>
      </c>
      <c r="C22" s="70">
        <f>'Recommended Premiums'!D33</f>
        <v>52027.62119960229</v>
      </c>
      <c r="D22" s="71">
        <f>'Recommended Premiums'!D41</f>
        <v>102540.59570450423</v>
      </c>
      <c r="E22" s="70">
        <f>'Recommended Premiums'!D49</f>
        <v>53059.631347303141</v>
      </c>
      <c r="F22" s="48">
        <f>'Recommended Premiums'!D57</f>
        <v>42127.946830625893</v>
      </c>
      <c r="G22" s="48">
        <f>'Recommended Premiums'!D64</f>
        <v>76018.199933208729</v>
      </c>
    </row>
    <row r="23" spans="1:7">
      <c r="A23" s="63"/>
      <c r="B23" s="63"/>
      <c r="C23" s="63"/>
      <c r="D23" s="65"/>
      <c r="E23" s="63"/>
    </row>
    <row r="24" spans="1:7">
      <c r="A24" s="63"/>
      <c r="B24" s="63"/>
      <c r="C24" s="63"/>
      <c r="D24" s="65"/>
      <c r="E24" s="63"/>
    </row>
    <row r="25" spans="1:7">
      <c r="A25" s="63"/>
      <c r="B25" s="63"/>
      <c r="C25" s="63"/>
      <c r="D25" s="63"/>
      <c r="E25" s="63"/>
    </row>
    <row r="26" spans="1:7">
      <c r="A26" s="63"/>
      <c r="B26" s="63"/>
      <c r="C26" s="63"/>
      <c r="D26" s="63"/>
      <c r="E26" s="63"/>
    </row>
    <row r="27" spans="1:7">
      <c r="A27" s="63"/>
      <c r="B27" s="63"/>
      <c r="C27" s="63"/>
      <c r="D27" s="63"/>
      <c r="E27" s="63"/>
    </row>
    <row r="28" spans="1:7">
      <c r="A28" s="63"/>
      <c r="B28" s="63"/>
      <c r="C28" s="63"/>
      <c r="D28" s="63"/>
      <c r="E28" s="63"/>
    </row>
    <row r="29" spans="1:7">
      <c r="A29" s="63"/>
      <c r="B29" s="63"/>
      <c r="C29" s="63"/>
      <c r="D29" s="63"/>
      <c r="E29" s="63"/>
    </row>
    <row r="30" spans="1:7">
      <c r="A30" s="63"/>
      <c r="B30" s="64"/>
      <c r="C30" s="64"/>
      <c r="D30" s="64"/>
      <c r="E30" s="10"/>
    </row>
    <row r="31" spans="1:7">
      <c r="A31" s="63"/>
      <c r="B31" s="63"/>
      <c r="C31" s="63"/>
      <c r="D31" s="63"/>
    </row>
    <row r="32" spans="1:7">
      <c r="A32" s="63"/>
      <c r="B32" s="63"/>
      <c r="C32" s="63"/>
      <c r="D32" s="63"/>
    </row>
    <row r="33" spans="1:16">
      <c r="A33" s="63"/>
      <c r="B33" s="63"/>
      <c r="C33" s="63"/>
      <c r="D33" s="63"/>
    </row>
    <row r="34" spans="1:16">
      <c r="A34" s="63"/>
      <c r="B34" s="63"/>
      <c r="C34" s="63"/>
      <c r="D34" s="63"/>
    </row>
    <row r="35" spans="1:16">
      <c r="A35" s="63"/>
      <c r="B35" s="63"/>
      <c r="C35" s="63"/>
      <c r="D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</row>
    <row r="36" spans="1:1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</row>
    <row r="37" spans="1:16">
      <c r="E37" s="6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c908b1-f277-4340-90a9-4611d0b0f078" xsi:nil="true"/>
    <lcf76f155ced4ddcb4097134ff3c332f xmlns="d2fca882-7b9a-4c7c-8257-282bfa44474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732A145E03E42A1F3BF50B5786093" ma:contentTypeVersion="17" ma:contentTypeDescription="Create a new document." ma:contentTypeScope="" ma:versionID="3370879af91ab79e0f49ab300269fc3a">
  <xsd:schema xmlns:xsd="http://www.w3.org/2001/XMLSchema" xmlns:xs="http://www.w3.org/2001/XMLSchema" xmlns:p="http://schemas.microsoft.com/office/2006/metadata/properties" xmlns:ns2="d2fca882-7b9a-4c7c-8257-282bfa444744" xmlns:ns3="7432d3c9-3fb8-4b05-8418-1b07130df88d" xmlns:ns4="50c908b1-f277-4340-90a9-4611d0b0f078" targetNamespace="http://schemas.microsoft.com/office/2006/metadata/properties" ma:root="true" ma:fieldsID="25fd4fe9e2b21cd051553266eea66e62" ns2:_="" ns3:_="" ns4:_="">
    <xsd:import namespace="d2fca882-7b9a-4c7c-8257-282bfa444744"/>
    <xsd:import namespace="7432d3c9-3fb8-4b05-8418-1b07130df88d"/>
    <xsd:import namespace="50c908b1-f277-4340-90a9-4611d0b0f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ca882-7b9a-4c7c-8257-282bfa444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32d3c9-3fb8-4b05-8418-1b07130df88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ef77027-0f88-4b59-b6be-336b64c0c589}" ma:internalName="TaxCatchAll" ma:showField="CatchAllData" ma:web="7432d3c9-3fb8-4b05-8418-1b07130df8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30126E-B27E-49ED-8356-2FDD36B638E9}"/>
</file>

<file path=customXml/itemProps2.xml><?xml version="1.0" encoding="utf-8"?>
<ds:datastoreItem xmlns:ds="http://schemas.openxmlformats.org/officeDocument/2006/customXml" ds:itemID="{29F8F7B4-6CCC-4827-8901-FEE98EA531C2}"/>
</file>

<file path=customXml/itemProps3.xml><?xml version="1.0" encoding="utf-8"?>
<ds:datastoreItem xmlns:ds="http://schemas.openxmlformats.org/officeDocument/2006/customXml" ds:itemID="{B6F52B76-F2F3-47FE-B8CD-CD1957DA6C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 Jones</dc:creator>
  <cp:keywords/>
  <dc:description/>
  <cp:lastModifiedBy>Krishna Ragavan</cp:lastModifiedBy>
  <cp:revision/>
  <dcterms:created xsi:type="dcterms:W3CDTF">2025-03-11T05:57:03Z</dcterms:created>
  <dcterms:modified xsi:type="dcterms:W3CDTF">2025-04-01T08:42:14Z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0x010100E7C732A145E03E42A1F3BF50B5786093</vt:lpwstr>
  </property>
  <property fmtid="{D5CDD505-2E9C-101B-9397-08002B2CF9AE}" pid="3" name="MediaServiceImageTags">
    <vt:lpwstr/>
  </property>
</Properties>
</file>