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ter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D4" i="1"/>
  <c r="E4" i="1"/>
  <c r="L4" i="1"/>
  <c r="D5" i="1"/>
  <c r="E5" i="1"/>
  <c r="L5" i="1"/>
  <c r="D6" i="1"/>
  <c r="E6" i="1"/>
  <c r="L6" i="1"/>
  <c r="L2" i="1"/>
  <c r="D3" i="1"/>
  <c r="I3" i="1"/>
  <c r="E3" i="1"/>
  <c r="H3" i="1"/>
  <c r="N3" i="1"/>
  <c r="I4" i="1"/>
  <c r="H4" i="1"/>
  <c r="N4" i="1"/>
  <c r="I5" i="1"/>
  <c r="H5" i="1"/>
  <c r="N5" i="1"/>
  <c r="I6" i="1"/>
  <c r="H6" i="1"/>
  <c r="N6" i="1"/>
  <c r="D2" i="1"/>
  <c r="I2" i="1"/>
  <c r="E2" i="1"/>
  <c r="H2" i="1"/>
  <c r="N2" i="1"/>
  <c r="J3" i="1"/>
  <c r="M3" i="1"/>
  <c r="J4" i="1"/>
  <c r="M4" i="1"/>
  <c r="J5" i="1"/>
  <c r="M5" i="1"/>
  <c r="J6" i="1"/>
  <c r="M6" i="1"/>
  <c r="J2" i="1"/>
  <c r="M2" i="1"/>
  <c r="K3" i="1"/>
  <c r="K4" i="1"/>
  <c r="K5" i="1"/>
  <c r="K6" i="1"/>
  <c r="K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<sst xmlns="http://schemas.openxmlformats.org/spreadsheetml/2006/main" count="15" uniqueCount="15">
  <si>
    <t>Solution</t>
  </si>
  <si>
    <t>Mass added, round 1</t>
  </si>
  <si>
    <t>Mass added, round 2</t>
  </si>
  <si>
    <t>LiPF6 mass to add</t>
  </si>
  <si>
    <t>2x check</t>
  </si>
  <si>
    <t>Mass % LiPF6</t>
  </si>
  <si>
    <t>Total solvent mass</t>
  </si>
  <si>
    <t>Mole % LiPF6</t>
  </si>
  <si>
    <t>mmol LiPF6</t>
  </si>
  <si>
    <t>mmol EC</t>
  </si>
  <si>
    <t>mmol DEC</t>
  </si>
  <si>
    <t>g/mL</t>
  </si>
  <si>
    <t xml:space="preserve">EC:DEC density = </t>
  </si>
  <si>
    <t>Unmixed Vol % LiPF6</t>
  </si>
  <si>
    <t>EC:LiPF6 mol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</si>
</sst>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"/>
    <numFmt numFmtId="171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171" fontId="0" fillId="0" borderId="0" xfId="0" applyNumberFormat="1"/>
    <xf numFmtId="17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E7" sqref="E7"/>
    </sheetView>
  </sheetViews>
  <sheetFormatPr baseColWidth="10" defaultRowHeight="16" x14ac:dyDescent="0.2"/>
  <cols>
    <col min="2" max="3" width="18.5" bestFit="1" customWidth="1"/>
    <col min="4" max="4" width="16.5" bestFit="1" customWidth="1"/>
    <col min="5" max="5" width="15.83203125" bestFit="1" customWidth="1"/>
    <col min="6" max="6" width="8.1640625" bestFit="1" customWidth="1"/>
    <col min="8" max="9" width="12.1640625" bestFit="1" customWidth="1"/>
    <col min="11" max="11" width="12.1640625" bestFit="1" customWidth="1"/>
    <col min="12" max="12" width="18.5" bestFit="1" customWidth="1"/>
    <col min="13" max="13" width="12.6640625" customWidth="1"/>
    <col min="14" max="14" width="16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6</v>
      </c>
      <c r="E1" s="4" t="s">
        <v>3</v>
      </c>
      <c r="F1" s="1" t="s">
        <v>4</v>
      </c>
      <c r="H1" s="1" t="s">
        <v>8</v>
      </c>
      <c r="I1" s="1" t="s">
        <v>9</v>
      </c>
      <c r="J1" s="1" t="s">
        <v>10</v>
      </c>
      <c r="K1" s="1" t="s">
        <v>5</v>
      </c>
      <c r="L1" s="1" t="s">
        <v>13</v>
      </c>
      <c r="M1" s="1" t="s">
        <v>7</v>
      </c>
      <c r="N1" s="1" t="s">
        <v>14</v>
      </c>
    </row>
    <row r="2" spans="1:14" x14ac:dyDescent="0.2">
      <c r="A2" s="1">
        <v>0.5</v>
      </c>
      <c r="B2">
        <v>13.537699999999999</v>
      </c>
      <c r="C2">
        <v>5.6082599999999996</v>
      </c>
      <c r="D2">
        <f>B2+C2</f>
        <v>19.145959999999999</v>
      </c>
      <c r="E2" s="4">
        <f>A2*D2*151.905/1000</f>
        <v>1.4541835268999999</v>
      </c>
      <c r="F2">
        <f>E2/151.905/(D2/1000)</f>
        <v>0.49999999999999989</v>
      </c>
      <c r="H2">
        <f>E2/151.905*1000</f>
        <v>9.5729799999999976</v>
      </c>
      <c r="I2">
        <f>D2*0.5/88.06*1000</f>
        <v>108.70974335680216</v>
      </c>
      <c r="J2">
        <f>D2*0.5/118.13*1000</f>
        <v>81.037670363159236</v>
      </c>
      <c r="K2" s="2">
        <f>E2/(D2+E2)</f>
        <v>7.0590941514611469E-2</v>
      </c>
      <c r="L2" s="2">
        <f>E2/1.5/(E2/1.5+D2/$C$9)</f>
        <v>5.3667643534013841E-2</v>
      </c>
      <c r="M2" s="2">
        <f>H2/(H2+I2+J2)</f>
        <v>4.8028100995273569E-2</v>
      </c>
      <c r="N2" s="3">
        <f>I2/H2</f>
        <v>11.355893708834886</v>
      </c>
    </row>
    <row r="3" spans="1:14" x14ac:dyDescent="0.2">
      <c r="A3" s="1">
        <v>1</v>
      </c>
      <c r="B3">
        <v>11.1755</v>
      </c>
      <c r="C3">
        <v>5.6416700000000004</v>
      </c>
      <c r="D3">
        <f t="shared" ref="D3:D6" si="0">B3+C3</f>
        <v>16.817170000000001</v>
      </c>
      <c r="E3" s="4">
        <f t="shared" ref="E3:E6" si="1">A3*D3*151.905/1000</f>
        <v>2.5546122088500001</v>
      </c>
      <c r="F3">
        <f t="shared" ref="F3:F6" si="2">E3/151.905/(D3/1000)</f>
        <v>1</v>
      </c>
      <c r="H3">
        <f>E3/151.905*1000</f>
        <v>16.817170000000001</v>
      </c>
      <c r="I3">
        <f>D3*0.5/88.06*1000</f>
        <v>95.486997501703385</v>
      </c>
      <c r="J3">
        <f>D3*0.5/118.13*1000</f>
        <v>71.180775416913576</v>
      </c>
      <c r="K3" s="2">
        <f>E3/(D3+E3)</f>
        <v>0.13187285409821123</v>
      </c>
      <c r="L3" s="2">
        <f t="shared" ref="L3:L6" si="3">E3/1.5/(E3/1.5+D3/$C$9)</f>
        <v>0.10186825772501075</v>
      </c>
      <c r="M3" s="2">
        <f>H3/(H3+I3+J3)</f>
        <v>9.1654223679046506E-2</v>
      </c>
      <c r="N3" s="3">
        <f>I3/H3</f>
        <v>5.6779468544174421</v>
      </c>
    </row>
    <row r="4" spans="1:14" x14ac:dyDescent="0.2">
      <c r="A4" s="1">
        <v>2</v>
      </c>
      <c r="B4">
        <v>11.083</v>
      </c>
      <c r="D4">
        <f t="shared" si="0"/>
        <v>11.083</v>
      </c>
      <c r="E4" s="4">
        <f t="shared" si="1"/>
        <v>3.3671262300000002</v>
      </c>
      <c r="F4">
        <f t="shared" si="2"/>
        <v>2</v>
      </c>
      <c r="H4">
        <f>E4/151.905*1000</f>
        <v>22.166</v>
      </c>
      <c r="I4">
        <f>D4*0.5/88.06*1000</f>
        <v>62.928684987508518</v>
      </c>
      <c r="J4">
        <f>D4*0.5/118.13*1000</f>
        <v>46.910183695928218</v>
      </c>
      <c r="K4" s="2">
        <f>E4/(D4+E4)</f>
        <v>0.23301708070961261</v>
      </c>
      <c r="L4" s="2">
        <f t="shared" si="3"/>
        <v>0.18490097524968116</v>
      </c>
      <c r="M4" s="2">
        <f>H4/(H4+I4+J4)</f>
        <v>0.16791804894073026</v>
      </c>
      <c r="N4" s="3">
        <f>I4/H4</f>
        <v>2.8389734272087215</v>
      </c>
    </row>
    <row r="5" spans="1:14" x14ac:dyDescent="0.2">
      <c r="A5" s="1">
        <v>3</v>
      </c>
      <c r="B5">
        <v>10.654</v>
      </c>
      <c r="D5">
        <f t="shared" si="0"/>
        <v>10.654</v>
      </c>
      <c r="E5" s="4">
        <f t="shared" si="1"/>
        <v>4.8551876099999998</v>
      </c>
      <c r="F5">
        <f t="shared" si="2"/>
        <v>2.9999999999999996</v>
      </c>
      <c r="H5">
        <f>E5/151.905*1000</f>
        <v>31.961999999999996</v>
      </c>
      <c r="I5">
        <f>D5*0.5/88.06*1000</f>
        <v>60.492845786963436</v>
      </c>
      <c r="J5">
        <f>D5*0.5/118.13*1000</f>
        <v>45.094387539151782</v>
      </c>
      <c r="K5" s="2">
        <f>E5/(D5+E5)</f>
        <v>0.31305234884575622</v>
      </c>
      <c r="L5" s="2">
        <f t="shared" si="3"/>
        <v>0.2538801218145158</v>
      </c>
      <c r="M5" s="2">
        <f>H5/(H5+I5+J5)</f>
        <v>0.23236770738097359</v>
      </c>
      <c r="N5" s="3">
        <f>I5/H5</f>
        <v>1.8926489514724811</v>
      </c>
    </row>
    <row r="6" spans="1:14" x14ac:dyDescent="0.2">
      <c r="A6" s="1">
        <v>4</v>
      </c>
      <c r="B6">
        <v>12.379</v>
      </c>
      <c r="D6">
        <f t="shared" si="0"/>
        <v>12.379</v>
      </c>
      <c r="E6" s="4">
        <f t="shared" si="1"/>
        <v>7.5217279799999996</v>
      </c>
      <c r="F6">
        <f t="shared" si="2"/>
        <v>4</v>
      </c>
      <c r="H6">
        <f>E6/151.905*1000</f>
        <v>49.515999999999998</v>
      </c>
      <c r="I6">
        <f>D6*0.5/88.06*1000</f>
        <v>70.287304110833517</v>
      </c>
      <c r="J6">
        <f>D6*0.5/118.13*1000</f>
        <v>52.395665791924152</v>
      </c>
      <c r="K6" s="2">
        <f>E6/(D6+E6)</f>
        <v>0.37796245381371218</v>
      </c>
      <c r="L6" s="2">
        <f t="shared" si="3"/>
        <v>0.31209523683735507</v>
      </c>
      <c r="M6" s="2">
        <f>H6/(H6+I6+J6)</f>
        <v>0.2875510813331934</v>
      </c>
      <c r="N6" s="3">
        <f>I6/H6</f>
        <v>1.4194867136043605</v>
      </c>
    </row>
    <row r="7" spans="1:14" x14ac:dyDescent="0.2">
      <c r="E7" s="1"/>
    </row>
    <row r="9" spans="1:14" x14ac:dyDescent="0.2">
      <c r="B9" s="1" t="s">
        <v>12</v>
      </c>
      <c r="C9" s="1">
        <v>1.1200000000000001</v>
      </c>
      <c r="D9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2017-04-28T19:11:40Z</dcterms:created>
  <dcterms:modified xsi:type="dcterms:W3CDTF">2017-04-30T06:34:18Z</dcterms:modified>
</cp:coreProperties>
</file>