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ev\code\machinelearning\data\"/>
    </mc:Choice>
  </mc:AlternateContent>
  <bookViews>
    <workbookView xWindow="0" yWindow="0" windowWidth="19200" windowHeight="8235" tabRatio="850" firstSheet="30" activeTab="36"/>
  </bookViews>
  <sheets>
    <sheet name="admonita" sheetId="47" r:id="rId1"/>
    <sheet name="anglica" sheetId="1" r:id="rId2"/>
    <sheet name="aria" sheetId="2" r:id="rId3"/>
    <sheet name="aria varieties" sheetId="3" r:id="rId4"/>
    <sheet name="arranensis" sheetId="4" r:id="rId5"/>
    <sheet name="aucuparia" sheetId="6" r:id="rId6"/>
    <sheet name="avonensis =aria x porrig" sheetId="45" r:id="rId7"/>
    <sheet name="bristoliensis" sheetId="7" r:id="rId8"/>
    <sheet name="cambrensis" sheetId="53" r:id="rId9"/>
    <sheet name="cheddarensis" sheetId="43" r:id="rId10"/>
    <sheet name="croceocarpa" sheetId="8" r:id="rId11"/>
    <sheet name="cuneifolia" sheetId="9" r:id="rId12"/>
    <sheet name="decipiens" sheetId="10" r:id="rId13"/>
    <sheet name="devoniensis" sheetId="11" r:id="rId14"/>
    <sheet name="domestica" sheetId="12" r:id="rId15"/>
    <sheet name="eminens south" sheetId="14" r:id="rId16"/>
    <sheet name="eminentiformis = north" sheetId="13" r:id="rId17"/>
    <sheet name="eminentoides" sheetId="48" r:id="rId18"/>
    <sheet name="hibernica" sheetId="15" r:id="rId19"/>
    <sheet name="hibernica - upload" sheetId="62" r:id="rId20"/>
    <sheet name="hibernica - upload - leaf" sheetId="66" r:id="rId21"/>
    <sheet name="houstoniae aria x bristolinesis" sheetId="40" r:id="rId22"/>
    <sheet name="hybrida" sheetId="16" r:id="rId23"/>
    <sheet name="intermedia" sheetId="17" r:id="rId24"/>
    <sheet name="intermedia - upload - all" sheetId="61" r:id="rId25"/>
    <sheet name="intermedia - upload - leaf" sheetId="64" r:id="rId26"/>
    <sheet name="intermedia - upload - fruit" sheetId="65" r:id="rId27"/>
    <sheet name="lancastriensis" sheetId="18" r:id="rId28"/>
    <sheet name="latifola ss" sheetId="19" r:id="rId29"/>
    <sheet name="leptophylla" sheetId="20" r:id="rId30"/>
    <sheet name="leighensis (Brisol porrig)" sheetId="44" r:id="rId31"/>
    <sheet name="leyana" sheetId="21" r:id="rId32"/>
    <sheet name="liljeforsii =aucu x int" sheetId="38" r:id="rId33"/>
    <sheet name="margaretiae" sheetId="22" r:id="rId34"/>
    <sheet name="minima" sheetId="23" r:id="rId35"/>
    <sheet name="minima - upload" sheetId="63" r:id="rId36"/>
    <sheet name="minima - upload - leaf" sheetId="67" r:id="rId37"/>
    <sheet name="mougeotii" sheetId="54" r:id="rId38"/>
    <sheet name="motleyana" sheetId="24" r:id="rId39"/>
    <sheet name="parviloba" sheetId="51" r:id="rId40"/>
    <sheet name="pinnatifida" sheetId="25" r:id="rId41"/>
    <sheet name="porrigentiformis" sheetId="26" r:id="rId42"/>
    <sheet name="proctoris =aucuparia x scalaris" sheetId="42" r:id="rId43"/>
    <sheet name="pseudofennica" sheetId="27" r:id="rId44"/>
    <sheet name="pseudomenichii" sheetId="39" r:id="rId45"/>
    <sheet name=" Menai" sheetId="5" r:id="rId46"/>
    <sheet name="roberstonii = aria x eminens" sheetId="41" r:id="rId47"/>
    <sheet name="rupicola" sheetId="28" r:id="rId48"/>
    <sheet name="rupicoloides" sheetId="34" r:id="rId49"/>
    <sheet name="saxicola" sheetId="46" r:id="rId50"/>
    <sheet name="scanelliae" sheetId="49" r:id="rId51"/>
    <sheet name="stenophylla" sheetId="52" r:id="rId52"/>
    <sheet name="stirtonii" sheetId="50" r:id="rId53"/>
    <sheet name="subcuneata" sheetId="29" r:id="rId54"/>
    <sheet name="thuringiaca" sheetId="30" r:id="rId55"/>
    <sheet name="torminalis" sheetId="31" r:id="rId56"/>
    <sheet name="tomentella" sheetId="32" r:id="rId57"/>
    <sheet name="vexans" sheetId="33" r:id="rId58"/>
    <sheet name="whiteana" sheetId="35" r:id="rId59"/>
    <sheet name="wilmottiana" sheetId="37" r:id="rId60"/>
    <sheet name="misc data" sheetId="36" r:id="rId61"/>
    <sheet name="evansii (Seven sisters porrig)" sheetId="55" r:id="rId62"/>
    <sheet name="herefordiensis Miners Rest" sheetId="57" r:id="rId63"/>
    <sheet name="greenii" sheetId="56" r:id="rId64"/>
    <sheet name="lepsii" sheetId="60" r:id="rId65"/>
    <sheet name="observatory" sheetId="58" r:id="rId66"/>
    <sheet name="Portishead" sheetId="59" r:id="rId67"/>
  </sheets>
  <definedNames>
    <definedName name="_xlnm._FilterDatabase" localSheetId="20" hidden="1">'hibernica - upload - leaf'!$A$1:$H$96</definedName>
    <definedName name="_xlnm._FilterDatabase" localSheetId="26" hidden="1">'intermedia - upload - fruit'!$B$1:$D$77</definedName>
    <definedName name="_xlnm._FilterDatabase" localSheetId="25" hidden="1">'intermedia - upload - leaf'!$B$1:$G$46</definedName>
    <definedName name="_xlnm._FilterDatabase" localSheetId="36" hidden="1">'minima - upload - leaf'!$A$1:$H$51</definedName>
  </definedNames>
  <calcPr calcId="152511"/>
</workbook>
</file>

<file path=xl/calcChain.xml><?xml version="1.0" encoding="utf-8"?>
<calcChain xmlns="http://schemas.openxmlformats.org/spreadsheetml/2006/main">
  <c r="N81" i="63" l="1"/>
  <c r="N80" i="63"/>
  <c r="N79" i="63"/>
  <c r="N78" i="63"/>
  <c r="N77" i="63"/>
  <c r="N76" i="63"/>
  <c r="N75" i="63"/>
  <c r="N74" i="63"/>
  <c r="N73" i="63"/>
  <c r="N72" i="63"/>
  <c r="N71" i="63"/>
  <c r="N70" i="63"/>
  <c r="N69" i="63"/>
  <c r="N68" i="63"/>
  <c r="N67" i="63"/>
  <c r="N66" i="63"/>
  <c r="N65" i="63"/>
  <c r="N64" i="63"/>
  <c r="N63" i="63"/>
  <c r="N62" i="63"/>
  <c r="N61" i="63"/>
  <c r="N60" i="63"/>
  <c r="N59" i="63"/>
  <c r="N58" i="63"/>
  <c r="N57" i="63"/>
  <c r="N56" i="63"/>
  <c r="N55" i="63"/>
  <c r="N54" i="63"/>
  <c r="N53" i="63"/>
  <c r="N52" i="63"/>
  <c r="N51" i="63"/>
  <c r="H51" i="63"/>
  <c r="G51" i="63"/>
  <c r="H50" i="63"/>
  <c r="G50" i="63"/>
  <c r="H49" i="63"/>
  <c r="G49" i="63"/>
  <c r="H48" i="63"/>
  <c r="G48" i="63"/>
  <c r="H47" i="63"/>
  <c r="G47" i="63"/>
  <c r="H46" i="63"/>
  <c r="G46" i="63"/>
  <c r="H45" i="63"/>
  <c r="G45" i="63"/>
  <c r="H44" i="63"/>
  <c r="G44" i="63"/>
  <c r="H43" i="63"/>
  <c r="G43" i="63"/>
  <c r="H42" i="63"/>
  <c r="G42" i="63"/>
  <c r="H41" i="63"/>
  <c r="G41" i="63"/>
  <c r="H40" i="63"/>
  <c r="G40" i="63"/>
  <c r="H39" i="63"/>
  <c r="G39" i="63"/>
  <c r="H38" i="63"/>
  <c r="G38" i="63"/>
  <c r="H37" i="63"/>
  <c r="G37" i="63"/>
  <c r="H36" i="63"/>
  <c r="G36" i="63"/>
  <c r="H35" i="63"/>
  <c r="G35" i="63"/>
  <c r="H34" i="63"/>
  <c r="G34" i="63"/>
  <c r="H33" i="63"/>
  <c r="G33" i="63"/>
  <c r="H32" i="63"/>
  <c r="G32" i="63"/>
  <c r="H31" i="63"/>
  <c r="G31" i="63"/>
  <c r="H30" i="63"/>
  <c r="G30" i="63"/>
  <c r="H29" i="63"/>
  <c r="G29" i="63"/>
  <c r="H28" i="63"/>
  <c r="G28" i="63"/>
  <c r="H27" i="63"/>
  <c r="G27" i="63"/>
  <c r="H26" i="63"/>
  <c r="G26" i="63"/>
  <c r="H25" i="63"/>
  <c r="G25" i="63"/>
  <c r="H24" i="63"/>
  <c r="G24" i="63"/>
  <c r="H23" i="63"/>
  <c r="G23" i="63"/>
  <c r="H22" i="63"/>
  <c r="G22" i="63"/>
  <c r="H21" i="63"/>
  <c r="G21" i="63"/>
  <c r="H20" i="63"/>
  <c r="G20" i="63"/>
  <c r="H19" i="63"/>
  <c r="G19" i="63"/>
  <c r="H18" i="63"/>
  <c r="G18" i="63"/>
  <c r="H17" i="63"/>
  <c r="G17" i="63"/>
  <c r="H16" i="63"/>
  <c r="G16" i="63"/>
  <c r="H15" i="63"/>
  <c r="G15" i="63"/>
  <c r="H14" i="63"/>
  <c r="G14" i="63"/>
  <c r="H13" i="63"/>
  <c r="G13" i="63"/>
  <c r="H12" i="63"/>
  <c r="G12" i="63"/>
  <c r="H11" i="63"/>
  <c r="G11" i="63"/>
  <c r="H10" i="63"/>
  <c r="G10" i="63"/>
  <c r="H9" i="63"/>
  <c r="G9" i="63"/>
  <c r="H8" i="63"/>
  <c r="G8" i="63"/>
  <c r="H7" i="63"/>
  <c r="G7" i="63"/>
  <c r="H6" i="63"/>
  <c r="G6" i="63"/>
  <c r="H5" i="63"/>
  <c r="G5" i="63"/>
  <c r="H4" i="63"/>
  <c r="G4" i="63"/>
  <c r="H3" i="63"/>
  <c r="G3" i="63"/>
  <c r="H2" i="63"/>
  <c r="G2" i="63"/>
  <c r="N212" i="62" l="1"/>
  <c r="N211" i="62"/>
  <c r="N210" i="62"/>
  <c r="N209" i="62"/>
  <c r="N208" i="62"/>
  <c r="N207" i="62"/>
  <c r="N206" i="62"/>
  <c r="N205" i="62"/>
  <c r="N204" i="62"/>
  <c r="N203" i="62"/>
  <c r="N202" i="62"/>
  <c r="N201" i="62"/>
  <c r="N200" i="62"/>
  <c r="N199" i="62"/>
  <c r="N198" i="62"/>
  <c r="N197" i="62"/>
  <c r="N196" i="62"/>
  <c r="N195" i="62"/>
  <c r="N194" i="62"/>
  <c r="N193" i="62"/>
  <c r="N192" i="62"/>
  <c r="N191" i="62"/>
  <c r="N190" i="62"/>
  <c r="N189" i="62"/>
  <c r="N188" i="62"/>
  <c r="N187" i="62"/>
  <c r="N186" i="62"/>
  <c r="N185" i="62"/>
  <c r="N184" i="62"/>
  <c r="N183" i="62"/>
  <c r="N182" i="62"/>
  <c r="N181" i="62"/>
  <c r="N180" i="62"/>
  <c r="N179" i="62"/>
  <c r="N178" i="62"/>
  <c r="N177" i="62"/>
  <c r="N176" i="62"/>
  <c r="N175" i="62"/>
  <c r="N174" i="62"/>
  <c r="N173" i="62"/>
  <c r="N172" i="62"/>
  <c r="N171" i="62"/>
  <c r="N170" i="62"/>
  <c r="N169" i="62"/>
  <c r="N168" i="62"/>
  <c r="N167" i="62"/>
  <c r="N166" i="62"/>
  <c r="N165" i="62"/>
  <c r="N164" i="62"/>
  <c r="N163" i="62"/>
  <c r="N162" i="62"/>
  <c r="N161" i="62"/>
  <c r="N160" i="62"/>
  <c r="N159" i="62"/>
  <c r="N158" i="62"/>
  <c r="N157" i="62"/>
  <c r="N156" i="62"/>
  <c r="N155" i="62"/>
  <c r="N154" i="62"/>
  <c r="N153" i="62"/>
  <c r="N152" i="62"/>
  <c r="N151" i="62"/>
  <c r="N150" i="62"/>
  <c r="N149" i="62"/>
  <c r="N148" i="62"/>
  <c r="N147" i="62"/>
  <c r="N146" i="62"/>
  <c r="N145" i="62"/>
  <c r="N144" i="62"/>
  <c r="N143" i="62"/>
  <c r="N142" i="62"/>
  <c r="N141" i="62"/>
  <c r="N140" i="62"/>
  <c r="N139" i="62"/>
  <c r="N138" i="62"/>
  <c r="N137" i="62"/>
  <c r="N136" i="62"/>
  <c r="N135" i="62"/>
  <c r="N134" i="62"/>
  <c r="N133" i="62"/>
  <c r="N132" i="62"/>
  <c r="N131" i="62"/>
  <c r="N130" i="62"/>
  <c r="N129" i="62"/>
  <c r="N128" i="62"/>
  <c r="I84" i="62"/>
  <c r="H84" i="62"/>
  <c r="I83" i="62"/>
  <c r="H83" i="62"/>
  <c r="I82" i="62"/>
  <c r="H82" i="62"/>
  <c r="I81" i="62"/>
  <c r="H81" i="62"/>
  <c r="I80" i="62"/>
  <c r="H80" i="62"/>
  <c r="I79" i="62"/>
  <c r="H79" i="62"/>
  <c r="I78" i="62"/>
  <c r="H78" i="62"/>
  <c r="I77" i="62"/>
  <c r="H77" i="62"/>
  <c r="I76" i="62"/>
  <c r="H76" i="62"/>
  <c r="I75" i="62"/>
  <c r="H75" i="62"/>
  <c r="I74" i="62"/>
  <c r="H74" i="62"/>
  <c r="I73" i="62"/>
  <c r="H73" i="62"/>
  <c r="I72" i="62"/>
  <c r="H72" i="62"/>
  <c r="I71" i="62"/>
  <c r="H71" i="62"/>
  <c r="I70" i="62"/>
  <c r="H70" i="62"/>
  <c r="I69" i="62"/>
  <c r="H69" i="62"/>
  <c r="N51" i="62"/>
  <c r="N50" i="62"/>
  <c r="N49" i="62"/>
  <c r="N48" i="62"/>
  <c r="N47" i="62"/>
  <c r="N46" i="62"/>
  <c r="N45" i="62"/>
  <c r="N44" i="62"/>
  <c r="N43" i="62"/>
  <c r="N42" i="62"/>
  <c r="N41" i="62"/>
  <c r="I40" i="62"/>
  <c r="H40" i="62"/>
  <c r="I39" i="62"/>
  <c r="H39" i="62"/>
  <c r="I38" i="62"/>
  <c r="H38" i="62"/>
  <c r="I37" i="62"/>
  <c r="H37" i="62"/>
  <c r="I36" i="62"/>
  <c r="H36" i="62"/>
  <c r="I25" i="62"/>
  <c r="I24" i="62"/>
  <c r="I4" i="62"/>
  <c r="L154" i="61" l="1"/>
  <c r="L153" i="61"/>
  <c r="L152" i="61"/>
  <c r="L151" i="61"/>
  <c r="L150" i="61"/>
  <c r="L149" i="61"/>
  <c r="L148" i="61"/>
  <c r="L147" i="61"/>
  <c r="L119" i="61"/>
  <c r="L118" i="61"/>
  <c r="L117" i="61"/>
  <c r="L116" i="61"/>
  <c r="L115" i="61"/>
  <c r="L114" i="61"/>
  <c r="L113" i="61"/>
  <c r="L112" i="61"/>
  <c r="L111" i="61"/>
  <c r="L110" i="61"/>
  <c r="L109" i="61"/>
  <c r="L108" i="61"/>
  <c r="L107" i="61"/>
  <c r="L106" i="61"/>
  <c r="L105" i="61"/>
  <c r="L104" i="61"/>
  <c r="L103" i="61"/>
  <c r="L102" i="61"/>
  <c r="L101" i="61"/>
  <c r="L100" i="61"/>
  <c r="L99" i="61"/>
  <c r="L98" i="61"/>
  <c r="L97" i="61"/>
  <c r="L96" i="61"/>
  <c r="L95" i="61"/>
  <c r="L94" i="61"/>
  <c r="L93" i="61"/>
  <c r="L92" i="61"/>
  <c r="L91" i="61"/>
  <c r="L90" i="61"/>
  <c r="L89" i="61"/>
  <c r="L88" i="61"/>
  <c r="L87" i="61"/>
  <c r="L86" i="61"/>
  <c r="L85" i="61"/>
  <c r="L84" i="61"/>
  <c r="L83" i="61"/>
  <c r="L82" i="61"/>
  <c r="L81" i="61"/>
  <c r="L80" i="61"/>
  <c r="L79" i="61"/>
  <c r="L73" i="61"/>
  <c r="L72" i="61"/>
  <c r="L71" i="61"/>
  <c r="L70" i="61"/>
  <c r="L69" i="61"/>
  <c r="L68" i="61"/>
  <c r="L67" i="61"/>
  <c r="L66" i="61"/>
  <c r="L65" i="61"/>
  <c r="L64" i="61"/>
  <c r="L63" i="61"/>
  <c r="L62" i="61"/>
  <c r="L61" i="61"/>
  <c r="L60" i="61"/>
  <c r="L59" i="61"/>
  <c r="L58" i="61"/>
  <c r="G57" i="61"/>
  <c r="F57" i="61"/>
  <c r="G56" i="61"/>
  <c r="F56" i="61"/>
  <c r="G55" i="61"/>
  <c r="F55" i="61"/>
  <c r="G54" i="61"/>
  <c r="F54" i="61"/>
  <c r="G53" i="61"/>
  <c r="F53" i="61"/>
  <c r="G52" i="61"/>
  <c r="F52" i="61"/>
  <c r="G51" i="61"/>
  <c r="F51" i="61"/>
  <c r="G50" i="61"/>
  <c r="F50" i="61"/>
  <c r="G49" i="61"/>
  <c r="F49" i="61"/>
  <c r="G48" i="61"/>
  <c r="F48" i="61"/>
  <c r="G47" i="61"/>
  <c r="F47" i="61"/>
  <c r="G46" i="61"/>
  <c r="F46" i="61"/>
  <c r="G45" i="61"/>
  <c r="F45" i="61"/>
  <c r="G44" i="61"/>
  <c r="F44" i="61"/>
  <c r="G43" i="61"/>
  <c r="F43" i="61"/>
  <c r="G42" i="61"/>
  <c r="F42" i="61"/>
  <c r="G41" i="61"/>
  <c r="F41" i="61"/>
  <c r="G40" i="61"/>
  <c r="F40" i="61"/>
  <c r="G39" i="61"/>
  <c r="F39" i="61"/>
  <c r="G38" i="61"/>
  <c r="F38" i="61"/>
  <c r="G37" i="61"/>
  <c r="F37" i="61"/>
  <c r="G36" i="61"/>
  <c r="F36" i="61"/>
  <c r="G35" i="61"/>
  <c r="F35" i="61"/>
  <c r="G34" i="61"/>
  <c r="F34" i="61"/>
  <c r="G33" i="61"/>
  <c r="F33" i="61"/>
  <c r="G32" i="61"/>
  <c r="F32" i="61"/>
  <c r="G31" i="61"/>
  <c r="F31" i="61"/>
  <c r="G30" i="61"/>
  <c r="F30" i="61"/>
  <c r="G29" i="61"/>
  <c r="F29" i="61"/>
  <c r="G28" i="61"/>
  <c r="F28" i="61"/>
  <c r="G27" i="61"/>
  <c r="F27" i="61"/>
  <c r="G26" i="61"/>
  <c r="F26" i="61"/>
  <c r="G25" i="61"/>
  <c r="F25" i="61"/>
  <c r="L24" i="61"/>
  <c r="L23" i="61"/>
  <c r="L22" i="61"/>
  <c r="L21" i="61"/>
  <c r="L20" i="61"/>
  <c r="L19" i="61"/>
  <c r="G18" i="61"/>
  <c r="F18" i="61"/>
  <c r="G17" i="61"/>
  <c r="F17" i="61"/>
  <c r="G16" i="61"/>
  <c r="F16" i="61"/>
  <c r="G15" i="61"/>
  <c r="F15" i="61"/>
  <c r="G14" i="61"/>
  <c r="F14" i="61"/>
  <c r="G13" i="61"/>
  <c r="F13" i="61"/>
  <c r="G12" i="61"/>
  <c r="F12" i="61"/>
  <c r="G11" i="61"/>
  <c r="F11" i="61"/>
  <c r="G10" i="61"/>
  <c r="F10" i="61"/>
  <c r="G9" i="61"/>
  <c r="F9" i="61"/>
  <c r="G8" i="61"/>
  <c r="F8" i="61"/>
  <c r="G7" i="61"/>
  <c r="F7" i="61"/>
  <c r="L6" i="61"/>
  <c r="L5" i="61"/>
  <c r="L4" i="61"/>
  <c r="L3" i="61"/>
  <c r="L2" i="61"/>
  <c r="M30" i="59" l="1"/>
  <c r="M29" i="59"/>
  <c r="M28" i="59"/>
  <c r="M27" i="59"/>
  <c r="M26" i="59"/>
  <c r="M25" i="59"/>
  <c r="G22" i="59"/>
  <c r="H22" i="59"/>
  <c r="G23" i="59"/>
  <c r="H23" i="59"/>
  <c r="G24" i="59"/>
  <c r="H24" i="59"/>
  <c r="G25" i="59"/>
  <c r="H25" i="59"/>
  <c r="G26" i="59"/>
  <c r="H26" i="59"/>
  <c r="G27" i="59"/>
  <c r="H27" i="59"/>
  <c r="G28" i="59"/>
  <c r="H28" i="59"/>
  <c r="G29" i="59"/>
  <c r="H29" i="59"/>
  <c r="G30" i="59"/>
  <c r="H30" i="59"/>
  <c r="G31" i="59"/>
  <c r="H31" i="59"/>
  <c r="G32" i="59"/>
  <c r="H32" i="59"/>
  <c r="G33" i="59"/>
  <c r="H33" i="59"/>
  <c r="G34" i="59"/>
  <c r="H34" i="59"/>
  <c r="G35" i="59"/>
  <c r="H35" i="59"/>
  <c r="G36" i="59"/>
  <c r="H36" i="59"/>
  <c r="G37" i="59"/>
  <c r="H37" i="59"/>
  <c r="G38" i="59"/>
  <c r="H38" i="59"/>
  <c r="G39" i="59"/>
  <c r="H39" i="59"/>
  <c r="G40" i="59"/>
  <c r="H40" i="59"/>
  <c r="G41" i="59"/>
  <c r="H41" i="59"/>
  <c r="G42" i="59"/>
  <c r="H42" i="59"/>
  <c r="G43" i="59"/>
  <c r="H43" i="59"/>
  <c r="H21" i="59"/>
  <c r="H6" i="59" s="1"/>
  <c r="G21" i="59"/>
  <c r="G7" i="59" s="1"/>
  <c r="J2" i="59"/>
  <c r="K2" i="59"/>
  <c r="L2" i="59"/>
  <c r="M21" i="59"/>
  <c r="M22" i="59"/>
  <c r="M23" i="59"/>
  <c r="M24" i="59"/>
  <c r="M2" i="59"/>
  <c r="J3" i="59"/>
  <c r="K3" i="59"/>
  <c r="L3" i="59"/>
  <c r="M3" i="59"/>
  <c r="J4" i="59"/>
  <c r="K4" i="59"/>
  <c r="L4" i="59"/>
  <c r="M4" i="59"/>
  <c r="J5" i="59"/>
  <c r="K5" i="59"/>
  <c r="L5" i="59"/>
  <c r="M5" i="59"/>
  <c r="J6" i="59"/>
  <c r="K6" i="59"/>
  <c r="L6" i="59"/>
  <c r="M6" i="59"/>
  <c r="J7" i="59"/>
  <c r="K7" i="59"/>
  <c r="L7" i="59"/>
  <c r="M7" i="59"/>
  <c r="J47" i="57"/>
  <c r="J46" i="57"/>
  <c r="J45" i="57"/>
  <c r="J44" i="57"/>
  <c r="J43" i="57"/>
  <c r="J42" i="57"/>
  <c r="J41" i="57"/>
  <c r="J40" i="57"/>
  <c r="J39" i="57"/>
  <c r="J38" i="57"/>
  <c r="H48" i="57"/>
  <c r="H47" i="57"/>
  <c r="H46" i="57"/>
  <c r="H45" i="57"/>
  <c r="H44" i="57"/>
  <c r="H43" i="57"/>
  <c r="H42" i="57"/>
  <c r="H41" i="57"/>
  <c r="H40" i="57"/>
  <c r="H39" i="57"/>
  <c r="H38" i="57"/>
  <c r="G48" i="57"/>
  <c r="G47" i="57"/>
  <c r="G46" i="57"/>
  <c r="G45" i="57"/>
  <c r="G44" i="57"/>
  <c r="G43" i="57"/>
  <c r="G42" i="57"/>
  <c r="G41" i="57"/>
  <c r="G40" i="57"/>
  <c r="G39" i="57"/>
  <c r="G38" i="57"/>
  <c r="C2" i="55"/>
  <c r="D2" i="55"/>
  <c r="E2" i="55"/>
  <c r="F2" i="55"/>
  <c r="I2" i="55"/>
  <c r="J2" i="55"/>
  <c r="K2" i="55"/>
  <c r="L2" i="55"/>
  <c r="C3" i="55"/>
  <c r="D3" i="55"/>
  <c r="E3" i="55"/>
  <c r="F3" i="55"/>
  <c r="I3" i="55"/>
  <c r="J3" i="55"/>
  <c r="K3" i="55"/>
  <c r="L3" i="55"/>
  <c r="C4" i="55"/>
  <c r="D4" i="55"/>
  <c r="E4" i="55"/>
  <c r="F4" i="55"/>
  <c r="I4" i="55"/>
  <c r="J4" i="55"/>
  <c r="K4" i="55"/>
  <c r="L4" i="55"/>
  <c r="C5" i="55"/>
  <c r="D5" i="55"/>
  <c r="E5" i="55"/>
  <c r="F5" i="55"/>
  <c r="I5" i="55"/>
  <c r="J5" i="55"/>
  <c r="K5" i="55"/>
  <c r="L5" i="55"/>
  <c r="C6" i="55"/>
  <c r="D6" i="55"/>
  <c r="E6" i="55"/>
  <c r="F6" i="55"/>
  <c r="I6" i="55"/>
  <c r="J6" i="55"/>
  <c r="K6" i="55"/>
  <c r="L6" i="55"/>
  <c r="C7" i="55"/>
  <c r="D7" i="55"/>
  <c r="E7" i="55"/>
  <c r="F7" i="55"/>
  <c r="I7" i="55"/>
  <c r="J7" i="55"/>
  <c r="K7" i="55"/>
  <c r="L7" i="55"/>
  <c r="B2" i="55"/>
  <c r="B7" i="55"/>
  <c r="B6" i="55"/>
  <c r="B5" i="55"/>
  <c r="B4" i="55"/>
  <c r="B3" i="55"/>
  <c r="G21" i="55"/>
  <c r="H21" i="55"/>
  <c r="G22" i="55"/>
  <c r="H22" i="55"/>
  <c r="G23" i="55"/>
  <c r="H23" i="55"/>
  <c r="G24" i="55"/>
  <c r="H24" i="55"/>
  <c r="G25" i="55"/>
  <c r="H25" i="55"/>
  <c r="G26" i="55"/>
  <c r="H26" i="55"/>
  <c r="G27" i="55"/>
  <c r="H27" i="55"/>
  <c r="G28" i="55"/>
  <c r="H28" i="55"/>
  <c r="G29" i="55"/>
  <c r="H29" i="55"/>
  <c r="G30" i="55"/>
  <c r="H30" i="55"/>
  <c r="G31" i="55"/>
  <c r="H31" i="55"/>
  <c r="G32" i="55"/>
  <c r="H32" i="55"/>
  <c r="G33" i="55"/>
  <c r="H33" i="55"/>
  <c r="G34" i="55"/>
  <c r="H34" i="55"/>
  <c r="G35" i="55"/>
  <c r="H35" i="55"/>
  <c r="G36" i="55"/>
  <c r="H36" i="55"/>
  <c r="G37" i="55"/>
  <c r="H37" i="55"/>
  <c r="H20" i="55"/>
  <c r="G20" i="55"/>
  <c r="M40" i="55"/>
  <c r="M39" i="55"/>
  <c r="M38" i="55"/>
  <c r="M37" i="55"/>
  <c r="M36" i="55"/>
  <c r="M35" i="55"/>
  <c r="M34" i="55"/>
  <c r="M33" i="55"/>
  <c r="M32" i="55"/>
  <c r="M31" i="55"/>
  <c r="M30" i="55"/>
  <c r="H22" i="57"/>
  <c r="H23" i="57"/>
  <c r="H24" i="57"/>
  <c r="H25" i="57"/>
  <c r="H26" i="57"/>
  <c r="H27" i="57"/>
  <c r="H28" i="57"/>
  <c r="H29" i="57"/>
  <c r="H30" i="57"/>
  <c r="H31" i="57"/>
  <c r="H32" i="57"/>
  <c r="H33" i="57"/>
  <c r="H34" i="57"/>
  <c r="H35" i="57"/>
  <c r="H36" i="57"/>
  <c r="H37" i="57"/>
  <c r="H21" i="57"/>
  <c r="G22" i="57"/>
  <c r="G23" i="57"/>
  <c r="G5" i="57" s="1"/>
  <c r="G24" i="57"/>
  <c r="G25" i="57"/>
  <c r="G26" i="57"/>
  <c r="G27" i="57"/>
  <c r="G28" i="57"/>
  <c r="G29" i="57"/>
  <c r="G30" i="57"/>
  <c r="G31" i="57"/>
  <c r="G32" i="57"/>
  <c r="G33" i="57"/>
  <c r="G34" i="57"/>
  <c r="G35" i="57"/>
  <c r="G36" i="57"/>
  <c r="G37" i="57"/>
  <c r="G21" i="57"/>
  <c r="J37" i="57"/>
  <c r="J36" i="57"/>
  <c r="J35" i="57"/>
  <c r="J34" i="57"/>
  <c r="J33" i="57"/>
  <c r="J32" i="57"/>
  <c r="J31" i="57"/>
  <c r="J30" i="57"/>
  <c r="J29" i="57"/>
  <c r="J28" i="57"/>
  <c r="J27" i="57"/>
  <c r="J26" i="57"/>
  <c r="J25" i="57"/>
  <c r="J24" i="57"/>
  <c r="J23" i="57"/>
  <c r="J22" i="57"/>
  <c r="J21" i="57"/>
  <c r="C2" i="57"/>
  <c r="D2" i="57"/>
  <c r="E2" i="57"/>
  <c r="F2" i="57"/>
  <c r="I2" i="57"/>
  <c r="K2" i="57"/>
  <c r="L2" i="57"/>
  <c r="C3" i="57"/>
  <c r="D3" i="57"/>
  <c r="E3" i="57"/>
  <c r="F3" i="57"/>
  <c r="G3" i="57"/>
  <c r="I3" i="57"/>
  <c r="K3" i="57"/>
  <c r="L3" i="57"/>
  <c r="C4" i="57"/>
  <c r="D4" i="57"/>
  <c r="E4" i="57"/>
  <c r="F4" i="57"/>
  <c r="I4" i="57"/>
  <c r="K4" i="57"/>
  <c r="L4" i="57"/>
  <c r="C5" i="57"/>
  <c r="D5" i="57"/>
  <c r="E5" i="57"/>
  <c r="F5" i="57"/>
  <c r="I5" i="57"/>
  <c r="K5" i="57"/>
  <c r="L5" i="57"/>
  <c r="C6" i="57"/>
  <c r="D6" i="57"/>
  <c r="E6" i="57"/>
  <c r="F6" i="57"/>
  <c r="I6" i="57"/>
  <c r="K6" i="57"/>
  <c r="L6" i="57"/>
  <c r="C7" i="57"/>
  <c r="D7" i="57"/>
  <c r="E7" i="57"/>
  <c r="F7" i="57"/>
  <c r="I7" i="57"/>
  <c r="K7" i="57"/>
  <c r="L7" i="57"/>
  <c r="M33" i="57"/>
  <c r="M32" i="57"/>
  <c r="M31" i="57"/>
  <c r="M30" i="57"/>
  <c r="M29" i="57"/>
  <c r="M28" i="57"/>
  <c r="M27" i="57"/>
  <c r="M26" i="57"/>
  <c r="G23" i="56"/>
  <c r="H23" i="56"/>
  <c r="J23" i="56"/>
  <c r="M23" i="56"/>
  <c r="M4" i="56" s="1"/>
  <c r="G24" i="56"/>
  <c r="H24" i="56"/>
  <c r="J24" i="56"/>
  <c r="M24" i="56"/>
  <c r="G25" i="56"/>
  <c r="H25" i="56"/>
  <c r="J25" i="56"/>
  <c r="M25" i="56"/>
  <c r="G26" i="56"/>
  <c r="H26" i="56"/>
  <c r="J26" i="56"/>
  <c r="M26" i="56"/>
  <c r="G27" i="56"/>
  <c r="H27" i="56"/>
  <c r="J27" i="56"/>
  <c r="M27" i="56"/>
  <c r="G28" i="56"/>
  <c r="H28" i="56"/>
  <c r="J28" i="56"/>
  <c r="M28" i="56"/>
  <c r="G29" i="56"/>
  <c r="H29" i="56"/>
  <c r="J29" i="56"/>
  <c r="M29" i="56"/>
  <c r="G30" i="56"/>
  <c r="H30" i="56"/>
  <c r="J30" i="56"/>
  <c r="M30" i="56"/>
  <c r="G31" i="56"/>
  <c r="H31" i="56"/>
  <c r="J31" i="56"/>
  <c r="M31" i="56"/>
  <c r="G32" i="56"/>
  <c r="H32" i="56"/>
  <c r="J32" i="56"/>
  <c r="M32" i="56"/>
  <c r="G33" i="56"/>
  <c r="H33" i="56"/>
  <c r="J33" i="56"/>
  <c r="G34" i="56"/>
  <c r="G3" i="56" s="1"/>
  <c r="H34" i="56"/>
  <c r="J34" i="56"/>
  <c r="G35" i="56"/>
  <c r="H35" i="56"/>
  <c r="H3" i="56" s="1"/>
  <c r="J35" i="56"/>
  <c r="G36" i="56"/>
  <c r="H36" i="56"/>
  <c r="J36" i="56"/>
  <c r="C3" i="56"/>
  <c r="D3" i="56"/>
  <c r="E3" i="56"/>
  <c r="F3" i="56"/>
  <c r="I3" i="56"/>
  <c r="K3" i="56"/>
  <c r="L3" i="56"/>
  <c r="C4" i="56"/>
  <c r="D4" i="56"/>
  <c r="E4" i="56"/>
  <c r="F4" i="56"/>
  <c r="I4" i="56"/>
  <c r="J4" i="56"/>
  <c r="K4" i="56"/>
  <c r="L4" i="56"/>
  <c r="C5" i="56"/>
  <c r="D5" i="56"/>
  <c r="E5" i="56"/>
  <c r="F5" i="56"/>
  <c r="I5" i="56"/>
  <c r="K5" i="56"/>
  <c r="L5" i="56"/>
  <c r="C6" i="56"/>
  <c r="D6" i="56"/>
  <c r="E6" i="56"/>
  <c r="F6" i="56"/>
  <c r="G6" i="56"/>
  <c r="I6" i="56"/>
  <c r="K6" i="56"/>
  <c r="L6" i="56"/>
  <c r="M6" i="56"/>
  <c r="C7" i="56"/>
  <c r="D7" i="56"/>
  <c r="E7" i="56"/>
  <c r="F7" i="56"/>
  <c r="I7" i="56"/>
  <c r="K7" i="56"/>
  <c r="L7" i="56"/>
  <c r="M7" i="56"/>
  <c r="M37" i="58"/>
  <c r="M38" i="58"/>
  <c r="M39" i="58"/>
  <c r="M40" i="58"/>
  <c r="M41" i="58"/>
  <c r="M42" i="58"/>
  <c r="M43" i="58"/>
  <c r="M44" i="58"/>
  <c r="M45" i="58"/>
  <c r="M46" i="58"/>
  <c r="M47" i="58"/>
  <c r="M48" i="58"/>
  <c r="M49" i="58"/>
  <c r="M50" i="58"/>
  <c r="M51" i="58"/>
  <c r="M52" i="58"/>
  <c r="M53" i="58"/>
  <c r="M54" i="58"/>
  <c r="M55" i="58"/>
  <c r="M56" i="58"/>
  <c r="M57" i="58"/>
  <c r="M58" i="58"/>
  <c r="M59" i="58"/>
  <c r="M60" i="58"/>
  <c r="M61" i="58"/>
  <c r="M62" i="58"/>
  <c r="M63" i="58"/>
  <c r="M64" i="58"/>
  <c r="M65" i="58"/>
  <c r="M66" i="58"/>
  <c r="M67" i="58"/>
  <c r="M68" i="58"/>
  <c r="M69" i="58"/>
  <c r="M70" i="58"/>
  <c r="M71" i="58"/>
  <c r="M72" i="58"/>
  <c r="M73" i="58"/>
  <c r="M74" i="58"/>
  <c r="M75" i="58"/>
  <c r="M76" i="58"/>
  <c r="M77" i="58"/>
  <c r="M78" i="58"/>
  <c r="M79" i="58"/>
  <c r="M80" i="58"/>
  <c r="M81" i="58"/>
  <c r="M82" i="58"/>
  <c r="J40" i="58"/>
  <c r="J39" i="58"/>
  <c r="J38" i="58"/>
  <c r="J37" i="58"/>
  <c r="J36" i="58"/>
  <c r="J35" i="58"/>
  <c r="J34" i="58"/>
  <c r="J33" i="58"/>
  <c r="J32" i="58"/>
  <c r="J31" i="58"/>
  <c r="J30" i="58"/>
  <c r="J29" i="58"/>
  <c r="J28" i="58"/>
  <c r="J27" i="58"/>
  <c r="J26" i="58"/>
  <c r="J25" i="58"/>
  <c r="J23" i="58"/>
  <c r="J3" i="58" s="1"/>
  <c r="J24" i="58"/>
  <c r="J21" i="58"/>
  <c r="G22" i="58"/>
  <c r="H22" i="58"/>
  <c r="G23" i="58"/>
  <c r="G4" i="58" s="1"/>
  <c r="H23" i="58"/>
  <c r="G24" i="58"/>
  <c r="H24" i="58"/>
  <c r="G25" i="58"/>
  <c r="H25" i="58"/>
  <c r="G26" i="58"/>
  <c r="H26" i="58"/>
  <c r="G27" i="58"/>
  <c r="H27" i="58"/>
  <c r="G28" i="58"/>
  <c r="H28" i="58"/>
  <c r="G29" i="58"/>
  <c r="H29" i="58"/>
  <c r="G30" i="58"/>
  <c r="H30" i="58"/>
  <c r="G31" i="58"/>
  <c r="H31" i="58"/>
  <c r="G32" i="58"/>
  <c r="H32" i="58"/>
  <c r="G33" i="58"/>
  <c r="H33" i="58"/>
  <c r="G34" i="58"/>
  <c r="H34" i="58"/>
  <c r="G35" i="58"/>
  <c r="H35" i="58"/>
  <c r="G36" i="58"/>
  <c r="H36" i="58"/>
  <c r="G37" i="58"/>
  <c r="H37" i="58"/>
  <c r="G38" i="58"/>
  <c r="H38" i="58"/>
  <c r="G39" i="58"/>
  <c r="H39" i="58"/>
  <c r="G40" i="58"/>
  <c r="H40" i="58"/>
  <c r="H21" i="58"/>
  <c r="G21" i="58"/>
  <c r="H22" i="60"/>
  <c r="H23" i="60"/>
  <c r="H7" i="60"/>
  <c r="H24" i="60"/>
  <c r="H25" i="60"/>
  <c r="H21" i="60"/>
  <c r="H3" i="60" s="1"/>
  <c r="G22" i="60"/>
  <c r="G23" i="60"/>
  <c r="G24" i="60"/>
  <c r="G25" i="60"/>
  <c r="G21" i="60"/>
  <c r="J25" i="60"/>
  <c r="J22" i="60"/>
  <c r="J21" i="60"/>
  <c r="J3" i="60" s="1"/>
  <c r="R7" i="60"/>
  <c r="Q7" i="60"/>
  <c r="M7" i="60"/>
  <c r="L7" i="60"/>
  <c r="K7" i="60"/>
  <c r="I7" i="60"/>
  <c r="F7" i="60"/>
  <c r="E7" i="60"/>
  <c r="D7" i="60"/>
  <c r="C7" i="60"/>
  <c r="B7" i="60"/>
  <c r="R6" i="60"/>
  <c r="Q6" i="60"/>
  <c r="M6" i="60"/>
  <c r="L6" i="60"/>
  <c r="K6" i="60"/>
  <c r="I6" i="60"/>
  <c r="F6" i="60"/>
  <c r="E6" i="60"/>
  <c r="D6" i="60"/>
  <c r="C6" i="60"/>
  <c r="B6" i="60"/>
  <c r="R5" i="60"/>
  <c r="Q5" i="60"/>
  <c r="M5" i="60"/>
  <c r="L5" i="60"/>
  <c r="K5" i="60"/>
  <c r="I5" i="60"/>
  <c r="F5" i="60"/>
  <c r="E5" i="60"/>
  <c r="D5" i="60"/>
  <c r="C5" i="60"/>
  <c r="B5" i="60"/>
  <c r="R4" i="60"/>
  <c r="Q4" i="60"/>
  <c r="M4" i="60"/>
  <c r="L4" i="60"/>
  <c r="K4" i="60"/>
  <c r="I4" i="60"/>
  <c r="H4" i="60"/>
  <c r="F4" i="60"/>
  <c r="E4" i="60"/>
  <c r="D4" i="60"/>
  <c r="C4" i="60"/>
  <c r="B4" i="60"/>
  <c r="R3" i="60"/>
  <c r="Q3" i="60"/>
  <c r="M3" i="60"/>
  <c r="L3" i="60"/>
  <c r="K3" i="60"/>
  <c r="I3" i="60"/>
  <c r="F3" i="60"/>
  <c r="E3" i="60"/>
  <c r="D3" i="60"/>
  <c r="C3" i="60"/>
  <c r="B3" i="60"/>
  <c r="R2" i="60"/>
  <c r="Q2" i="60"/>
  <c r="M2" i="60"/>
  <c r="L2" i="60"/>
  <c r="K2" i="60"/>
  <c r="I2" i="60"/>
  <c r="H2" i="60"/>
  <c r="F2" i="60"/>
  <c r="E2" i="60"/>
  <c r="D2" i="60"/>
  <c r="C2" i="60"/>
  <c r="B2" i="60"/>
  <c r="K2" i="58"/>
  <c r="L2" i="58"/>
  <c r="M21" i="58"/>
  <c r="M7" i="58" s="1"/>
  <c r="M22" i="58"/>
  <c r="M23" i="58"/>
  <c r="M24" i="58"/>
  <c r="M25" i="58"/>
  <c r="M26" i="58"/>
  <c r="M27" i="58"/>
  <c r="M28" i="58"/>
  <c r="M29" i="58"/>
  <c r="M30" i="58"/>
  <c r="M31" i="58"/>
  <c r="M32" i="58"/>
  <c r="M33" i="58"/>
  <c r="M34" i="58"/>
  <c r="M35" i="58"/>
  <c r="M36" i="58"/>
  <c r="K3" i="58"/>
  <c r="L3" i="58"/>
  <c r="K4" i="58"/>
  <c r="L4" i="58"/>
  <c r="K5" i="58"/>
  <c r="L5" i="58"/>
  <c r="K6" i="58"/>
  <c r="L6" i="58"/>
  <c r="K7" i="58"/>
  <c r="L7" i="58"/>
  <c r="M20" i="59"/>
  <c r="R7" i="59"/>
  <c r="Q7" i="59"/>
  <c r="I7" i="59"/>
  <c r="F7" i="59"/>
  <c r="E7" i="59"/>
  <c r="D7" i="59"/>
  <c r="C7" i="59"/>
  <c r="B7" i="59"/>
  <c r="R6" i="59"/>
  <c r="Q6" i="59"/>
  <c r="I6" i="59"/>
  <c r="F6" i="59"/>
  <c r="E6" i="59"/>
  <c r="D6" i="59"/>
  <c r="C6" i="59"/>
  <c r="B6" i="59"/>
  <c r="R5" i="59"/>
  <c r="Q5" i="59"/>
  <c r="I5" i="59"/>
  <c r="F5" i="59"/>
  <c r="E5" i="59"/>
  <c r="D5" i="59"/>
  <c r="C5" i="59"/>
  <c r="B5" i="59"/>
  <c r="R4" i="59"/>
  <c r="Q4" i="59"/>
  <c r="I4" i="59"/>
  <c r="H4" i="59"/>
  <c r="F4" i="59"/>
  <c r="E4" i="59"/>
  <c r="D4" i="59"/>
  <c r="C4" i="59"/>
  <c r="B4" i="59"/>
  <c r="R3" i="59"/>
  <c r="Q3" i="59"/>
  <c r="I3" i="59"/>
  <c r="F3" i="59"/>
  <c r="E3" i="59"/>
  <c r="D3" i="59"/>
  <c r="C3" i="59"/>
  <c r="B3" i="59"/>
  <c r="R2" i="59"/>
  <c r="Q2" i="59"/>
  <c r="I2" i="59"/>
  <c r="F2" i="59"/>
  <c r="E2" i="59"/>
  <c r="D2" i="59"/>
  <c r="C2" i="59"/>
  <c r="B2" i="59"/>
  <c r="R7" i="58"/>
  <c r="Q7" i="58"/>
  <c r="I7" i="58"/>
  <c r="F7" i="58"/>
  <c r="E7" i="58"/>
  <c r="D7" i="58"/>
  <c r="C7" i="58"/>
  <c r="B7" i="58"/>
  <c r="R6" i="58"/>
  <c r="Q6" i="58"/>
  <c r="I6" i="58"/>
  <c r="F6" i="58"/>
  <c r="E6" i="58"/>
  <c r="D6" i="58"/>
  <c r="C6" i="58"/>
  <c r="B6" i="58"/>
  <c r="R5" i="58"/>
  <c r="Q5" i="58"/>
  <c r="I5" i="58"/>
  <c r="H5" i="58"/>
  <c r="F5" i="58"/>
  <c r="E5" i="58"/>
  <c r="D5" i="58"/>
  <c r="C5" i="58"/>
  <c r="B5" i="58"/>
  <c r="R4" i="58"/>
  <c r="Q4" i="58"/>
  <c r="I4" i="58"/>
  <c r="F4" i="58"/>
  <c r="E4" i="58"/>
  <c r="D4" i="58"/>
  <c r="C4" i="58"/>
  <c r="B4" i="58"/>
  <c r="R3" i="58"/>
  <c r="Q3" i="58"/>
  <c r="I3" i="58"/>
  <c r="F3" i="58"/>
  <c r="E3" i="58"/>
  <c r="D3" i="58"/>
  <c r="C3" i="58"/>
  <c r="B3" i="58"/>
  <c r="R2" i="58"/>
  <c r="Q2" i="58"/>
  <c r="I2" i="58"/>
  <c r="F2" i="58"/>
  <c r="E2" i="58"/>
  <c r="D2" i="58"/>
  <c r="C2" i="58"/>
  <c r="B2" i="58"/>
  <c r="M21" i="55"/>
  <c r="M22" i="55"/>
  <c r="M23" i="55"/>
  <c r="M24" i="55"/>
  <c r="M25" i="55"/>
  <c r="M26" i="55"/>
  <c r="M27" i="55"/>
  <c r="M28" i="55"/>
  <c r="M29" i="55"/>
  <c r="M20" i="55"/>
  <c r="M25" i="57"/>
  <c r="M24" i="57"/>
  <c r="M23" i="57"/>
  <c r="M22" i="57"/>
  <c r="M21" i="57"/>
  <c r="R7" i="57"/>
  <c r="Q7" i="57"/>
  <c r="B7" i="57"/>
  <c r="R6" i="57"/>
  <c r="Q6" i="57"/>
  <c r="B6" i="57"/>
  <c r="R5" i="57"/>
  <c r="Q5" i="57"/>
  <c r="B5" i="57"/>
  <c r="R4" i="57"/>
  <c r="Q4" i="57"/>
  <c r="B4" i="57"/>
  <c r="R3" i="57"/>
  <c r="Q3" i="57"/>
  <c r="B3" i="57"/>
  <c r="R2" i="57"/>
  <c r="Q2" i="57"/>
  <c r="B2" i="57"/>
  <c r="R7" i="56"/>
  <c r="Q7" i="56"/>
  <c r="B7" i="56"/>
  <c r="R6" i="56"/>
  <c r="Q6" i="56"/>
  <c r="B6" i="56"/>
  <c r="R5" i="56"/>
  <c r="Q5" i="56"/>
  <c r="B5" i="56"/>
  <c r="R4" i="56"/>
  <c r="Q4" i="56"/>
  <c r="B4" i="56"/>
  <c r="R3" i="56"/>
  <c r="Q3" i="56"/>
  <c r="B3" i="56"/>
  <c r="R2" i="56"/>
  <c r="Q2" i="56"/>
  <c r="L2" i="56"/>
  <c r="K2" i="56"/>
  <c r="I2" i="56"/>
  <c r="F2" i="56"/>
  <c r="E2" i="56"/>
  <c r="D2" i="56"/>
  <c r="C2" i="56"/>
  <c r="B2" i="56"/>
  <c r="S7" i="55"/>
  <c r="R7" i="55"/>
  <c r="Q7" i="55"/>
  <c r="S6" i="55"/>
  <c r="R6" i="55"/>
  <c r="Q6" i="55"/>
  <c r="S5" i="55"/>
  <c r="R5" i="55"/>
  <c r="Q5" i="55"/>
  <c r="S4" i="55"/>
  <c r="R4" i="55"/>
  <c r="Q4" i="55"/>
  <c r="S3" i="55"/>
  <c r="R3" i="55"/>
  <c r="Q3" i="55"/>
  <c r="S2" i="55"/>
  <c r="R2" i="55"/>
  <c r="Q2" i="55"/>
  <c r="L181" i="18"/>
  <c r="L180" i="18"/>
  <c r="L179" i="18"/>
  <c r="L178" i="18"/>
  <c r="L177" i="18"/>
  <c r="M94" i="9"/>
  <c r="M93" i="9"/>
  <c r="M92" i="9"/>
  <c r="M91" i="9"/>
  <c r="M90" i="9"/>
  <c r="M89" i="9"/>
  <c r="M88" i="9"/>
  <c r="M87" i="9"/>
  <c r="M86" i="9"/>
  <c r="M85" i="9"/>
  <c r="M84" i="9"/>
  <c r="M83" i="9"/>
  <c r="M82" i="9"/>
  <c r="M81" i="9"/>
  <c r="M80" i="9"/>
  <c r="M73" i="52"/>
  <c r="M74" i="52"/>
  <c r="M75" i="52"/>
  <c r="M5" i="52" s="1"/>
  <c r="M76" i="52"/>
  <c r="M77" i="52"/>
  <c r="M78" i="52"/>
  <c r="M79" i="52"/>
  <c r="M80" i="52"/>
  <c r="M81" i="52"/>
  <c r="M82" i="52"/>
  <c r="M83" i="52"/>
  <c r="M84" i="52"/>
  <c r="M85" i="52"/>
  <c r="M86" i="52"/>
  <c r="M87" i="52"/>
  <c r="M88" i="52"/>
  <c r="M89" i="52"/>
  <c r="M72" i="52"/>
  <c r="N52" i="54"/>
  <c r="N51" i="54"/>
  <c r="N50" i="54"/>
  <c r="N49" i="54"/>
  <c r="N48" i="54"/>
  <c r="N47" i="54"/>
  <c r="N46" i="54"/>
  <c r="N45" i="54"/>
  <c r="N44" i="54"/>
  <c r="N43" i="54"/>
  <c r="L168" i="17"/>
  <c r="L169" i="17"/>
  <c r="L170" i="17"/>
  <c r="L171" i="17"/>
  <c r="L172" i="17"/>
  <c r="L173" i="17"/>
  <c r="L174" i="17"/>
  <c r="L167" i="17"/>
  <c r="O7" i="4"/>
  <c r="O6" i="4"/>
  <c r="O5" i="4"/>
  <c r="O4" i="4"/>
  <c r="O3" i="4"/>
  <c r="O2" i="4"/>
  <c r="K7" i="21"/>
  <c r="K6" i="21"/>
  <c r="K5" i="21"/>
  <c r="K4" i="21"/>
  <c r="K3" i="21"/>
  <c r="K2" i="21"/>
  <c r="N7" i="17"/>
  <c r="N6" i="17"/>
  <c r="N5" i="17"/>
  <c r="N4" i="17"/>
  <c r="N3" i="17"/>
  <c r="N2" i="17"/>
  <c r="F23" i="39"/>
  <c r="F24" i="39"/>
  <c r="F25" i="39"/>
  <c r="F26" i="39"/>
  <c r="F27" i="39"/>
  <c r="F28" i="39"/>
  <c r="F22" i="39"/>
  <c r="N34" i="54"/>
  <c r="N35" i="54"/>
  <c r="N36" i="54"/>
  <c r="N37" i="54"/>
  <c r="N38" i="54"/>
  <c r="N39" i="54"/>
  <c r="N40" i="54"/>
  <c r="N41" i="54"/>
  <c r="N42" i="54"/>
  <c r="N33" i="54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75" i="6"/>
  <c r="M140" i="19"/>
  <c r="M139" i="19"/>
  <c r="M251" i="31"/>
  <c r="M250" i="31"/>
  <c r="M249" i="31"/>
  <c r="M248" i="31"/>
  <c r="M247" i="31"/>
  <c r="M246" i="31"/>
  <c r="M245" i="31"/>
  <c r="M244" i="31"/>
  <c r="M243" i="31"/>
  <c r="M242" i="31"/>
  <c r="M57" i="53"/>
  <c r="M58" i="53"/>
  <c r="M7" i="53" s="1"/>
  <c r="M59" i="53"/>
  <c r="M60" i="53"/>
  <c r="M61" i="53"/>
  <c r="M62" i="53"/>
  <c r="M63" i="53"/>
  <c r="M64" i="53"/>
  <c r="M65" i="53"/>
  <c r="M66" i="53"/>
  <c r="M67" i="53"/>
  <c r="M68" i="53"/>
  <c r="M69" i="53"/>
  <c r="M70" i="53"/>
  <c r="M71" i="53"/>
  <c r="M56" i="53"/>
  <c r="J2" i="24"/>
  <c r="M2" i="24"/>
  <c r="N2" i="24"/>
  <c r="J3" i="24"/>
  <c r="M3" i="24"/>
  <c r="N3" i="24"/>
  <c r="J4" i="24"/>
  <c r="M4" i="24"/>
  <c r="N4" i="24"/>
  <c r="J5" i="24"/>
  <c r="M5" i="24"/>
  <c r="N5" i="24"/>
  <c r="J6" i="24"/>
  <c r="M6" i="24"/>
  <c r="N6" i="24"/>
  <c r="J7" i="24"/>
  <c r="M7" i="24"/>
  <c r="N7" i="24"/>
  <c r="O25" i="24"/>
  <c r="O26" i="24"/>
  <c r="O27" i="24"/>
  <c r="O28" i="24"/>
  <c r="O29" i="24"/>
  <c r="O30" i="24"/>
  <c r="O31" i="24"/>
  <c r="O32" i="24"/>
  <c r="O33" i="24"/>
  <c r="O34" i="24"/>
  <c r="O35" i="24"/>
  <c r="O24" i="24"/>
  <c r="J2" i="7"/>
  <c r="J3" i="7"/>
  <c r="J4" i="7"/>
  <c r="J5" i="7"/>
  <c r="J6" i="7"/>
  <c r="J7" i="7"/>
  <c r="B2" i="7"/>
  <c r="B3" i="7"/>
  <c r="B4" i="7"/>
  <c r="B5" i="7"/>
  <c r="B6" i="7"/>
  <c r="B7" i="7"/>
  <c r="L80" i="10"/>
  <c r="L79" i="10"/>
  <c r="L78" i="10"/>
  <c r="L77" i="10"/>
  <c r="L76" i="10"/>
  <c r="H32" i="54"/>
  <c r="H31" i="54"/>
  <c r="H30" i="54"/>
  <c r="G32" i="54"/>
  <c r="G31" i="54"/>
  <c r="G30" i="54"/>
  <c r="H29" i="54"/>
  <c r="H6" i="54" s="1"/>
  <c r="G29" i="54"/>
  <c r="G11" i="54"/>
  <c r="H11" i="54"/>
  <c r="G12" i="54"/>
  <c r="H12" i="54"/>
  <c r="G13" i="54"/>
  <c r="H13" i="54"/>
  <c r="G14" i="54"/>
  <c r="H14" i="54"/>
  <c r="G15" i="54"/>
  <c r="H15" i="54"/>
  <c r="G16" i="54"/>
  <c r="H16" i="54"/>
  <c r="G17" i="54"/>
  <c r="H17" i="54"/>
  <c r="G18" i="54"/>
  <c r="H18" i="54"/>
  <c r="G19" i="54"/>
  <c r="H19" i="54"/>
  <c r="G20" i="54"/>
  <c r="H20" i="54"/>
  <c r="G21" i="54"/>
  <c r="H21" i="54"/>
  <c r="G22" i="54"/>
  <c r="H22" i="54"/>
  <c r="G23" i="54"/>
  <c r="H23" i="54"/>
  <c r="G24" i="54"/>
  <c r="H24" i="54"/>
  <c r="G25" i="54"/>
  <c r="H25" i="54"/>
  <c r="G26" i="54"/>
  <c r="H26" i="54"/>
  <c r="G27" i="54"/>
  <c r="H27" i="54"/>
  <c r="G28" i="54"/>
  <c r="H28" i="54"/>
  <c r="H10" i="54"/>
  <c r="G10" i="54"/>
  <c r="S7" i="54"/>
  <c r="R7" i="54"/>
  <c r="M7" i="54"/>
  <c r="L7" i="54"/>
  <c r="K7" i="54"/>
  <c r="J7" i="54"/>
  <c r="I7" i="54"/>
  <c r="F7" i="54"/>
  <c r="E7" i="54"/>
  <c r="D7" i="54"/>
  <c r="C7" i="54"/>
  <c r="B7" i="54"/>
  <c r="S6" i="54"/>
  <c r="R6" i="54"/>
  <c r="M6" i="54"/>
  <c r="L6" i="54"/>
  <c r="K6" i="54"/>
  <c r="J6" i="54"/>
  <c r="I6" i="54"/>
  <c r="F6" i="54"/>
  <c r="E6" i="54"/>
  <c r="D6" i="54"/>
  <c r="C6" i="54"/>
  <c r="B6" i="54"/>
  <c r="S5" i="54"/>
  <c r="R5" i="54"/>
  <c r="M5" i="54"/>
  <c r="L5" i="54"/>
  <c r="K5" i="54"/>
  <c r="J5" i="54"/>
  <c r="I5" i="54"/>
  <c r="F5" i="54"/>
  <c r="E5" i="54"/>
  <c r="D5" i="54"/>
  <c r="C5" i="54"/>
  <c r="B5" i="54"/>
  <c r="S4" i="54"/>
  <c r="R4" i="54"/>
  <c r="M4" i="54"/>
  <c r="L4" i="54"/>
  <c r="K4" i="54"/>
  <c r="J4" i="54"/>
  <c r="I4" i="54"/>
  <c r="G4" i="54"/>
  <c r="F4" i="54"/>
  <c r="E4" i="54"/>
  <c r="D4" i="54"/>
  <c r="C4" i="54"/>
  <c r="B4" i="54"/>
  <c r="S3" i="54"/>
  <c r="R3" i="54"/>
  <c r="N3" i="54"/>
  <c r="M3" i="54"/>
  <c r="L3" i="54"/>
  <c r="K3" i="54"/>
  <c r="J3" i="54"/>
  <c r="I3" i="54"/>
  <c r="F3" i="54"/>
  <c r="E3" i="54"/>
  <c r="D3" i="54"/>
  <c r="C3" i="54"/>
  <c r="B3" i="54"/>
  <c r="S2" i="54"/>
  <c r="R2" i="54"/>
  <c r="M2" i="54"/>
  <c r="L2" i="54"/>
  <c r="K2" i="54"/>
  <c r="J2" i="54"/>
  <c r="I2" i="54"/>
  <c r="F2" i="54"/>
  <c r="E2" i="54"/>
  <c r="D2" i="54"/>
  <c r="C2" i="54"/>
  <c r="B2" i="54"/>
  <c r="K2" i="23"/>
  <c r="K3" i="23"/>
  <c r="K4" i="23"/>
  <c r="K5" i="23"/>
  <c r="K6" i="23"/>
  <c r="K7" i="23"/>
  <c r="B2" i="23"/>
  <c r="B3" i="23"/>
  <c r="B4" i="23"/>
  <c r="B5" i="23"/>
  <c r="B6" i="23"/>
  <c r="B7" i="23"/>
  <c r="K2" i="49"/>
  <c r="K3" i="49"/>
  <c r="K4" i="49"/>
  <c r="K5" i="49"/>
  <c r="K6" i="49"/>
  <c r="K7" i="49"/>
  <c r="B2" i="49"/>
  <c r="B3" i="49"/>
  <c r="B4" i="49"/>
  <c r="B5" i="49"/>
  <c r="B6" i="49"/>
  <c r="B7" i="49"/>
  <c r="H18" i="49"/>
  <c r="G18" i="49"/>
  <c r="H17" i="49"/>
  <c r="G17" i="49"/>
  <c r="G14" i="49"/>
  <c r="H14" i="49"/>
  <c r="G15" i="49"/>
  <c r="H15" i="49"/>
  <c r="G16" i="49"/>
  <c r="H16" i="49"/>
  <c r="H13" i="49"/>
  <c r="G13" i="49"/>
  <c r="G355" i="26"/>
  <c r="H355" i="26"/>
  <c r="G356" i="26"/>
  <c r="H356" i="26"/>
  <c r="G357" i="26"/>
  <c r="H357" i="26"/>
  <c r="G358" i="26"/>
  <c r="H358" i="26"/>
  <c r="G359" i="26"/>
  <c r="H359" i="26"/>
  <c r="G360" i="26"/>
  <c r="H360" i="26"/>
  <c r="G361" i="26"/>
  <c r="H361" i="26"/>
  <c r="G362" i="26"/>
  <c r="H362" i="26"/>
  <c r="G363" i="26"/>
  <c r="H363" i="26"/>
  <c r="G364" i="26"/>
  <c r="H364" i="26"/>
  <c r="G365" i="26"/>
  <c r="H365" i="26"/>
  <c r="G366" i="26"/>
  <c r="H366" i="26"/>
  <c r="G367" i="26"/>
  <c r="H367" i="26"/>
  <c r="G368" i="26"/>
  <c r="H368" i="26"/>
  <c r="G369" i="26"/>
  <c r="H369" i="26"/>
  <c r="G370" i="26"/>
  <c r="H370" i="26"/>
  <c r="G371" i="26"/>
  <c r="H371" i="26"/>
  <c r="G372" i="26"/>
  <c r="H372" i="26"/>
  <c r="G373" i="26"/>
  <c r="H373" i="26"/>
  <c r="G374" i="26"/>
  <c r="H374" i="26"/>
  <c r="G375" i="26"/>
  <c r="H375" i="26"/>
  <c r="G376" i="26"/>
  <c r="H376" i="26"/>
  <c r="G377" i="26"/>
  <c r="H377" i="26"/>
  <c r="G378" i="26"/>
  <c r="H378" i="26"/>
  <c r="G379" i="26"/>
  <c r="H379" i="26"/>
  <c r="G380" i="26"/>
  <c r="H380" i="26"/>
  <c r="G381" i="26"/>
  <c r="H381" i="26"/>
  <c r="G382" i="26"/>
  <c r="H382" i="26"/>
  <c r="G383" i="26"/>
  <c r="H383" i="26"/>
  <c r="G384" i="26"/>
  <c r="H384" i="26"/>
  <c r="G385" i="26"/>
  <c r="H385" i="26"/>
  <c r="G386" i="26"/>
  <c r="H386" i="26"/>
  <c r="M354" i="26"/>
  <c r="M353" i="26"/>
  <c r="M352" i="26"/>
  <c r="M351" i="26"/>
  <c r="M344" i="26"/>
  <c r="M345" i="26"/>
  <c r="M346" i="26"/>
  <c r="M347" i="26"/>
  <c r="M348" i="26"/>
  <c r="M349" i="26"/>
  <c r="M350" i="26"/>
  <c r="M343" i="26"/>
  <c r="M342" i="26"/>
  <c r="M341" i="26"/>
  <c r="J2" i="26"/>
  <c r="J3" i="26"/>
  <c r="J4" i="26"/>
  <c r="J5" i="26"/>
  <c r="J6" i="26"/>
  <c r="J7" i="26"/>
  <c r="G304" i="26"/>
  <c r="H304" i="26"/>
  <c r="G305" i="26"/>
  <c r="H305" i="26"/>
  <c r="G306" i="26"/>
  <c r="H306" i="26"/>
  <c r="G307" i="26"/>
  <c r="H307" i="26"/>
  <c r="G308" i="26"/>
  <c r="H308" i="26"/>
  <c r="G309" i="26"/>
  <c r="H309" i="26"/>
  <c r="G310" i="26"/>
  <c r="H310" i="26"/>
  <c r="G311" i="26"/>
  <c r="H311" i="26"/>
  <c r="G312" i="26"/>
  <c r="H312" i="26"/>
  <c r="G313" i="26"/>
  <c r="H313" i="26"/>
  <c r="G314" i="26"/>
  <c r="H314" i="26"/>
  <c r="G315" i="26"/>
  <c r="H315" i="26"/>
  <c r="G316" i="26"/>
  <c r="H316" i="26"/>
  <c r="G317" i="26"/>
  <c r="H317" i="26"/>
  <c r="G318" i="26"/>
  <c r="H318" i="26"/>
  <c r="G319" i="26"/>
  <c r="H319" i="26"/>
  <c r="G320" i="26"/>
  <c r="H320" i="26"/>
  <c r="G321" i="26"/>
  <c r="H321" i="26"/>
  <c r="G322" i="26"/>
  <c r="H322" i="26"/>
  <c r="G323" i="26"/>
  <c r="H323" i="26"/>
  <c r="G324" i="26"/>
  <c r="H324" i="26"/>
  <c r="G325" i="26"/>
  <c r="H325" i="26"/>
  <c r="G326" i="26"/>
  <c r="H326" i="26"/>
  <c r="G327" i="26"/>
  <c r="H327" i="26"/>
  <c r="G328" i="26"/>
  <c r="H328" i="26"/>
  <c r="G329" i="26"/>
  <c r="H329" i="26"/>
  <c r="G330" i="26"/>
  <c r="H330" i="26"/>
  <c r="G331" i="26"/>
  <c r="H331" i="26"/>
  <c r="G332" i="26"/>
  <c r="H332" i="26"/>
  <c r="G333" i="26"/>
  <c r="H333" i="26"/>
  <c r="G334" i="26"/>
  <c r="H334" i="26"/>
  <c r="G335" i="26"/>
  <c r="H335" i="26"/>
  <c r="G336" i="26"/>
  <c r="H336" i="26"/>
  <c r="G337" i="26"/>
  <c r="H337" i="26"/>
  <c r="G338" i="26"/>
  <c r="H338" i="26"/>
  <c r="G339" i="26"/>
  <c r="H339" i="26"/>
  <c r="G340" i="26"/>
  <c r="H340" i="26"/>
  <c r="H303" i="26"/>
  <c r="G303" i="26"/>
  <c r="B7" i="26"/>
  <c r="B6" i="26"/>
  <c r="B5" i="26"/>
  <c r="B4" i="26"/>
  <c r="B3" i="26"/>
  <c r="B2" i="26"/>
  <c r="M302" i="26"/>
  <c r="M301" i="26"/>
  <c r="M300" i="26"/>
  <c r="M299" i="26"/>
  <c r="M298" i="26"/>
  <c r="M297" i="26"/>
  <c r="M296" i="26"/>
  <c r="M295" i="26"/>
  <c r="M294" i="26"/>
  <c r="M293" i="26"/>
  <c r="M292" i="26"/>
  <c r="M291" i="26"/>
  <c r="M290" i="26"/>
  <c r="M289" i="26"/>
  <c r="M288" i="26"/>
  <c r="M287" i="26"/>
  <c r="M286" i="26"/>
  <c r="M285" i="26"/>
  <c r="M284" i="26"/>
  <c r="M283" i="26"/>
  <c r="M282" i="26"/>
  <c r="M281" i="26"/>
  <c r="M280" i="26"/>
  <c r="M279" i="26"/>
  <c r="M278" i="26"/>
  <c r="M277" i="26"/>
  <c r="M276" i="26"/>
  <c r="M275" i="26"/>
  <c r="M274" i="26"/>
  <c r="M273" i="26"/>
  <c r="M272" i="26"/>
  <c r="M271" i="26"/>
  <c r="M270" i="26"/>
  <c r="M269" i="26"/>
  <c r="M268" i="26"/>
  <c r="M267" i="26"/>
  <c r="M266" i="26"/>
  <c r="M265" i="26"/>
  <c r="M264" i="26"/>
  <c r="M263" i="26"/>
  <c r="M262" i="26"/>
  <c r="M261" i="26"/>
  <c r="M260" i="26"/>
  <c r="M259" i="26"/>
  <c r="M258" i="26"/>
  <c r="M257" i="26"/>
  <c r="M256" i="26"/>
  <c r="M255" i="26"/>
  <c r="M254" i="26"/>
  <c r="M253" i="26"/>
  <c r="M252" i="26"/>
  <c r="M251" i="26"/>
  <c r="M250" i="26"/>
  <c r="M249" i="26"/>
  <c r="M248" i="26"/>
  <c r="M247" i="26"/>
  <c r="M246" i="26"/>
  <c r="M245" i="26"/>
  <c r="M244" i="26"/>
  <c r="M243" i="26"/>
  <c r="M242" i="26"/>
  <c r="M241" i="26"/>
  <c r="M240" i="26"/>
  <c r="M239" i="26"/>
  <c r="M238" i="26"/>
  <c r="M237" i="26"/>
  <c r="M236" i="26"/>
  <c r="M235" i="26"/>
  <c r="M234" i="26"/>
  <c r="M233" i="26"/>
  <c r="M232" i="26"/>
  <c r="M231" i="26"/>
  <c r="M230" i="26"/>
  <c r="M229" i="26"/>
  <c r="M228" i="26"/>
  <c r="M227" i="26"/>
  <c r="M226" i="26"/>
  <c r="M225" i="26"/>
  <c r="M224" i="26"/>
  <c r="M223" i="26"/>
  <c r="M222" i="26"/>
  <c r="M221" i="26"/>
  <c r="M220" i="26"/>
  <c r="M219" i="26"/>
  <c r="M218" i="26"/>
  <c r="M217" i="26"/>
  <c r="M216" i="26"/>
  <c r="M215" i="26"/>
  <c r="M214" i="26"/>
  <c r="M213" i="26"/>
  <c r="M212" i="26"/>
  <c r="M211" i="26"/>
  <c r="M210" i="26"/>
  <c r="M209" i="26"/>
  <c r="M208" i="26"/>
  <c r="H55" i="53"/>
  <c r="G55" i="53"/>
  <c r="H54" i="53"/>
  <c r="G54" i="53"/>
  <c r="H53" i="53"/>
  <c r="G53" i="53"/>
  <c r="H52" i="53"/>
  <c r="G52" i="53"/>
  <c r="H51" i="53"/>
  <c r="G51" i="53"/>
  <c r="H50" i="53"/>
  <c r="G50" i="53"/>
  <c r="H49" i="53"/>
  <c r="G49" i="53"/>
  <c r="H48" i="53"/>
  <c r="G48" i="53"/>
  <c r="H47" i="53"/>
  <c r="G47" i="53"/>
  <c r="H46" i="53"/>
  <c r="G46" i="53"/>
  <c r="H45" i="53"/>
  <c r="G45" i="53"/>
  <c r="H44" i="53"/>
  <c r="G44" i="53"/>
  <c r="H43" i="53"/>
  <c r="G43" i="53"/>
  <c r="H42" i="53"/>
  <c r="G42" i="53"/>
  <c r="H41" i="53"/>
  <c r="G41" i="53"/>
  <c r="H40" i="53"/>
  <c r="G40" i="53"/>
  <c r="H39" i="53"/>
  <c r="G39" i="53"/>
  <c r="H38" i="53"/>
  <c r="G38" i="53"/>
  <c r="H37" i="53"/>
  <c r="G37" i="53"/>
  <c r="H36" i="53"/>
  <c r="G36" i="53"/>
  <c r="H35" i="53"/>
  <c r="G35" i="53"/>
  <c r="H34" i="53"/>
  <c r="G34" i="53"/>
  <c r="H33" i="53"/>
  <c r="G33" i="53"/>
  <c r="H32" i="53"/>
  <c r="G32" i="53"/>
  <c r="H31" i="53"/>
  <c r="H5" i="53" s="1"/>
  <c r="G31" i="53"/>
  <c r="H30" i="53"/>
  <c r="G30" i="53"/>
  <c r="S7" i="53"/>
  <c r="R7" i="53"/>
  <c r="Q7" i="53"/>
  <c r="L7" i="53"/>
  <c r="K7" i="53"/>
  <c r="J7" i="53"/>
  <c r="I7" i="53"/>
  <c r="H7" i="53"/>
  <c r="F7" i="53"/>
  <c r="E7" i="53"/>
  <c r="D7" i="53"/>
  <c r="C7" i="53"/>
  <c r="B7" i="53"/>
  <c r="S6" i="53"/>
  <c r="R6" i="53"/>
  <c r="Q6" i="53"/>
  <c r="L6" i="53"/>
  <c r="K6" i="53"/>
  <c r="J6" i="53"/>
  <c r="I6" i="53"/>
  <c r="F6" i="53"/>
  <c r="E6" i="53"/>
  <c r="D6" i="53"/>
  <c r="C6" i="53"/>
  <c r="B6" i="53"/>
  <c r="S5" i="53"/>
  <c r="R5" i="53"/>
  <c r="Q5" i="53"/>
  <c r="L5" i="53"/>
  <c r="K5" i="53"/>
  <c r="J5" i="53"/>
  <c r="I5" i="53"/>
  <c r="F5" i="53"/>
  <c r="E5" i="53"/>
  <c r="D5" i="53"/>
  <c r="C5" i="53"/>
  <c r="B5" i="53"/>
  <c r="S4" i="53"/>
  <c r="R4" i="53"/>
  <c r="Q4" i="53"/>
  <c r="L4" i="53"/>
  <c r="K4" i="53"/>
  <c r="J4" i="53"/>
  <c r="I4" i="53"/>
  <c r="F4" i="53"/>
  <c r="E4" i="53"/>
  <c r="D4" i="53"/>
  <c r="C4" i="53"/>
  <c r="B4" i="53"/>
  <c r="S3" i="53"/>
  <c r="R3" i="53"/>
  <c r="Q3" i="53"/>
  <c r="L3" i="53"/>
  <c r="K3" i="53"/>
  <c r="J3" i="53"/>
  <c r="I3" i="53"/>
  <c r="F3" i="53"/>
  <c r="E3" i="53"/>
  <c r="D3" i="53"/>
  <c r="C3" i="53"/>
  <c r="B3" i="53"/>
  <c r="S2" i="53"/>
  <c r="R2" i="53"/>
  <c r="Q2" i="53"/>
  <c r="L2" i="53"/>
  <c r="K2" i="53"/>
  <c r="J2" i="53"/>
  <c r="I2" i="53"/>
  <c r="F2" i="53"/>
  <c r="E2" i="53"/>
  <c r="D2" i="53"/>
  <c r="C2" i="53"/>
  <c r="B2" i="53"/>
  <c r="H71" i="52"/>
  <c r="H70" i="52"/>
  <c r="H69" i="52"/>
  <c r="G71" i="52"/>
  <c r="G70" i="52"/>
  <c r="G69" i="52"/>
  <c r="G41" i="52"/>
  <c r="H41" i="52"/>
  <c r="G42" i="52"/>
  <c r="H42" i="52"/>
  <c r="G43" i="52"/>
  <c r="H43" i="52"/>
  <c r="G44" i="52"/>
  <c r="H44" i="52"/>
  <c r="G45" i="52"/>
  <c r="H45" i="52"/>
  <c r="G46" i="52"/>
  <c r="H46" i="52"/>
  <c r="G47" i="52"/>
  <c r="H47" i="52"/>
  <c r="G48" i="52"/>
  <c r="H48" i="52"/>
  <c r="G49" i="52"/>
  <c r="H49" i="52"/>
  <c r="G50" i="52"/>
  <c r="H50" i="52"/>
  <c r="G51" i="52"/>
  <c r="H51" i="52"/>
  <c r="G52" i="52"/>
  <c r="H52" i="52"/>
  <c r="G53" i="52"/>
  <c r="H53" i="52"/>
  <c r="G54" i="52"/>
  <c r="H54" i="52"/>
  <c r="G55" i="52"/>
  <c r="H55" i="52"/>
  <c r="G56" i="52"/>
  <c r="H56" i="52"/>
  <c r="G57" i="52"/>
  <c r="H57" i="52"/>
  <c r="G58" i="52"/>
  <c r="H58" i="52"/>
  <c r="G59" i="52"/>
  <c r="H59" i="52"/>
  <c r="G60" i="52"/>
  <c r="H60" i="52"/>
  <c r="G61" i="52"/>
  <c r="H61" i="52"/>
  <c r="G62" i="52"/>
  <c r="H62" i="52"/>
  <c r="G63" i="52"/>
  <c r="H63" i="52"/>
  <c r="G64" i="52"/>
  <c r="H64" i="52"/>
  <c r="G65" i="52"/>
  <c r="H65" i="52"/>
  <c r="G66" i="52"/>
  <c r="H66" i="52"/>
  <c r="G67" i="52"/>
  <c r="H67" i="52"/>
  <c r="G68" i="52"/>
  <c r="H68" i="52"/>
  <c r="H40" i="52"/>
  <c r="H5" i="52" s="1"/>
  <c r="G40" i="52"/>
  <c r="G6" i="52" s="1"/>
  <c r="J2" i="52"/>
  <c r="J3" i="52"/>
  <c r="J4" i="52"/>
  <c r="J5" i="52"/>
  <c r="J6" i="52"/>
  <c r="J7" i="52"/>
  <c r="B2" i="52"/>
  <c r="B3" i="52"/>
  <c r="B4" i="52"/>
  <c r="B5" i="52"/>
  <c r="B6" i="52"/>
  <c r="B7" i="52"/>
  <c r="L164" i="20"/>
  <c r="L163" i="20"/>
  <c r="L162" i="20"/>
  <c r="L161" i="20"/>
  <c r="L160" i="20"/>
  <c r="L159" i="20"/>
  <c r="L158" i="20"/>
  <c r="L157" i="20"/>
  <c r="L156" i="20"/>
  <c r="L155" i="20"/>
  <c r="L154" i="20"/>
  <c r="L153" i="20"/>
  <c r="L152" i="20"/>
  <c r="L151" i="20"/>
  <c r="L150" i="20"/>
  <c r="L119" i="20"/>
  <c r="L118" i="20"/>
  <c r="L117" i="20"/>
  <c r="L116" i="20"/>
  <c r="L112" i="20"/>
  <c r="L111" i="20"/>
  <c r="L109" i="20"/>
  <c r="L108" i="20"/>
  <c r="L107" i="20"/>
  <c r="L106" i="20"/>
  <c r="S7" i="52"/>
  <c r="R7" i="52"/>
  <c r="Q7" i="52"/>
  <c r="L7" i="52"/>
  <c r="K7" i="52"/>
  <c r="I7" i="52"/>
  <c r="F7" i="52"/>
  <c r="E7" i="52"/>
  <c r="D7" i="52"/>
  <c r="C7" i="52"/>
  <c r="S6" i="52"/>
  <c r="R6" i="52"/>
  <c r="Q6" i="52"/>
  <c r="L6" i="52"/>
  <c r="K6" i="52"/>
  <c r="I6" i="52"/>
  <c r="F6" i="52"/>
  <c r="E6" i="52"/>
  <c r="D6" i="52"/>
  <c r="C6" i="52"/>
  <c r="S5" i="52"/>
  <c r="R5" i="52"/>
  <c r="Q5" i="52"/>
  <c r="L5" i="52"/>
  <c r="K5" i="52"/>
  <c r="I5" i="52"/>
  <c r="F5" i="52"/>
  <c r="E5" i="52"/>
  <c r="D5" i="52"/>
  <c r="C5" i="52"/>
  <c r="S4" i="52"/>
  <c r="R4" i="52"/>
  <c r="Q4" i="52"/>
  <c r="L4" i="52"/>
  <c r="K4" i="52"/>
  <c r="I4" i="52"/>
  <c r="F4" i="52"/>
  <c r="E4" i="52"/>
  <c r="D4" i="52"/>
  <c r="C4" i="52"/>
  <c r="S3" i="52"/>
  <c r="R3" i="52"/>
  <c r="Q3" i="52"/>
  <c r="L3" i="52"/>
  <c r="K3" i="52"/>
  <c r="I3" i="52"/>
  <c r="F3" i="52"/>
  <c r="E3" i="52"/>
  <c r="D3" i="52"/>
  <c r="C3" i="52"/>
  <c r="S2" i="52"/>
  <c r="R2" i="52"/>
  <c r="Q2" i="52"/>
  <c r="L2" i="52"/>
  <c r="K2" i="52"/>
  <c r="I2" i="52"/>
  <c r="F2" i="52"/>
  <c r="E2" i="52"/>
  <c r="D2" i="52"/>
  <c r="C2" i="52"/>
  <c r="B2" i="19"/>
  <c r="B3" i="19"/>
  <c r="B4" i="19"/>
  <c r="B5" i="19"/>
  <c r="B6" i="19"/>
  <c r="B7" i="19"/>
  <c r="G138" i="19"/>
  <c r="G137" i="19"/>
  <c r="G136" i="19"/>
  <c r="G135" i="19"/>
  <c r="G134" i="19"/>
  <c r="G133" i="19"/>
  <c r="G132" i="19"/>
  <c r="G131" i="19"/>
  <c r="G130" i="19"/>
  <c r="G129" i="19"/>
  <c r="G128" i="19"/>
  <c r="G127" i="19"/>
  <c r="G126" i="19"/>
  <c r="G125" i="19"/>
  <c r="G124" i="19"/>
  <c r="G123" i="19"/>
  <c r="G122" i="19"/>
  <c r="M120" i="19"/>
  <c r="M119" i="19"/>
  <c r="M118" i="19"/>
  <c r="M117" i="19"/>
  <c r="M116" i="19"/>
  <c r="M115" i="19"/>
  <c r="M114" i="19"/>
  <c r="M113" i="19"/>
  <c r="M112" i="19"/>
  <c r="M111" i="19"/>
  <c r="M110" i="19"/>
  <c r="M109" i="19"/>
  <c r="M108" i="19"/>
  <c r="M107" i="19"/>
  <c r="M106" i="19"/>
  <c r="M105" i="19"/>
  <c r="M104" i="19"/>
  <c r="M103" i="19"/>
  <c r="M102" i="19"/>
  <c r="M101" i="19"/>
  <c r="M100" i="19"/>
  <c r="M99" i="19"/>
  <c r="M98" i="19"/>
  <c r="M97" i="19"/>
  <c r="M96" i="19"/>
  <c r="M95" i="19"/>
  <c r="M94" i="19"/>
  <c r="M93" i="19"/>
  <c r="M92" i="19"/>
  <c r="M91" i="19"/>
  <c r="M90" i="19"/>
  <c r="M89" i="19"/>
  <c r="M88" i="19"/>
  <c r="M87" i="19"/>
  <c r="M86" i="19"/>
  <c r="M85" i="19"/>
  <c r="M84" i="19"/>
  <c r="M83" i="19"/>
  <c r="M79" i="19"/>
  <c r="M80" i="19"/>
  <c r="M81" i="19"/>
  <c r="M82" i="19"/>
  <c r="M78" i="19"/>
  <c r="D7" i="19"/>
  <c r="E7" i="19"/>
  <c r="F7" i="19"/>
  <c r="G21" i="19"/>
  <c r="G22" i="19"/>
  <c r="G23" i="19"/>
  <c r="G28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72" i="19"/>
  <c r="G73" i="19"/>
  <c r="G74" i="19"/>
  <c r="G75" i="19"/>
  <c r="G76" i="19"/>
  <c r="G77" i="19"/>
  <c r="H21" i="19"/>
  <c r="H22" i="19"/>
  <c r="H23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72" i="19"/>
  <c r="H73" i="19"/>
  <c r="H74" i="19"/>
  <c r="H75" i="19"/>
  <c r="H76" i="19"/>
  <c r="H77" i="19"/>
  <c r="I7" i="19"/>
  <c r="J7" i="19"/>
  <c r="K7" i="19"/>
  <c r="L7" i="19"/>
  <c r="M24" i="19"/>
  <c r="M4" i="19" s="1"/>
  <c r="M25" i="19"/>
  <c r="M26" i="19"/>
  <c r="M27" i="19"/>
  <c r="M35" i="19"/>
  <c r="M36" i="19"/>
  <c r="M47" i="19"/>
  <c r="M48" i="19"/>
  <c r="M49" i="19"/>
  <c r="M50" i="19"/>
  <c r="M51" i="19"/>
  <c r="M52" i="19"/>
  <c r="M53" i="19"/>
  <c r="M54" i="19"/>
  <c r="M55" i="19"/>
  <c r="M56" i="19"/>
  <c r="M57" i="19"/>
  <c r="M58" i="19"/>
  <c r="M59" i="19"/>
  <c r="M60" i="19"/>
  <c r="M61" i="19"/>
  <c r="C7" i="19"/>
  <c r="J2" i="8"/>
  <c r="J3" i="8"/>
  <c r="J4" i="8"/>
  <c r="J5" i="8"/>
  <c r="J6" i="8"/>
  <c r="J7" i="8"/>
  <c r="B2" i="8"/>
  <c r="B3" i="8"/>
  <c r="B4" i="8"/>
  <c r="B5" i="8"/>
  <c r="B6" i="8"/>
  <c r="B7" i="8"/>
  <c r="G179" i="8"/>
  <c r="H179" i="8"/>
  <c r="G180" i="8"/>
  <c r="H180" i="8"/>
  <c r="G181" i="8"/>
  <c r="H181" i="8"/>
  <c r="G182" i="8"/>
  <c r="H182" i="8"/>
  <c r="G183" i="8"/>
  <c r="H183" i="8"/>
  <c r="G184" i="8"/>
  <c r="H184" i="8"/>
  <c r="G185" i="8"/>
  <c r="H185" i="8"/>
  <c r="G186" i="8"/>
  <c r="H186" i="8"/>
  <c r="G187" i="8"/>
  <c r="H187" i="8"/>
  <c r="G188" i="8"/>
  <c r="H188" i="8"/>
  <c r="G189" i="8"/>
  <c r="H189" i="8"/>
  <c r="G190" i="8"/>
  <c r="H190" i="8"/>
  <c r="G191" i="8"/>
  <c r="H191" i="8"/>
  <c r="G192" i="8"/>
  <c r="H192" i="8"/>
  <c r="G193" i="8"/>
  <c r="H193" i="8"/>
  <c r="G194" i="8"/>
  <c r="H194" i="8"/>
  <c r="G195" i="8"/>
  <c r="H195" i="8"/>
  <c r="G196" i="8"/>
  <c r="H196" i="8"/>
  <c r="G197" i="8"/>
  <c r="H197" i="8"/>
  <c r="G198" i="8"/>
  <c r="H198" i="8"/>
  <c r="G199" i="8"/>
  <c r="H199" i="8"/>
  <c r="G200" i="8"/>
  <c r="H200" i="8"/>
  <c r="N176" i="8"/>
  <c r="N177" i="8"/>
  <c r="N178" i="8"/>
  <c r="N175" i="8"/>
  <c r="N174" i="8"/>
  <c r="N173" i="8"/>
  <c r="N172" i="8"/>
  <c r="N171" i="8"/>
  <c r="N170" i="8"/>
  <c r="N169" i="8"/>
  <c r="N168" i="8"/>
  <c r="N167" i="8"/>
  <c r="N166" i="8"/>
  <c r="N165" i="8"/>
  <c r="N164" i="8"/>
  <c r="N163" i="8"/>
  <c r="N162" i="8"/>
  <c r="N161" i="8"/>
  <c r="N160" i="8"/>
  <c r="G99" i="8"/>
  <c r="G100" i="8"/>
  <c r="G101" i="8"/>
  <c r="G3" i="8" s="1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40" i="8"/>
  <c r="H140" i="8"/>
  <c r="G141" i="8"/>
  <c r="H141" i="8"/>
  <c r="H2" i="8" s="1"/>
  <c r="G142" i="8"/>
  <c r="H142" i="8"/>
  <c r="G143" i="8"/>
  <c r="H143" i="8"/>
  <c r="G144" i="8"/>
  <c r="H144" i="8"/>
  <c r="G145" i="8"/>
  <c r="H145" i="8"/>
  <c r="G146" i="8"/>
  <c r="H146" i="8"/>
  <c r="G147" i="8"/>
  <c r="H147" i="8"/>
  <c r="G148" i="8"/>
  <c r="H148" i="8"/>
  <c r="G149" i="8"/>
  <c r="H149" i="8"/>
  <c r="G150" i="8"/>
  <c r="H150" i="8"/>
  <c r="G151" i="8"/>
  <c r="H151" i="8"/>
  <c r="G152" i="8"/>
  <c r="H152" i="8"/>
  <c r="G153" i="8"/>
  <c r="H153" i="8"/>
  <c r="G154" i="8"/>
  <c r="H154" i="8"/>
  <c r="G155" i="8"/>
  <c r="H155" i="8"/>
  <c r="G156" i="8"/>
  <c r="H156" i="8"/>
  <c r="G157" i="8"/>
  <c r="H157" i="8"/>
  <c r="G158" i="8"/>
  <c r="H158" i="8"/>
  <c r="G159" i="8"/>
  <c r="H159" i="8"/>
  <c r="H139" i="8"/>
  <c r="G139" i="8"/>
  <c r="H101" i="47"/>
  <c r="G101" i="47"/>
  <c r="H100" i="47"/>
  <c r="G100" i="47"/>
  <c r="H99" i="47"/>
  <c r="G99" i="47"/>
  <c r="H98" i="47"/>
  <c r="G98" i="47"/>
  <c r="H97" i="47"/>
  <c r="G97" i="47"/>
  <c r="H96" i="47"/>
  <c r="G96" i="47"/>
  <c r="H95" i="47"/>
  <c r="G95" i="47"/>
  <c r="H94" i="47"/>
  <c r="G94" i="47"/>
  <c r="H93" i="47"/>
  <c r="G93" i="47"/>
  <c r="H92" i="47"/>
  <c r="G92" i="47"/>
  <c r="J2" i="31"/>
  <c r="J3" i="31"/>
  <c r="J4" i="31"/>
  <c r="J5" i="31"/>
  <c r="J6" i="31"/>
  <c r="J7" i="31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B2" i="2"/>
  <c r="B3" i="2"/>
  <c r="B4" i="2"/>
  <c r="B5" i="2"/>
  <c r="B6" i="2"/>
  <c r="B7" i="2"/>
  <c r="G267" i="2"/>
  <c r="H267" i="2"/>
  <c r="G268" i="2"/>
  <c r="H268" i="2"/>
  <c r="G269" i="2"/>
  <c r="H269" i="2"/>
  <c r="G292" i="2"/>
  <c r="H292" i="2"/>
  <c r="G293" i="2"/>
  <c r="H293" i="2"/>
  <c r="G294" i="2"/>
  <c r="H294" i="2"/>
  <c r="G295" i="2"/>
  <c r="H295" i="2"/>
  <c r="G296" i="2"/>
  <c r="H296" i="2"/>
  <c r="G297" i="2"/>
  <c r="H297" i="2"/>
  <c r="G298" i="2"/>
  <c r="H298" i="2"/>
  <c r="G299" i="2"/>
  <c r="H299" i="2"/>
  <c r="G300" i="2"/>
  <c r="H300" i="2"/>
  <c r="G301" i="2"/>
  <c r="H301" i="2"/>
  <c r="G302" i="2"/>
  <c r="H302" i="2"/>
  <c r="G303" i="2"/>
  <c r="H303" i="2"/>
  <c r="G304" i="2"/>
  <c r="H304" i="2"/>
  <c r="G305" i="2"/>
  <c r="H305" i="2"/>
  <c r="G306" i="2"/>
  <c r="H306" i="2"/>
  <c r="G307" i="2"/>
  <c r="H307" i="2"/>
  <c r="G308" i="2"/>
  <c r="H308" i="2"/>
  <c r="G309" i="2"/>
  <c r="H309" i="2"/>
  <c r="G310" i="2"/>
  <c r="H310" i="2"/>
  <c r="G311" i="2"/>
  <c r="H311" i="2"/>
  <c r="G312" i="2"/>
  <c r="H312" i="2"/>
  <c r="G313" i="2"/>
  <c r="H313" i="2"/>
  <c r="G314" i="2"/>
  <c r="H314" i="2"/>
  <c r="G315" i="2"/>
  <c r="H315" i="2"/>
  <c r="G316" i="2"/>
  <c r="H316" i="2"/>
  <c r="G317" i="2"/>
  <c r="H317" i="2"/>
  <c r="G318" i="2"/>
  <c r="H318" i="2"/>
  <c r="G319" i="2"/>
  <c r="H319" i="2"/>
  <c r="G320" i="2"/>
  <c r="H320" i="2"/>
  <c r="G321" i="2"/>
  <c r="H321" i="2"/>
  <c r="G322" i="2"/>
  <c r="H322" i="2"/>
  <c r="G323" i="2"/>
  <c r="H323" i="2"/>
  <c r="G324" i="2"/>
  <c r="H324" i="2"/>
  <c r="G325" i="2"/>
  <c r="H325" i="2"/>
  <c r="G326" i="2"/>
  <c r="H326" i="2"/>
  <c r="G327" i="2"/>
  <c r="H327" i="2"/>
  <c r="G328" i="2"/>
  <c r="H328" i="2"/>
  <c r="G329" i="2"/>
  <c r="H329" i="2"/>
  <c r="G330" i="2"/>
  <c r="H330" i="2"/>
  <c r="G331" i="2"/>
  <c r="H331" i="2"/>
  <c r="G332" i="2"/>
  <c r="H332" i="2"/>
  <c r="G333" i="2"/>
  <c r="H333" i="2"/>
  <c r="G334" i="2"/>
  <c r="H334" i="2"/>
  <c r="G335" i="2"/>
  <c r="H335" i="2"/>
  <c r="G336" i="2"/>
  <c r="H336" i="2"/>
  <c r="G337" i="2"/>
  <c r="H337" i="2"/>
  <c r="G338" i="2"/>
  <c r="H338" i="2"/>
  <c r="G339" i="2"/>
  <c r="H339" i="2"/>
  <c r="G340" i="2"/>
  <c r="H340" i="2"/>
  <c r="G341" i="2"/>
  <c r="H341" i="2"/>
  <c r="G342" i="2"/>
  <c r="H342" i="2"/>
  <c r="G343" i="2"/>
  <c r="H343" i="2"/>
  <c r="G344" i="2"/>
  <c r="H344" i="2"/>
  <c r="G345" i="2"/>
  <c r="H345" i="2"/>
  <c r="G346" i="2"/>
  <c r="H346" i="2"/>
  <c r="G347" i="2"/>
  <c r="H347" i="2"/>
  <c r="G348" i="2"/>
  <c r="H348" i="2"/>
  <c r="G349" i="2"/>
  <c r="H349" i="2"/>
  <c r="G350" i="2"/>
  <c r="H350" i="2"/>
  <c r="G351" i="2"/>
  <c r="H351" i="2"/>
  <c r="G352" i="2"/>
  <c r="H352" i="2"/>
  <c r="G353" i="2"/>
  <c r="H353" i="2"/>
  <c r="G354" i="2"/>
  <c r="H354" i="2"/>
  <c r="G355" i="2"/>
  <c r="H355" i="2"/>
  <c r="G356" i="2"/>
  <c r="H356" i="2"/>
  <c r="G357" i="2"/>
  <c r="H357" i="2"/>
  <c r="G358" i="2"/>
  <c r="H358" i="2"/>
  <c r="G359" i="2"/>
  <c r="H359" i="2"/>
  <c r="G360" i="2"/>
  <c r="H360" i="2"/>
  <c r="G361" i="2"/>
  <c r="H361" i="2"/>
  <c r="G362" i="2"/>
  <c r="H362" i="2"/>
  <c r="G363" i="2"/>
  <c r="H363" i="2"/>
  <c r="H266" i="2"/>
  <c r="G266" i="2"/>
  <c r="K2" i="2"/>
  <c r="K3" i="2"/>
  <c r="K4" i="2"/>
  <c r="K5" i="2"/>
  <c r="K6" i="2"/>
  <c r="K7" i="2"/>
  <c r="M194" i="26"/>
  <c r="M193" i="26"/>
  <c r="M192" i="26"/>
  <c r="M215" i="31"/>
  <c r="M214" i="31"/>
  <c r="M213" i="31"/>
  <c r="M212" i="31"/>
  <c r="M211" i="31"/>
  <c r="M210" i="31"/>
  <c r="M209" i="31"/>
  <c r="M208" i="31"/>
  <c r="M207" i="31"/>
  <c r="M206" i="31"/>
  <c r="N100" i="23"/>
  <c r="N99" i="23"/>
  <c r="N98" i="23"/>
  <c r="N97" i="23"/>
  <c r="N96" i="23"/>
  <c r="N95" i="23"/>
  <c r="N94" i="23"/>
  <c r="N93" i="23"/>
  <c r="N92" i="23"/>
  <c r="N91" i="23"/>
  <c r="N90" i="23"/>
  <c r="N89" i="23"/>
  <c r="N88" i="23"/>
  <c r="N87" i="23"/>
  <c r="N86" i="23"/>
  <c r="I2" i="46"/>
  <c r="I3" i="46"/>
  <c r="I4" i="46"/>
  <c r="I5" i="46"/>
  <c r="I6" i="46"/>
  <c r="I7" i="46"/>
  <c r="G11" i="46"/>
  <c r="H11" i="46"/>
  <c r="G12" i="46"/>
  <c r="H12" i="46"/>
  <c r="G13" i="46"/>
  <c r="H13" i="46"/>
  <c r="G14" i="46"/>
  <c r="H14" i="46"/>
  <c r="G15" i="46"/>
  <c r="H15" i="46"/>
  <c r="G16" i="46"/>
  <c r="H16" i="46"/>
  <c r="G17" i="46"/>
  <c r="H17" i="46"/>
  <c r="G18" i="46"/>
  <c r="H18" i="46"/>
  <c r="G19" i="46"/>
  <c r="H19" i="46"/>
  <c r="G20" i="46"/>
  <c r="H20" i="46"/>
  <c r="G21" i="46"/>
  <c r="H21" i="46"/>
  <c r="H5" i="46" s="1"/>
  <c r="G22" i="46"/>
  <c r="G5" i="46" s="1"/>
  <c r="H22" i="46"/>
  <c r="G23" i="46"/>
  <c r="H23" i="46"/>
  <c r="G24" i="46"/>
  <c r="H24" i="46"/>
  <c r="G25" i="46"/>
  <c r="H25" i="46"/>
  <c r="G26" i="46"/>
  <c r="H26" i="46"/>
  <c r="G27" i="46"/>
  <c r="H27" i="46"/>
  <c r="G28" i="46"/>
  <c r="H28" i="46"/>
  <c r="G29" i="46"/>
  <c r="H29" i="46"/>
  <c r="G30" i="46"/>
  <c r="H30" i="46"/>
  <c r="G31" i="46"/>
  <c r="H31" i="46"/>
  <c r="G32" i="46"/>
  <c r="H32" i="46"/>
  <c r="G33" i="46"/>
  <c r="H33" i="46"/>
  <c r="G34" i="46"/>
  <c r="H34" i="46"/>
  <c r="G35" i="46"/>
  <c r="H35" i="46"/>
  <c r="G36" i="46"/>
  <c r="H36" i="46"/>
  <c r="G37" i="46"/>
  <c r="H37" i="46"/>
  <c r="G38" i="46"/>
  <c r="H38" i="46"/>
  <c r="G39" i="46"/>
  <c r="H39" i="46"/>
  <c r="G40" i="46"/>
  <c r="H40" i="46"/>
  <c r="G41" i="46"/>
  <c r="H41" i="46"/>
  <c r="H10" i="46"/>
  <c r="H7" i="46" s="1"/>
  <c r="G10" i="46"/>
  <c r="O42" i="46"/>
  <c r="O43" i="46"/>
  <c r="O44" i="46"/>
  <c r="K2" i="46"/>
  <c r="K3" i="46"/>
  <c r="K4" i="46"/>
  <c r="K5" i="46"/>
  <c r="K6" i="46"/>
  <c r="K7" i="46"/>
  <c r="B2" i="46"/>
  <c r="B3" i="46"/>
  <c r="B4" i="46"/>
  <c r="B5" i="46"/>
  <c r="B6" i="46"/>
  <c r="B7" i="46"/>
  <c r="G61" i="51"/>
  <c r="H61" i="51"/>
  <c r="G62" i="51"/>
  <c r="H62" i="51"/>
  <c r="G63" i="51"/>
  <c r="H63" i="51"/>
  <c r="G64" i="51"/>
  <c r="H64" i="51"/>
  <c r="G65" i="51"/>
  <c r="H65" i="51"/>
  <c r="G66" i="51"/>
  <c r="H66" i="51"/>
  <c r="G67" i="51"/>
  <c r="H67" i="51"/>
  <c r="G68" i="51"/>
  <c r="H68" i="51"/>
  <c r="G69" i="51"/>
  <c r="H69" i="51"/>
  <c r="G70" i="51"/>
  <c r="H70" i="51"/>
  <c r="G71" i="51"/>
  <c r="H71" i="51"/>
  <c r="G72" i="51"/>
  <c r="H72" i="51"/>
  <c r="O60" i="51"/>
  <c r="O59" i="51"/>
  <c r="O58" i="51"/>
  <c r="O57" i="51"/>
  <c r="O56" i="51"/>
  <c r="O55" i="51"/>
  <c r="O54" i="51"/>
  <c r="O53" i="51"/>
  <c r="O52" i="51"/>
  <c r="O51" i="51"/>
  <c r="O50" i="51"/>
  <c r="O49" i="51"/>
  <c r="B2" i="51"/>
  <c r="B3" i="51"/>
  <c r="B4" i="51"/>
  <c r="B5" i="51"/>
  <c r="B6" i="51"/>
  <c r="B7" i="51"/>
  <c r="K2" i="51"/>
  <c r="K3" i="51"/>
  <c r="K4" i="51"/>
  <c r="K5" i="51"/>
  <c r="K6" i="51"/>
  <c r="K7" i="51"/>
  <c r="O35" i="51"/>
  <c r="O36" i="51"/>
  <c r="O37" i="51"/>
  <c r="O38" i="51"/>
  <c r="O39" i="51"/>
  <c r="O40" i="51"/>
  <c r="O41" i="51"/>
  <c r="O42" i="51"/>
  <c r="O43" i="51"/>
  <c r="O44" i="51"/>
  <c r="O45" i="51"/>
  <c r="O46" i="51"/>
  <c r="O47" i="51"/>
  <c r="O48" i="51"/>
  <c r="O34" i="51"/>
  <c r="G12" i="51"/>
  <c r="H12" i="51"/>
  <c r="G13" i="51"/>
  <c r="H13" i="51"/>
  <c r="G14" i="51"/>
  <c r="H14" i="51"/>
  <c r="G15" i="51"/>
  <c r="H15" i="51"/>
  <c r="G16" i="51"/>
  <c r="H16" i="51"/>
  <c r="G17" i="51"/>
  <c r="H17" i="51"/>
  <c r="G18" i="51"/>
  <c r="H18" i="51"/>
  <c r="G19" i="51"/>
  <c r="H19" i="51"/>
  <c r="G20" i="51"/>
  <c r="H20" i="51"/>
  <c r="G21" i="51"/>
  <c r="H21" i="51"/>
  <c r="G22" i="51"/>
  <c r="H22" i="51"/>
  <c r="G23" i="51"/>
  <c r="H23" i="51"/>
  <c r="G24" i="51"/>
  <c r="H24" i="51"/>
  <c r="G25" i="51"/>
  <c r="H25" i="51"/>
  <c r="G26" i="51"/>
  <c r="H26" i="51"/>
  <c r="G27" i="51"/>
  <c r="H27" i="51"/>
  <c r="G28" i="51"/>
  <c r="H28" i="51"/>
  <c r="G29" i="51"/>
  <c r="H29" i="51"/>
  <c r="G30" i="51"/>
  <c r="H30" i="51"/>
  <c r="G31" i="51"/>
  <c r="H31" i="51"/>
  <c r="G32" i="51"/>
  <c r="H32" i="51"/>
  <c r="G33" i="51"/>
  <c r="H33" i="51"/>
  <c r="H11" i="51"/>
  <c r="G11" i="51"/>
  <c r="T7" i="51"/>
  <c r="S7" i="51"/>
  <c r="O7" i="51"/>
  <c r="N7" i="51"/>
  <c r="M7" i="51"/>
  <c r="J7" i="51"/>
  <c r="I7" i="51"/>
  <c r="F7" i="51"/>
  <c r="E7" i="51"/>
  <c r="D7" i="51"/>
  <c r="C7" i="51"/>
  <c r="T6" i="51"/>
  <c r="S6" i="51"/>
  <c r="N6" i="51"/>
  <c r="M6" i="51"/>
  <c r="J6" i="51"/>
  <c r="I6" i="51"/>
  <c r="F6" i="51"/>
  <c r="E6" i="51"/>
  <c r="D6" i="51"/>
  <c r="C6" i="51"/>
  <c r="T5" i="51"/>
  <c r="S5" i="51"/>
  <c r="N5" i="51"/>
  <c r="M5" i="51"/>
  <c r="J5" i="51"/>
  <c r="I5" i="51"/>
  <c r="F5" i="51"/>
  <c r="E5" i="51"/>
  <c r="D5" i="51"/>
  <c r="C5" i="51"/>
  <c r="T4" i="51"/>
  <c r="S4" i="51"/>
  <c r="N4" i="51"/>
  <c r="M4" i="51"/>
  <c r="J4" i="51"/>
  <c r="I4" i="51"/>
  <c r="F4" i="51"/>
  <c r="E4" i="51"/>
  <c r="D4" i="51"/>
  <c r="C4" i="51"/>
  <c r="T3" i="51"/>
  <c r="S3" i="51"/>
  <c r="N3" i="51"/>
  <c r="M3" i="51"/>
  <c r="J3" i="51"/>
  <c r="I3" i="51"/>
  <c r="F3" i="51"/>
  <c r="E3" i="51"/>
  <c r="D3" i="51"/>
  <c r="C3" i="51"/>
  <c r="T2" i="51"/>
  <c r="S2" i="51"/>
  <c r="N2" i="51"/>
  <c r="M2" i="51"/>
  <c r="J2" i="51"/>
  <c r="I2" i="51"/>
  <c r="F2" i="51"/>
  <c r="E2" i="51"/>
  <c r="D2" i="51"/>
  <c r="C2" i="51"/>
  <c r="C7" i="32"/>
  <c r="D7" i="32"/>
  <c r="E7" i="32"/>
  <c r="F7" i="32"/>
  <c r="I7" i="32"/>
  <c r="J7" i="32"/>
  <c r="K7" i="32"/>
  <c r="L7" i="32"/>
  <c r="B7" i="32"/>
  <c r="B2" i="32"/>
  <c r="B3" i="32"/>
  <c r="B4" i="32"/>
  <c r="B5" i="32"/>
  <c r="B6" i="32"/>
  <c r="G177" i="32"/>
  <c r="G178" i="32"/>
  <c r="G179" i="32"/>
  <c r="G180" i="32"/>
  <c r="G181" i="32"/>
  <c r="G182" i="32"/>
  <c r="G183" i="32"/>
  <c r="G184" i="32"/>
  <c r="G185" i="32"/>
  <c r="G186" i="32"/>
  <c r="G187" i="32"/>
  <c r="G188" i="32"/>
  <c r="G189" i="32"/>
  <c r="G190" i="32"/>
  <c r="G191" i="32"/>
  <c r="G192" i="32"/>
  <c r="G193" i="32"/>
  <c r="G194" i="32"/>
  <c r="G195" i="32"/>
  <c r="G196" i="32"/>
  <c r="G197" i="32"/>
  <c r="G198" i="32"/>
  <c r="G199" i="32"/>
  <c r="G200" i="32"/>
  <c r="G201" i="32"/>
  <c r="G202" i="32"/>
  <c r="G203" i="32"/>
  <c r="G204" i="32"/>
  <c r="G205" i="32"/>
  <c r="G206" i="32"/>
  <c r="G207" i="32"/>
  <c r="G208" i="32"/>
  <c r="G209" i="32"/>
  <c r="G210" i="32"/>
  <c r="G211" i="32"/>
  <c r="G176" i="32"/>
  <c r="M193" i="14"/>
  <c r="M192" i="14"/>
  <c r="M191" i="14"/>
  <c r="H199" i="14"/>
  <c r="H198" i="14"/>
  <c r="H197" i="14"/>
  <c r="H196" i="14"/>
  <c r="H195" i="14"/>
  <c r="H194" i="14"/>
  <c r="H193" i="14"/>
  <c r="H192" i="14"/>
  <c r="H191" i="14"/>
  <c r="H190" i="14"/>
  <c r="H189" i="14"/>
  <c r="H188" i="14"/>
  <c r="H187" i="14"/>
  <c r="H186" i="14"/>
  <c r="H185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M165" i="14"/>
  <c r="M164" i="14"/>
  <c r="M163" i="14"/>
  <c r="M162" i="14"/>
  <c r="M161" i="14"/>
  <c r="M160" i="14"/>
  <c r="M159" i="14"/>
  <c r="M158" i="14"/>
  <c r="M157" i="14"/>
  <c r="M156" i="14"/>
  <c r="M155" i="14"/>
  <c r="M154" i="14"/>
  <c r="M153" i="14"/>
  <c r="M152" i="14"/>
  <c r="M151" i="14"/>
  <c r="M150" i="14"/>
  <c r="M149" i="14"/>
  <c r="M148" i="14"/>
  <c r="M120" i="14"/>
  <c r="M119" i="14"/>
  <c r="M118" i="14"/>
  <c r="M117" i="14"/>
  <c r="M116" i="14"/>
  <c r="M115" i="14"/>
  <c r="M114" i="14"/>
  <c r="M113" i="14"/>
  <c r="M112" i="14"/>
  <c r="M111" i="14"/>
  <c r="M110" i="14"/>
  <c r="M109" i="14"/>
  <c r="M108" i="14"/>
  <c r="M107" i="14"/>
  <c r="M106" i="14"/>
  <c r="M105" i="14"/>
  <c r="M104" i="14"/>
  <c r="M103" i="14"/>
  <c r="M102" i="14"/>
  <c r="M101" i="14"/>
  <c r="M100" i="14"/>
  <c r="M99" i="14"/>
  <c r="M98" i="14"/>
  <c r="M97" i="14"/>
  <c r="M96" i="14"/>
  <c r="M95" i="14"/>
  <c r="M94" i="14"/>
  <c r="M93" i="14"/>
  <c r="M92" i="14"/>
  <c r="M91" i="14"/>
  <c r="M90" i="14"/>
  <c r="M89" i="14"/>
  <c r="M88" i="14"/>
  <c r="G122" i="14"/>
  <c r="H122" i="14"/>
  <c r="G123" i="14"/>
  <c r="H123" i="14"/>
  <c r="G124" i="14"/>
  <c r="H124" i="14"/>
  <c r="G125" i="14"/>
  <c r="H125" i="14"/>
  <c r="G126" i="14"/>
  <c r="H126" i="14"/>
  <c r="G127" i="14"/>
  <c r="H127" i="14"/>
  <c r="G128" i="14"/>
  <c r="H128" i="14"/>
  <c r="G129" i="14"/>
  <c r="H129" i="14"/>
  <c r="G130" i="14"/>
  <c r="H130" i="14"/>
  <c r="G131" i="14"/>
  <c r="H131" i="14"/>
  <c r="G132" i="14"/>
  <c r="H132" i="14"/>
  <c r="G133" i="14"/>
  <c r="H133" i="14"/>
  <c r="G134" i="14"/>
  <c r="H134" i="14"/>
  <c r="G135" i="14"/>
  <c r="H135" i="14"/>
  <c r="G136" i="14"/>
  <c r="H136" i="14"/>
  <c r="G137" i="14"/>
  <c r="H137" i="14"/>
  <c r="G138" i="14"/>
  <c r="H138" i="14"/>
  <c r="G139" i="14"/>
  <c r="H139" i="14"/>
  <c r="G140" i="14"/>
  <c r="H140" i="14"/>
  <c r="G141" i="14"/>
  <c r="H141" i="14"/>
  <c r="G142" i="14"/>
  <c r="H142" i="14"/>
  <c r="G143" i="14"/>
  <c r="H143" i="14"/>
  <c r="G144" i="14"/>
  <c r="H144" i="14"/>
  <c r="G145" i="14"/>
  <c r="H145" i="14"/>
  <c r="G146" i="14"/>
  <c r="H146" i="14"/>
  <c r="G147" i="14"/>
  <c r="H147" i="14"/>
  <c r="G166" i="14"/>
  <c r="H166" i="14"/>
  <c r="G167" i="14"/>
  <c r="H167" i="14"/>
  <c r="G168" i="14"/>
  <c r="H168" i="14"/>
  <c r="G169" i="14"/>
  <c r="H169" i="14"/>
  <c r="G170" i="14"/>
  <c r="H170" i="14"/>
  <c r="G171" i="14"/>
  <c r="H171" i="14"/>
  <c r="G172" i="14"/>
  <c r="H172" i="14"/>
  <c r="G173" i="14"/>
  <c r="H173" i="14"/>
  <c r="G174" i="14"/>
  <c r="H174" i="14"/>
  <c r="G175" i="14"/>
  <c r="H175" i="14"/>
  <c r="G176" i="14"/>
  <c r="H176" i="14"/>
  <c r="G177" i="14"/>
  <c r="H177" i="14"/>
  <c r="G178" i="14"/>
  <c r="H178" i="14"/>
  <c r="G179" i="14"/>
  <c r="H179" i="14"/>
  <c r="G180" i="14"/>
  <c r="H180" i="14"/>
  <c r="G181" i="14"/>
  <c r="H181" i="14"/>
  <c r="G182" i="14"/>
  <c r="H182" i="14"/>
  <c r="G183" i="14"/>
  <c r="H183" i="14"/>
  <c r="G184" i="14"/>
  <c r="H184" i="14"/>
  <c r="H121" i="14"/>
  <c r="G121" i="14"/>
  <c r="M97" i="5"/>
  <c r="M96" i="5"/>
  <c r="M95" i="5"/>
  <c r="M94" i="5"/>
  <c r="M93" i="5"/>
  <c r="M92" i="5"/>
  <c r="M91" i="5"/>
  <c r="M90" i="5"/>
  <c r="M89" i="5"/>
  <c r="M88" i="5"/>
  <c r="M87" i="5"/>
  <c r="G85" i="14"/>
  <c r="H85" i="14"/>
  <c r="G86" i="14"/>
  <c r="H86" i="14"/>
  <c r="G87" i="14"/>
  <c r="H87" i="14"/>
  <c r="H84" i="14"/>
  <c r="G84" i="14"/>
  <c r="B2" i="14"/>
  <c r="B3" i="14"/>
  <c r="B4" i="14"/>
  <c r="B5" i="14"/>
  <c r="B6" i="14"/>
  <c r="B7" i="14"/>
  <c r="J2" i="14"/>
  <c r="J3" i="14"/>
  <c r="J4" i="14"/>
  <c r="J5" i="14"/>
  <c r="J6" i="14"/>
  <c r="J7" i="14"/>
  <c r="B2" i="13"/>
  <c r="B3" i="13"/>
  <c r="B4" i="13"/>
  <c r="B5" i="13"/>
  <c r="B6" i="13"/>
  <c r="B7" i="13"/>
  <c r="J2" i="13"/>
  <c r="J3" i="13"/>
  <c r="J4" i="13"/>
  <c r="J5" i="13"/>
  <c r="J6" i="13"/>
  <c r="J7" i="13"/>
  <c r="H133" i="13"/>
  <c r="H132" i="13"/>
  <c r="H131" i="13"/>
  <c r="H130" i="13"/>
  <c r="H129" i="13"/>
  <c r="H128" i="13"/>
  <c r="H127" i="13"/>
  <c r="H126" i="13"/>
  <c r="H125" i="13"/>
  <c r="G133" i="13"/>
  <c r="G132" i="13"/>
  <c r="G131" i="13"/>
  <c r="G130" i="13"/>
  <c r="G129" i="13"/>
  <c r="G128" i="13"/>
  <c r="G127" i="13"/>
  <c r="G126" i="13"/>
  <c r="G125" i="13"/>
  <c r="H124" i="13"/>
  <c r="H123" i="13"/>
  <c r="H122" i="13"/>
  <c r="H121" i="13"/>
  <c r="H120" i="13"/>
  <c r="H119" i="13"/>
  <c r="G124" i="13"/>
  <c r="G123" i="13"/>
  <c r="G122" i="13"/>
  <c r="G121" i="13"/>
  <c r="G120" i="13"/>
  <c r="G119" i="13"/>
  <c r="H118" i="13"/>
  <c r="H117" i="13"/>
  <c r="H116" i="13"/>
  <c r="H115" i="13"/>
  <c r="G118" i="13"/>
  <c r="G117" i="13"/>
  <c r="G116" i="13"/>
  <c r="G115" i="13"/>
  <c r="G118" i="50"/>
  <c r="F118" i="50"/>
  <c r="G117" i="50"/>
  <c r="F117" i="50"/>
  <c r="G116" i="50"/>
  <c r="F116" i="50"/>
  <c r="G115" i="50"/>
  <c r="F115" i="50"/>
  <c r="G114" i="50"/>
  <c r="F114" i="50"/>
  <c r="G113" i="50"/>
  <c r="F113" i="50"/>
  <c r="G112" i="50"/>
  <c r="F112" i="50"/>
  <c r="G111" i="50"/>
  <c r="F111" i="50"/>
  <c r="G110" i="50"/>
  <c r="F110" i="50"/>
  <c r="G109" i="50"/>
  <c r="F109" i="50"/>
  <c r="G108" i="50"/>
  <c r="F108" i="50"/>
  <c r="G107" i="50"/>
  <c r="F107" i="50"/>
  <c r="L106" i="50"/>
  <c r="L105" i="50"/>
  <c r="L104" i="50"/>
  <c r="L103" i="50"/>
  <c r="L102" i="50"/>
  <c r="L101" i="50"/>
  <c r="L100" i="50"/>
  <c r="L99" i="50"/>
  <c r="L98" i="50"/>
  <c r="L97" i="50"/>
  <c r="L96" i="50"/>
  <c r="L95" i="50"/>
  <c r="L94" i="50"/>
  <c r="L93" i="50"/>
  <c r="L92" i="50"/>
  <c r="L91" i="50"/>
  <c r="L90" i="50"/>
  <c r="L89" i="50"/>
  <c r="L88" i="50"/>
  <c r="L87" i="50"/>
  <c r="L86" i="50"/>
  <c r="L85" i="50"/>
  <c r="L84" i="50"/>
  <c r="L83" i="50"/>
  <c r="L82" i="50"/>
  <c r="L81" i="50"/>
  <c r="L80" i="50"/>
  <c r="L79" i="50"/>
  <c r="L78" i="50"/>
  <c r="L77" i="50"/>
  <c r="G63" i="50"/>
  <c r="F63" i="50"/>
  <c r="G62" i="50"/>
  <c r="F62" i="50"/>
  <c r="G61" i="50"/>
  <c r="F61" i="50"/>
  <c r="G60" i="50"/>
  <c r="F60" i="50"/>
  <c r="G59" i="50"/>
  <c r="F59" i="50"/>
  <c r="G58" i="50"/>
  <c r="F58" i="50"/>
  <c r="G57" i="50"/>
  <c r="F57" i="50"/>
  <c r="G47" i="50"/>
  <c r="F47" i="50"/>
  <c r="G46" i="50"/>
  <c r="F46" i="50"/>
  <c r="G45" i="50"/>
  <c r="F45" i="50"/>
  <c r="G44" i="50"/>
  <c r="F44" i="50"/>
  <c r="G43" i="50"/>
  <c r="F43" i="50"/>
  <c r="G42" i="50"/>
  <c r="F42" i="50"/>
  <c r="G41" i="50"/>
  <c r="F41" i="50"/>
  <c r="G40" i="50"/>
  <c r="F40" i="50"/>
  <c r="G39" i="50"/>
  <c r="F39" i="50"/>
  <c r="G38" i="50"/>
  <c r="F38" i="50"/>
  <c r="G37" i="50"/>
  <c r="F37" i="50"/>
  <c r="G36" i="50"/>
  <c r="F36" i="50"/>
  <c r="G35" i="50"/>
  <c r="F35" i="50"/>
  <c r="G34" i="50"/>
  <c r="F34" i="50"/>
  <c r="G33" i="50"/>
  <c r="F33" i="50"/>
  <c r="G32" i="50"/>
  <c r="F32" i="50"/>
  <c r="G31" i="50"/>
  <c r="F31" i="50"/>
  <c r="G30" i="50"/>
  <c r="F30" i="50"/>
  <c r="G29" i="50"/>
  <c r="F29" i="50"/>
  <c r="G28" i="50"/>
  <c r="F28" i="50"/>
  <c r="G27" i="50"/>
  <c r="F27" i="50"/>
  <c r="G26" i="50"/>
  <c r="F26" i="50"/>
  <c r="G25" i="50"/>
  <c r="F25" i="50"/>
  <c r="G24" i="50"/>
  <c r="F24" i="50"/>
  <c r="G23" i="50"/>
  <c r="F23" i="50"/>
  <c r="G22" i="50"/>
  <c r="F22" i="50"/>
  <c r="G21" i="50"/>
  <c r="F21" i="50"/>
  <c r="G20" i="50"/>
  <c r="F20" i="50"/>
  <c r="G19" i="50"/>
  <c r="F19" i="50"/>
  <c r="G18" i="50"/>
  <c r="F18" i="50"/>
  <c r="G17" i="50"/>
  <c r="F17" i="50"/>
  <c r="G16" i="50"/>
  <c r="F16" i="50"/>
  <c r="G15" i="50"/>
  <c r="F15" i="50"/>
  <c r="F6" i="50" s="1"/>
  <c r="G14" i="50"/>
  <c r="G5" i="50" s="1"/>
  <c r="F14" i="50"/>
  <c r="L13" i="50"/>
  <c r="L12" i="50"/>
  <c r="L11" i="50"/>
  <c r="L10" i="50"/>
  <c r="L9" i="50"/>
  <c r="K7" i="50"/>
  <c r="J7" i="50"/>
  <c r="H7" i="50"/>
  <c r="E7" i="50"/>
  <c r="D7" i="50"/>
  <c r="C7" i="50"/>
  <c r="B7" i="50"/>
  <c r="K6" i="50"/>
  <c r="J6" i="50"/>
  <c r="H6" i="50"/>
  <c r="E6" i="50"/>
  <c r="D6" i="50"/>
  <c r="C6" i="50"/>
  <c r="B6" i="50"/>
  <c r="K5" i="50"/>
  <c r="J5" i="50"/>
  <c r="H5" i="50"/>
  <c r="E5" i="50"/>
  <c r="D5" i="50"/>
  <c r="C5" i="50"/>
  <c r="B5" i="50"/>
  <c r="K4" i="50"/>
  <c r="J4" i="50"/>
  <c r="H4" i="50"/>
  <c r="E4" i="50"/>
  <c r="D4" i="50"/>
  <c r="C4" i="50"/>
  <c r="B4" i="50"/>
  <c r="K3" i="50"/>
  <c r="J3" i="50"/>
  <c r="H3" i="50"/>
  <c r="E3" i="50"/>
  <c r="D3" i="50"/>
  <c r="C3" i="50"/>
  <c r="B3" i="50"/>
  <c r="K2" i="50"/>
  <c r="J2" i="50"/>
  <c r="H2" i="50"/>
  <c r="E2" i="50"/>
  <c r="D2" i="50"/>
  <c r="C2" i="50"/>
  <c r="B2" i="50"/>
  <c r="C2" i="20"/>
  <c r="D2" i="20"/>
  <c r="E2" i="20"/>
  <c r="F54" i="20"/>
  <c r="F55" i="20"/>
  <c r="F7" i="20" s="1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G54" i="20"/>
  <c r="G6" i="20" s="1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H2" i="20"/>
  <c r="J2" i="20"/>
  <c r="K2" i="20"/>
  <c r="L14" i="20"/>
  <c r="L15" i="20"/>
  <c r="L16" i="20"/>
  <c r="L6" i="20" s="1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77" i="20"/>
  <c r="L78" i="20"/>
  <c r="L83" i="20"/>
  <c r="L84" i="20"/>
  <c r="C3" i="20"/>
  <c r="D3" i="20"/>
  <c r="E3" i="20"/>
  <c r="H3" i="20"/>
  <c r="J3" i="20"/>
  <c r="K3" i="20"/>
  <c r="C4" i="20"/>
  <c r="D4" i="20"/>
  <c r="E4" i="20"/>
  <c r="H4" i="20"/>
  <c r="J4" i="20"/>
  <c r="K4" i="20"/>
  <c r="C5" i="20"/>
  <c r="D5" i="20"/>
  <c r="E5" i="20"/>
  <c r="H5" i="20"/>
  <c r="J5" i="20"/>
  <c r="K5" i="20"/>
  <c r="C6" i="20"/>
  <c r="D6" i="20"/>
  <c r="E6" i="20"/>
  <c r="H6" i="20"/>
  <c r="J6" i="20"/>
  <c r="K6" i="20"/>
  <c r="C7" i="20"/>
  <c r="D7" i="20"/>
  <c r="E7" i="20"/>
  <c r="H7" i="20"/>
  <c r="J7" i="20"/>
  <c r="K7" i="20"/>
  <c r="B7" i="20"/>
  <c r="B6" i="20"/>
  <c r="B5" i="20"/>
  <c r="B4" i="20"/>
  <c r="B3" i="20"/>
  <c r="B2" i="20"/>
  <c r="S7" i="9"/>
  <c r="S6" i="9"/>
  <c r="S5" i="9"/>
  <c r="S4" i="9"/>
  <c r="S3" i="9"/>
  <c r="S2" i="9"/>
  <c r="R2" i="1"/>
  <c r="R3" i="1"/>
  <c r="R4" i="1"/>
  <c r="R5" i="1"/>
  <c r="R6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259" i="1"/>
  <c r="S7" i="49"/>
  <c r="R7" i="49"/>
  <c r="N7" i="49"/>
  <c r="M7" i="49"/>
  <c r="L7" i="49"/>
  <c r="J7" i="49"/>
  <c r="I7" i="49"/>
  <c r="F7" i="49"/>
  <c r="E7" i="49"/>
  <c r="D7" i="49"/>
  <c r="C7" i="49"/>
  <c r="S6" i="49"/>
  <c r="R6" i="49"/>
  <c r="N6" i="49"/>
  <c r="M6" i="49"/>
  <c r="L6" i="49"/>
  <c r="J6" i="49"/>
  <c r="I6" i="49"/>
  <c r="F6" i="49"/>
  <c r="E6" i="49"/>
  <c r="D6" i="49"/>
  <c r="C6" i="49"/>
  <c r="S5" i="49"/>
  <c r="R5" i="49"/>
  <c r="N5" i="49"/>
  <c r="M5" i="49"/>
  <c r="L5" i="49"/>
  <c r="J5" i="49"/>
  <c r="I5" i="49"/>
  <c r="F5" i="49"/>
  <c r="E5" i="49"/>
  <c r="D5" i="49"/>
  <c r="C5" i="49"/>
  <c r="S4" i="49"/>
  <c r="R4" i="49"/>
  <c r="N4" i="49"/>
  <c r="M4" i="49"/>
  <c r="L4" i="49"/>
  <c r="J4" i="49"/>
  <c r="I4" i="49"/>
  <c r="F4" i="49"/>
  <c r="E4" i="49"/>
  <c r="D4" i="49"/>
  <c r="C4" i="49"/>
  <c r="S3" i="49"/>
  <c r="R3" i="49"/>
  <c r="N3" i="49"/>
  <c r="M3" i="49"/>
  <c r="L3" i="49"/>
  <c r="J3" i="49"/>
  <c r="I3" i="49"/>
  <c r="F3" i="49"/>
  <c r="E3" i="49"/>
  <c r="D3" i="49"/>
  <c r="C3" i="49"/>
  <c r="S2" i="49"/>
  <c r="R2" i="49"/>
  <c r="N2" i="49"/>
  <c r="M2" i="49"/>
  <c r="L2" i="49"/>
  <c r="J2" i="49"/>
  <c r="I2" i="49"/>
  <c r="F2" i="49"/>
  <c r="E2" i="49"/>
  <c r="D2" i="49"/>
  <c r="C2" i="49"/>
  <c r="P2" i="1"/>
  <c r="Q2" i="1"/>
  <c r="P3" i="1"/>
  <c r="Q3" i="1"/>
  <c r="P4" i="1"/>
  <c r="Q4" i="1"/>
  <c r="P5" i="1"/>
  <c r="Q5" i="1"/>
  <c r="P6" i="1"/>
  <c r="Q6" i="1"/>
  <c r="P7" i="1"/>
  <c r="Q7" i="1"/>
  <c r="B2" i="9"/>
  <c r="B3" i="9"/>
  <c r="B4" i="9"/>
  <c r="B5" i="9"/>
  <c r="B6" i="9"/>
  <c r="B7" i="9"/>
  <c r="G166" i="31"/>
  <c r="G167" i="31"/>
  <c r="G168" i="31"/>
  <c r="G169" i="31"/>
  <c r="G170" i="31"/>
  <c r="G171" i="31"/>
  <c r="G172" i="31"/>
  <c r="G173" i="31"/>
  <c r="G174" i="31"/>
  <c r="G175" i="31"/>
  <c r="G176" i="31"/>
  <c r="G177" i="31"/>
  <c r="G178" i="31"/>
  <c r="G179" i="31"/>
  <c r="G180" i="31"/>
  <c r="G181" i="31"/>
  <c r="G182" i="31"/>
  <c r="G183" i="31"/>
  <c r="G184" i="31"/>
  <c r="G185" i="31"/>
  <c r="G186" i="31"/>
  <c r="G187" i="31"/>
  <c r="G188" i="31"/>
  <c r="G189" i="31"/>
  <c r="G190" i="31"/>
  <c r="G191" i="31"/>
  <c r="G192" i="31"/>
  <c r="G193" i="31"/>
  <c r="G194" i="31"/>
  <c r="G195" i="31"/>
  <c r="G196" i="31"/>
  <c r="G197" i="31"/>
  <c r="G198" i="31"/>
  <c r="G199" i="31"/>
  <c r="G200" i="31"/>
  <c r="G201" i="31"/>
  <c r="G202" i="31"/>
  <c r="G203" i="31"/>
  <c r="G204" i="31"/>
  <c r="G205" i="31"/>
  <c r="G165" i="31"/>
  <c r="B2" i="31"/>
  <c r="B3" i="31"/>
  <c r="B4" i="31"/>
  <c r="B5" i="31"/>
  <c r="B6" i="31"/>
  <c r="B7" i="31"/>
  <c r="L139" i="17"/>
  <c r="L138" i="17"/>
  <c r="L137" i="17"/>
  <c r="L136" i="17"/>
  <c r="L135" i="17"/>
  <c r="L134" i="17"/>
  <c r="L133" i="17"/>
  <c r="L132" i="17"/>
  <c r="L131" i="17"/>
  <c r="L130" i="17"/>
  <c r="L129" i="17"/>
  <c r="L128" i="17"/>
  <c r="L127" i="17"/>
  <c r="L126" i="17"/>
  <c r="L125" i="17"/>
  <c r="L124" i="17"/>
  <c r="L123" i="17"/>
  <c r="L122" i="17"/>
  <c r="L121" i="17"/>
  <c r="L120" i="17"/>
  <c r="L119" i="17"/>
  <c r="L146" i="1"/>
  <c r="L147" i="1"/>
  <c r="L148" i="1"/>
  <c r="L149" i="1"/>
  <c r="L150" i="1"/>
  <c r="L151" i="1"/>
  <c r="L152" i="1"/>
  <c r="L153" i="1"/>
  <c r="L154" i="1"/>
  <c r="L155" i="1"/>
  <c r="L156" i="1"/>
  <c r="L145" i="1"/>
  <c r="M195" i="26"/>
  <c r="M196" i="26"/>
  <c r="M197" i="26"/>
  <c r="M198" i="26"/>
  <c r="M199" i="26"/>
  <c r="M200" i="26"/>
  <c r="M201" i="26"/>
  <c r="M202" i="26"/>
  <c r="M203" i="26"/>
  <c r="M204" i="26"/>
  <c r="M205" i="26"/>
  <c r="M206" i="26"/>
  <c r="M207" i="26"/>
  <c r="L336" i="28"/>
  <c r="L337" i="28"/>
  <c r="L338" i="28"/>
  <c r="L339" i="28"/>
  <c r="L340" i="28"/>
  <c r="L341" i="28"/>
  <c r="L342" i="28"/>
  <c r="L343" i="28"/>
  <c r="L344" i="28"/>
  <c r="L345" i="28"/>
  <c r="L346" i="28"/>
  <c r="L347" i="28"/>
  <c r="L348" i="28"/>
  <c r="L349" i="28"/>
  <c r="L350" i="28"/>
  <c r="L351" i="28"/>
  <c r="L352" i="28"/>
  <c r="L353" i="28"/>
  <c r="L354" i="28"/>
  <c r="L355" i="28"/>
  <c r="L356" i="28"/>
  <c r="L357" i="28"/>
  <c r="L358" i="28"/>
  <c r="L359" i="28"/>
  <c r="L360" i="28"/>
  <c r="L361" i="28"/>
  <c r="L362" i="28"/>
  <c r="L363" i="28"/>
  <c r="L364" i="28"/>
  <c r="L365" i="28"/>
  <c r="L366" i="28"/>
  <c r="L367" i="28"/>
  <c r="L368" i="28"/>
  <c r="L369" i="28"/>
  <c r="L370" i="28"/>
  <c r="L371" i="28"/>
  <c r="L372" i="28"/>
  <c r="L373" i="28"/>
  <c r="L374" i="28"/>
  <c r="L375" i="28"/>
  <c r="L376" i="28"/>
  <c r="L377" i="28"/>
  <c r="L378" i="28"/>
  <c r="L379" i="28"/>
  <c r="L380" i="28"/>
  <c r="L381" i="28"/>
  <c r="L382" i="28"/>
  <c r="L383" i="28"/>
  <c r="L384" i="28"/>
  <c r="L385" i="28"/>
  <c r="L386" i="28"/>
  <c r="L387" i="28"/>
  <c r="L388" i="28"/>
  <c r="L389" i="28"/>
  <c r="L390" i="28"/>
  <c r="L391" i="28"/>
  <c r="L392" i="28"/>
  <c r="L393" i="28"/>
  <c r="L394" i="28"/>
  <c r="L395" i="28"/>
  <c r="L396" i="28"/>
  <c r="L397" i="28"/>
  <c r="L398" i="28"/>
  <c r="L399" i="28"/>
  <c r="L400" i="28"/>
  <c r="L401" i="28"/>
  <c r="L402" i="28"/>
  <c r="L403" i="28"/>
  <c r="L404" i="28"/>
  <c r="L405" i="28"/>
  <c r="L406" i="28"/>
  <c r="L407" i="28"/>
  <c r="L408" i="28"/>
  <c r="L409" i="28"/>
  <c r="L410" i="28"/>
  <c r="L411" i="28"/>
  <c r="L412" i="28"/>
  <c r="L413" i="28"/>
  <c r="L414" i="28"/>
  <c r="L415" i="28"/>
  <c r="L416" i="28"/>
  <c r="L417" i="28"/>
  <c r="L418" i="28"/>
  <c r="L419" i="28"/>
  <c r="L420" i="28"/>
  <c r="L421" i="28"/>
  <c r="L422" i="28"/>
  <c r="L423" i="28"/>
  <c r="L424" i="28"/>
  <c r="L425" i="28"/>
  <c r="L426" i="28"/>
  <c r="L427" i="28"/>
  <c r="L428" i="28"/>
  <c r="L429" i="28"/>
  <c r="L430" i="28"/>
  <c r="L431" i="28"/>
  <c r="L432" i="28"/>
  <c r="L433" i="28"/>
  <c r="L434" i="28"/>
  <c r="L435" i="28"/>
  <c r="L436" i="28"/>
  <c r="L437" i="28"/>
  <c r="L438" i="28"/>
  <c r="L439" i="28"/>
  <c r="L440" i="28"/>
  <c r="L441" i="28"/>
  <c r="L442" i="28"/>
  <c r="L443" i="28"/>
  <c r="L444" i="28"/>
  <c r="L445" i="28"/>
  <c r="L446" i="28"/>
  <c r="L447" i="28"/>
  <c r="L448" i="28"/>
  <c r="L449" i="28"/>
  <c r="L450" i="28"/>
  <c r="L451" i="28"/>
  <c r="L452" i="28"/>
  <c r="L453" i="28"/>
  <c r="L454" i="28"/>
  <c r="L455" i="28"/>
  <c r="L456" i="28"/>
  <c r="L457" i="28"/>
  <c r="L458" i="28"/>
  <c r="L459" i="28"/>
  <c r="L460" i="28"/>
  <c r="L461" i="28"/>
  <c r="L462" i="28"/>
  <c r="L463" i="28"/>
  <c r="L464" i="28"/>
  <c r="L465" i="28"/>
  <c r="L466" i="28"/>
  <c r="L467" i="28"/>
  <c r="L468" i="28"/>
  <c r="L469" i="28"/>
  <c r="L470" i="28"/>
  <c r="L471" i="28"/>
  <c r="L472" i="28"/>
  <c r="M132" i="33"/>
  <c r="M131" i="33"/>
  <c r="M130" i="33"/>
  <c r="M129" i="33"/>
  <c r="M128" i="33"/>
  <c r="M127" i="33"/>
  <c r="M126" i="33"/>
  <c r="M125" i="33"/>
  <c r="M124" i="33"/>
  <c r="M123" i="33"/>
  <c r="M122" i="33"/>
  <c r="M121" i="33"/>
  <c r="M120" i="33"/>
  <c r="M297" i="11"/>
  <c r="M296" i="11"/>
  <c r="M295" i="11"/>
  <c r="M294" i="11"/>
  <c r="M293" i="11"/>
  <c r="M292" i="11"/>
  <c r="M291" i="11"/>
  <c r="M290" i="11"/>
  <c r="M289" i="11"/>
  <c r="M288" i="11"/>
  <c r="M287" i="11"/>
  <c r="N91" i="47"/>
  <c r="N90" i="47"/>
  <c r="N89" i="47"/>
  <c r="N88" i="47"/>
  <c r="N87" i="47"/>
  <c r="N86" i="47"/>
  <c r="N85" i="47"/>
  <c r="N84" i="47"/>
  <c r="N83" i="47"/>
  <c r="N82" i="47"/>
  <c r="N81" i="47"/>
  <c r="N80" i="47"/>
  <c r="N79" i="47"/>
  <c r="N78" i="47"/>
  <c r="N77" i="47"/>
  <c r="N76" i="47"/>
  <c r="N75" i="47"/>
  <c r="O164" i="29"/>
  <c r="O163" i="29"/>
  <c r="O162" i="29"/>
  <c r="O161" i="29"/>
  <c r="O160" i="29"/>
  <c r="O159" i="29"/>
  <c r="O158" i="29"/>
  <c r="O157" i="29"/>
  <c r="O156" i="29"/>
  <c r="O155" i="29"/>
  <c r="O154" i="29"/>
  <c r="O153" i="29"/>
  <c r="O152" i="29"/>
  <c r="O151" i="29"/>
  <c r="L176" i="18"/>
  <c r="L175" i="18"/>
  <c r="L174" i="18"/>
  <c r="L173" i="18"/>
  <c r="L172" i="18"/>
  <c r="L171" i="18"/>
  <c r="L170" i="18"/>
  <c r="L169" i="18"/>
  <c r="L168" i="18"/>
  <c r="L167" i="18"/>
  <c r="L166" i="18"/>
  <c r="L165" i="18"/>
  <c r="L164" i="18"/>
  <c r="L163" i="18"/>
  <c r="L162" i="18"/>
  <c r="L161" i="18"/>
  <c r="L160" i="18"/>
  <c r="L159" i="18"/>
  <c r="L158" i="18"/>
  <c r="L157" i="18"/>
  <c r="L118" i="17"/>
  <c r="L117" i="17"/>
  <c r="L116" i="17"/>
  <c r="L115" i="17"/>
  <c r="L114" i="17"/>
  <c r="M163" i="31"/>
  <c r="M162" i="31"/>
  <c r="M161" i="31"/>
  <c r="M160" i="31"/>
  <c r="M159" i="31"/>
  <c r="M158" i="31"/>
  <c r="M157" i="31"/>
  <c r="M156" i="31"/>
  <c r="M155" i="31"/>
  <c r="M154" i="31"/>
  <c r="M153" i="31"/>
  <c r="M152" i="31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156" i="18"/>
  <c r="L155" i="18"/>
  <c r="L154" i="18"/>
  <c r="L153" i="18"/>
  <c r="L152" i="18"/>
  <c r="L151" i="18"/>
  <c r="L150" i="18"/>
  <c r="L149" i="18"/>
  <c r="L148" i="18"/>
  <c r="L147" i="18"/>
  <c r="L146" i="18"/>
  <c r="L145" i="18"/>
  <c r="L144" i="18"/>
  <c r="L143" i="18"/>
  <c r="L142" i="18"/>
  <c r="L141" i="18"/>
  <c r="L140" i="18"/>
  <c r="L139" i="18"/>
  <c r="L138" i="18"/>
  <c r="L137" i="18"/>
  <c r="G86" i="5"/>
  <c r="H263" i="2"/>
  <c r="H262" i="2"/>
  <c r="H261" i="2"/>
  <c r="H260" i="2"/>
  <c r="H259" i="2"/>
  <c r="G263" i="2"/>
  <c r="G262" i="2"/>
  <c r="G261" i="2"/>
  <c r="G260" i="2"/>
  <c r="G259" i="2"/>
  <c r="I44" i="15"/>
  <c r="I23" i="15"/>
  <c r="I43" i="15"/>
  <c r="N168" i="15"/>
  <c r="N169" i="15"/>
  <c r="N170" i="15"/>
  <c r="N171" i="15"/>
  <c r="N172" i="15"/>
  <c r="N173" i="15"/>
  <c r="N174" i="15"/>
  <c r="N223" i="15"/>
  <c r="N224" i="15"/>
  <c r="N225" i="15"/>
  <c r="N226" i="15"/>
  <c r="N227" i="15"/>
  <c r="N228" i="15"/>
  <c r="N229" i="15"/>
  <c r="N230" i="15"/>
  <c r="N231" i="15"/>
  <c r="N222" i="15"/>
  <c r="N221" i="15"/>
  <c r="N220" i="15"/>
  <c r="N219" i="15"/>
  <c r="N218" i="15"/>
  <c r="N217" i="15"/>
  <c r="N216" i="15"/>
  <c r="N215" i="15"/>
  <c r="N214" i="15"/>
  <c r="N213" i="15"/>
  <c r="N212" i="15"/>
  <c r="N211" i="15"/>
  <c r="N210" i="15"/>
  <c r="N209" i="15"/>
  <c r="N208" i="15"/>
  <c r="N207" i="15"/>
  <c r="N206" i="15"/>
  <c r="N205" i="15"/>
  <c r="N204" i="15"/>
  <c r="N203" i="15"/>
  <c r="N202" i="15"/>
  <c r="N201" i="15"/>
  <c r="N200" i="15"/>
  <c r="N199" i="15"/>
  <c r="N198" i="15"/>
  <c r="N197" i="15"/>
  <c r="N196" i="15"/>
  <c r="N195" i="15"/>
  <c r="N194" i="15"/>
  <c r="N193" i="15"/>
  <c r="N192" i="15"/>
  <c r="N191" i="15"/>
  <c r="N190" i="15"/>
  <c r="N189" i="15"/>
  <c r="N188" i="15"/>
  <c r="N187" i="15"/>
  <c r="N186" i="15"/>
  <c r="N185" i="15"/>
  <c r="N184" i="15"/>
  <c r="N183" i="15"/>
  <c r="N182" i="15"/>
  <c r="N181" i="15"/>
  <c r="N180" i="15"/>
  <c r="N179" i="15"/>
  <c r="N178" i="15"/>
  <c r="N177" i="15"/>
  <c r="N176" i="15"/>
  <c r="N175" i="15"/>
  <c r="N167" i="15"/>
  <c r="N166" i="15"/>
  <c r="N165" i="15"/>
  <c r="N164" i="15"/>
  <c r="N163" i="15"/>
  <c r="N162" i="15"/>
  <c r="N161" i="15"/>
  <c r="N160" i="15"/>
  <c r="N159" i="15"/>
  <c r="N158" i="15"/>
  <c r="N157" i="15"/>
  <c r="N150" i="15"/>
  <c r="N151" i="15"/>
  <c r="N152" i="15"/>
  <c r="N153" i="15"/>
  <c r="N154" i="15"/>
  <c r="N155" i="15"/>
  <c r="N156" i="15"/>
  <c r="M93" i="43"/>
  <c r="M92" i="43"/>
  <c r="M91" i="43"/>
  <c r="M90" i="43"/>
  <c r="M89" i="43"/>
  <c r="M88" i="43"/>
  <c r="M87" i="43"/>
  <c r="G58" i="43"/>
  <c r="H58" i="43"/>
  <c r="G59" i="43"/>
  <c r="H59" i="43"/>
  <c r="H7" i="43" s="1"/>
  <c r="G60" i="43"/>
  <c r="H60" i="43"/>
  <c r="G61" i="43"/>
  <c r="H61" i="43"/>
  <c r="G62" i="43"/>
  <c r="H62" i="43"/>
  <c r="G63" i="43"/>
  <c r="H63" i="43"/>
  <c r="G64" i="43"/>
  <c r="H64" i="43"/>
  <c r="G65" i="43"/>
  <c r="H65" i="43"/>
  <c r="G66" i="43"/>
  <c r="H66" i="43"/>
  <c r="G67" i="43"/>
  <c r="H67" i="43"/>
  <c r="G68" i="43"/>
  <c r="H68" i="43"/>
  <c r="G69" i="43"/>
  <c r="H69" i="43"/>
  <c r="G70" i="43"/>
  <c r="H70" i="43"/>
  <c r="G71" i="43"/>
  <c r="H71" i="43"/>
  <c r="G72" i="43"/>
  <c r="H72" i="43"/>
  <c r="G73" i="43"/>
  <c r="H73" i="43"/>
  <c r="G74" i="43"/>
  <c r="H74" i="43"/>
  <c r="G75" i="43"/>
  <c r="H75" i="43"/>
  <c r="G76" i="43"/>
  <c r="H76" i="43"/>
  <c r="G77" i="43"/>
  <c r="H77" i="43"/>
  <c r="G78" i="43"/>
  <c r="H78" i="43"/>
  <c r="G79" i="43"/>
  <c r="H79" i="43"/>
  <c r="G80" i="43"/>
  <c r="H80" i="43"/>
  <c r="G81" i="43"/>
  <c r="H81" i="43"/>
  <c r="G82" i="43"/>
  <c r="H82" i="43"/>
  <c r="G83" i="43"/>
  <c r="H83" i="43"/>
  <c r="G84" i="43"/>
  <c r="H84" i="43"/>
  <c r="G85" i="43"/>
  <c r="H85" i="43"/>
  <c r="G86" i="43"/>
  <c r="H86" i="43"/>
  <c r="H57" i="43"/>
  <c r="G57" i="43"/>
  <c r="G6" i="43" s="1"/>
  <c r="G12" i="48"/>
  <c r="H12" i="48"/>
  <c r="G13" i="48"/>
  <c r="H13" i="48"/>
  <c r="H4" i="48" s="1"/>
  <c r="G14" i="48"/>
  <c r="H14" i="48"/>
  <c r="G15" i="48"/>
  <c r="H15" i="48"/>
  <c r="G16" i="48"/>
  <c r="H16" i="48"/>
  <c r="G17" i="48"/>
  <c r="H17" i="48"/>
  <c r="G18" i="48"/>
  <c r="H18" i="48"/>
  <c r="G19" i="48"/>
  <c r="H19" i="48"/>
  <c r="G20" i="48"/>
  <c r="H20" i="48"/>
  <c r="G21" i="48"/>
  <c r="H21" i="48"/>
  <c r="G22" i="48"/>
  <c r="H22" i="48"/>
  <c r="G61" i="48"/>
  <c r="H61" i="48"/>
  <c r="G62" i="48"/>
  <c r="H62" i="48"/>
  <c r="G63" i="48"/>
  <c r="H63" i="48"/>
  <c r="G64" i="48"/>
  <c r="H64" i="48"/>
  <c r="G65" i="48"/>
  <c r="H65" i="48"/>
  <c r="G66" i="48"/>
  <c r="H66" i="48"/>
  <c r="G67" i="48"/>
  <c r="H67" i="48"/>
  <c r="G68" i="48"/>
  <c r="H68" i="48"/>
  <c r="G69" i="48"/>
  <c r="H69" i="48"/>
  <c r="G70" i="48"/>
  <c r="H70" i="48"/>
  <c r="G71" i="48"/>
  <c r="H71" i="48"/>
  <c r="G72" i="48"/>
  <c r="H72" i="48"/>
  <c r="H11" i="48"/>
  <c r="G11" i="48"/>
  <c r="M60" i="48"/>
  <c r="M59" i="48"/>
  <c r="M58" i="48"/>
  <c r="M57" i="48"/>
  <c r="M56" i="48"/>
  <c r="M55" i="48"/>
  <c r="M54" i="48"/>
  <c r="M53" i="48"/>
  <c r="M52" i="48"/>
  <c r="M51" i="48"/>
  <c r="M50" i="48"/>
  <c r="M49" i="48"/>
  <c r="M48" i="48"/>
  <c r="M47" i="48"/>
  <c r="M46" i="48"/>
  <c r="M45" i="48"/>
  <c r="M44" i="48"/>
  <c r="M43" i="48"/>
  <c r="M42" i="48"/>
  <c r="M41" i="48"/>
  <c r="M40" i="48"/>
  <c r="M12" i="48"/>
  <c r="M13" i="48"/>
  <c r="M14" i="48"/>
  <c r="M7" i="48" s="1"/>
  <c r="M15" i="48"/>
  <c r="M16" i="48"/>
  <c r="M17" i="48"/>
  <c r="M18" i="48"/>
  <c r="M19" i="48"/>
  <c r="M20" i="48"/>
  <c r="M21" i="48"/>
  <c r="M22" i="48"/>
  <c r="M23" i="48"/>
  <c r="M24" i="48"/>
  <c r="M25" i="48"/>
  <c r="M26" i="48"/>
  <c r="M27" i="48"/>
  <c r="M28" i="48"/>
  <c r="M29" i="48"/>
  <c r="M30" i="48"/>
  <c r="M31" i="48"/>
  <c r="M32" i="48"/>
  <c r="M33" i="48"/>
  <c r="M34" i="48"/>
  <c r="M35" i="48"/>
  <c r="M36" i="48"/>
  <c r="M37" i="48"/>
  <c r="M38" i="48"/>
  <c r="M39" i="48"/>
  <c r="M11" i="48"/>
  <c r="L7" i="48"/>
  <c r="K7" i="48"/>
  <c r="J7" i="48"/>
  <c r="I7" i="48"/>
  <c r="F7" i="48"/>
  <c r="E7" i="48"/>
  <c r="D7" i="48"/>
  <c r="C7" i="48"/>
  <c r="B7" i="48"/>
  <c r="L6" i="48"/>
  <c r="K6" i="48"/>
  <c r="J6" i="48"/>
  <c r="I6" i="48"/>
  <c r="F6" i="48"/>
  <c r="E6" i="48"/>
  <c r="D6" i="48"/>
  <c r="C6" i="48"/>
  <c r="B6" i="48"/>
  <c r="M5" i="48"/>
  <c r="L5" i="48"/>
  <c r="K5" i="48"/>
  <c r="J5" i="48"/>
  <c r="I5" i="48"/>
  <c r="F5" i="48"/>
  <c r="E5" i="48"/>
  <c r="D5" i="48"/>
  <c r="C5" i="48"/>
  <c r="B5" i="48"/>
  <c r="L4" i="48"/>
  <c r="K4" i="48"/>
  <c r="J4" i="48"/>
  <c r="I4" i="48"/>
  <c r="F4" i="48"/>
  <c r="E4" i="48"/>
  <c r="D4" i="48"/>
  <c r="C4" i="48"/>
  <c r="B4" i="48"/>
  <c r="L3" i="48"/>
  <c r="K3" i="48"/>
  <c r="J3" i="48"/>
  <c r="I3" i="48"/>
  <c r="F3" i="48"/>
  <c r="E3" i="48"/>
  <c r="D3" i="48"/>
  <c r="C3" i="48"/>
  <c r="B3" i="48"/>
  <c r="L2" i="48"/>
  <c r="K2" i="48"/>
  <c r="J2" i="48"/>
  <c r="I2" i="48"/>
  <c r="H2" i="48"/>
  <c r="F2" i="48"/>
  <c r="E2" i="48"/>
  <c r="D2" i="48"/>
  <c r="C2" i="48"/>
  <c r="B2" i="48"/>
  <c r="B2" i="43"/>
  <c r="B3" i="43"/>
  <c r="B4" i="43"/>
  <c r="B5" i="43"/>
  <c r="B6" i="43"/>
  <c r="B7" i="43"/>
  <c r="M23" i="43"/>
  <c r="M24" i="43"/>
  <c r="M25" i="43"/>
  <c r="M26" i="43"/>
  <c r="M27" i="43"/>
  <c r="M28" i="43"/>
  <c r="M29" i="43"/>
  <c r="M30" i="43"/>
  <c r="M31" i="43"/>
  <c r="M32" i="43"/>
  <c r="M33" i="43"/>
  <c r="M34" i="43"/>
  <c r="M35" i="43"/>
  <c r="M36" i="43"/>
  <c r="M37" i="43"/>
  <c r="M38" i="43"/>
  <c r="M39" i="43"/>
  <c r="M40" i="43"/>
  <c r="M41" i="43"/>
  <c r="M42" i="43"/>
  <c r="M43" i="43"/>
  <c r="M44" i="43"/>
  <c r="M45" i="43"/>
  <c r="M46" i="43"/>
  <c r="M47" i="43"/>
  <c r="M48" i="43"/>
  <c r="M49" i="43"/>
  <c r="M50" i="43"/>
  <c r="M51" i="43"/>
  <c r="M52" i="43"/>
  <c r="M53" i="43"/>
  <c r="M54" i="43"/>
  <c r="M55" i="43"/>
  <c r="M56" i="43"/>
  <c r="G22" i="45"/>
  <c r="H22" i="45"/>
  <c r="G23" i="45"/>
  <c r="H23" i="45"/>
  <c r="G24" i="45"/>
  <c r="H24" i="45"/>
  <c r="G25" i="45"/>
  <c r="H25" i="45"/>
  <c r="G26" i="45"/>
  <c r="H26" i="45"/>
  <c r="G27" i="45"/>
  <c r="H27" i="45"/>
  <c r="G28" i="45"/>
  <c r="H28" i="45"/>
  <c r="G29" i="45"/>
  <c r="H29" i="45"/>
  <c r="G30" i="45"/>
  <c r="H30" i="45"/>
  <c r="G31" i="45"/>
  <c r="H31" i="45"/>
  <c r="G32" i="45"/>
  <c r="H32" i="45"/>
  <c r="G33" i="45"/>
  <c r="H33" i="45"/>
  <c r="G34" i="45"/>
  <c r="H34" i="45"/>
  <c r="H21" i="45"/>
  <c r="G21" i="45"/>
  <c r="M31" i="45"/>
  <c r="M32" i="45"/>
  <c r="M33" i="45"/>
  <c r="M34" i="45"/>
  <c r="M35" i="45"/>
  <c r="B2" i="45"/>
  <c r="B3" i="45"/>
  <c r="B4" i="45"/>
  <c r="B5" i="45"/>
  <c r="B6" i="45"/>
  <c r="B7" i="45"/>
  <c r="H22" i="41"/>
  <c r="H23" i="41"/>
  <c r="H26" i="41"/>
  <c r="H27" i="41"/>
  <c r="H28" i="41"/>
  <c r="H29" i="41"/>
  <c r="H30" i="41"/>
  <c r="H31" i="41"/>
  <c r="H32" i="41"/>
  <c r="H33" i="41"/>
  <c r="H34" i="41"/>
  <c r="H35" i="41"/>
  <c r="H36" i="41"/>
  <c r="H37" i="41"/>
  <c r="H21" i="41"/>
  <c r="G26" i="41"/>
  <c r="G27" i="41"/>
  <c r="G28" i="41"/>
  <c r="G29" i="41"/>
  <c r="G30" i="41"/>
  <c r="G31" i="41"/>
  <c r="G32" i="41"/>
  <c r="G33" i="41"/>
  <c r="G34" i="41"/>
  <c r="G35" i="41"/>
  <c r="G36" i="41"/>
  <c r="G37" i="41"/>
  <c r="B2" i="41"/>
  <c r="B3" i="41"/>
  <c r="B4" i="41"/>
  <c r="B5" i="41"/>
  <c r="B6" i="41"/>
  <c r="B7" i="41"/>
  <c r="G51" i="44"/>
  <c r="G52" i="44"/>
  <c r="G53" i="44"/>
  <c r="G54" i="44"/>
  <c r="G55" i="44"/>
  <c r="G56" i="44"/>
  <c r="G57" i="44"/>
  <c r="G58" i="44"/>
  <c r="G59" i="44"/>
  <c r="G60" i="44"/>
  <c r="G61" i="44"/>
  <c r="G62" i="44"/>
  <c r="G63" i="44"/>
  <c r="G64" i="44"/>
  <c r="G65" i="44"/>
  <c r="G66" i="44"/>
  <c r="G67" i="44"/>
  <c r="G68" i="44"/>
  <c r="G69" i="44"/>
  <c r="G70" i="44"/>
  <c r="G71" i="44"/>
  <c r="G72" i="44"/>
  <c r="G73" i="44"/>
  <c r="G74" i="44"/>
  <c r="G75" i="44"/>
  <c r="G50" i="44"/>
  <c r="B2" i="44"/>
  <c r="B3" i="44"/>
  <c r="B4" i="44"/>
  <c r="B5" i="44"/>
  <c r="B6" i="44"/>
  <c r="B7" i="44"/>
  <c r="H51" i="44"/>
  <c r="H52" i="44"/>
  <c r="H53" i="44"/>
  <c r="H54" i="44"/>
  <c r="H55" i="44"/>
  <c r="H56" i="44"/>
  <c r="H57" i="44"/>
  <c r="H58" i="44"/>
  <c r="H59" i="44"/>
  <c r="H60" i="44"/>
  <c r="H61" i="44"/>
  <c r="H62" i="44"/>
  <c r="H63" i="44"/>
  <c r="H64" i="44"/>
  <c r="H65" i="44"/>
  <c r="H66" i="44"/>
  <c r="H67" i="44"/>
  <c r="H68" i="44"/>
  <c r="H69" i="44"/>
  <c r="H70" i="44"/>
  <c r="H71" i="44"/>
  <c r="H72" i="44"/>
  <c r="H73" i="44"/>
  <c r="H74" i="44"/>
  <c r="H75" i="44"/>
  <c r="H50" i="44"/>
  <c r="N49" i="44"/>
  <c r="N48" i="44"/>
  <c r="N47" i="44"/>
  <c r="N46" i="44"/>
  <c r="N45" i="44"/>
  <c r="N44" i="44"/>
  <c r="N43" i="44"/>
  <c r="N39" i="44"/>
  <c r="N40" i="44"/>
  <c r="N41" i="44"/>
  <c r="N42" i="44"/>
  <c r="N38" i="44"/>
  <c r="N37" i="44"/>
  <c r="N36" i="44"/>
  <c r="N35" i="44"/>
  <c r="N34" i="44"/>
  <c r="N33" i="44"/>
  <c r="N32" i="44"/>
  <c r="N31" i="44"/>
  <c r="N30" i="44"/>
  <c r="L47" i="40"/>
  <c r="L48" i="40"/>
  <c r="L49" i="40"/>
  <c r="L50" i="40"/>
  <c r="L51" i="40"/>
  <c r="L52" i="40"/>
  <c r="L53" i="40"/>
  <c r="L54" i="40"/>
  <c r="L55" i="40"/>
  <c r="L56" i="40"/>
  <c r="L57" i="40"/>
  <c r="L58" i="40"/>
  <c r="L59" i="40"/>
  <c r="L60" i="40"/>
  <c r="L61" i="40"/>
  <c r="L62" i="40"/>
  <c r="L63" i="40"/>
  <c r="L64" i="40"/>
  <c r="L65" i="40"/>
  <c r="L66" i="40"/>
  <c r="L67" i="40"/>
  <c r="L68" i="40"/>
  <c r="L69" i="40"/>
  <c r="L70" i="40"/>
  <c r="L71" i="40"/>
  <c r="L72" i="40"/>
  <c r="L73" i="40"/>
  <c r="L74" i="40"/>
  <c r="L75" i="40"/>
  <c r="L76" i="40"/>
  <c r="L77" i="40"/>
  <c r="L78" i="40"/>
  <c r="L79" i="40"/>
  <c r="L80" i="40"/>
  <c r="L81" i="40"/>
  <c r="L82" i="40"/>
  <c r="L83" i="40"/>
  <c r="L84" i="40"/>
  <c r="L85" i="40"/>
  <c r="L86" i="40"/>
  <c r="L87" i="40"/>
  <c r="L88" i="40"/>
  <c r="L89" i="40"/>
  <c r="L90" i="40"/>
  <c r="L91" i="40"/>
  <c r="L92" i="40"/>
  <c r="L93" i="40"/>
  <c r="L94" i="40"/>
  <c r="L95" i="40"/>
  <c r="L96" i="40"/>
  <c r="L97" i="40"/>
  <c r="L98" i="40"/>
  <c r="L99" i="40"/>
  <c r="L100" i="40"/>
  <c r="L101" i="40"/>
  <c r="L102" i="40"/>
  <c r="L103" i="40"/>
  <c r="L104" i="40"/>
  <c r="L105" i="40"/>
  <c r="L106" i="40"/>
  <c r="M174" i="32"/>
  <c r="M173" i="32"/>
  <c r="M172" i="32"/>
  <c r="M171" i="32"/>
  <c r="M170" i="32"/>
  <c r="M169" i="32"/>
  <c r="B7" i="34"/>
  <c r="B6" i="34"/>
  <c r="B5" i="34"/>
  <c r="B4" i="34"/>
  <c r="B3" i="34"/>
  <c r="B2" i="34"/>
  <c r="G61" i="34"/>
  <c r="H61" i="34"/>
  <c r="G62" i="34"/>
  <c r="H62" i="34"/>
  <c r="G63" i="34"/>
  <c r="H63" i="34"/>
  <c r="G64" i="34"/>
  <c r="H64" i="34"/>
  <c r="G65" i="34"/>
  <c r="H65" i="34"/>
  <c r="G66" i="34"/>
  <c r="H66" i="34"/>
  <c r="G67" i="34"/>
  <c r="H67" i="34"/>
  <c r="G68" i="34"/>
  <c r="H68" i="34"/>
  <c r="G69" i="34"/>
  <c r="H69" i="34"/>
  <c r="G70" i="34"/>
  <c r="H70" i="34"/>
  <c r="G71" i="34"/>
  <c r="H71" i="34"/>
  <c r="G72" i="34"/>
  <c r="H72" i="34"/>
  <c r="G73" i="34"/>
  <c r="H73" i="34"/>
  <c r="G74" i="34"/>
  <c r="H74" i="34"/>
  <c r="G75" i="34"/>
  <c r="H75" i="34"/>
  <c r="G76" i="34"/>
  <c r="H76" i="34"/>
  <c r="G77" i="34"/>
  <c r="H77" i="34"/>
  <c r="H60" i="34"/>
  <c r="G60" i="34"/>
  <c r="M59" i="34"/>
  <c r="M58" i="34"/>
  <c r="M57" i="34"/>
  <c r="M56" i="34"/>
  <c r="M55" i="34"/>
  <c r="M54" i="34"/>
  <c r="M53" i="34"/>
  <c r="M52" i="34"/>
  <c r="M51" i="34"/>
  <c r="M50" i="34"/>
  <c r="M49" i="34"/>
  <c r="M48" i="34"/>
  <c r="M47" i="34"/>
  <c r="M46" i="34"/>
  <c r="M45" i="34"/>
  <c r="M44" i="34"/>
  <c r="M43" i="34"/>
  <c r="M42" i="34"/>
  <c r="M41" i="34"/>
  <c r="M40" i="34"/>
  <c r="M39" i="34"/>
  <c r="M34" i="34"/>
  <c r="M35" i="34"/>
  <c r="M36" i="34"/>
  <c r="M37" i="34"/>
  <c r="M38" i="34"/>
  <c r="M33" i="34"/>
  <c r="M32" i="34"/>
  <c r="M31" i="34"/>
  <c r="M30" i="34"/>
  <c r="M29" i="34"/>
  <c r="M28" i="34"/>
  <c r="M27" i="34"/>
  <c r="M26" i="34"/>
  <c r="M25" i="34"/>
  <c r="M25" i="42"/>
  <c r="M26" i="42"/>
  <c r="M27" i="42"/>
  <c r="M28" i="42"/>
  <c r="M29" i="42"/>
  <c r="M30" i="42"/>
  <c r="M31" i="42"/>
  <c r="M32" i="42"/>
  <c r="M33" i="42"/>
  <c r="M34" i="42"/>
  <c r="M35" i="42"/>
  <c r="M36" i="42"/>
  <c r="M37" i="42"/>
  <c r="M38" i="42"/>
  <c r="M39" i="42"/>
  <c r="M40" i="42"/>
  <c r="M41" i="42"/>
  <c r="M42" i="42"/>
  <c r="M24" i="42"/>
  <c r="M122" i="22"/>
  <c r="M121" i="22"/>
  <c r="M120" i="22"/>
  <c r="M119" i="22"/>
  <c r="M118" i="22"/>
  <c r="M117" i="22"/>
  <c r="M116" i="22"/>
  <c r="M115" i="22"/>
  <c r="M114" i="22"/>
  <c r="M113" i="22"/>
  <c r="M112" i="22"/>
  <c r="M111" i="22"/>
  <c r="M110" i="22"/>
  <c r="M109" i="22"/>
  <c r="M108" i="22"/>
  <c r="M119" i="33"/>
  <c r="M118" i="33"/>
  <c r="M117" i="33"/>
  <c r="M116" i="33"/>
  <c r="M115" i="33"/>
  <c r="M114" i="33"/>
  <c r="M113" i="33"/>
  <c r="M112" i="33"/>
  <c r="M111" i="33"/>
  <c r="M110" i="33"/>
  <c r="M109" i="33"/>
  <c r="M108" i="33"/>
  <c r="M107" i="33"/>
  <c r="M106" i="33"/>
  <c r="M105" i="33"/>
  <c r="N74" i="47"/>
  <c r="N73" i="47"/>
  <c r="N72" i="47"/>
  <c r="N71" i="47"/>
  <c r="N70" i="47"/>
  <c r="N69" i="47"/>
  <c r="N68" i="47"/>
  <c r="N67" i="47"/>
  <c r="N66" i="47"/>
  <c r="N65" i="47"/>
  <c r="N64" i="47"/>
  <c r="N63" i="47"/>
  <c r="N62" i="47"/>
  <c r="N61" i="47"/>
  <c r="N60" i="47"/>
  <c r="N59" i="47"/>
  <c r="N58" i="47"/>
  <c r="N57" i="47"/>
  <c r="N56" i="47"/>
  <c r="N55" i="47"/>
  <c r="N54" i="47"/>
  <c r="N53" i="47"/>
  <c r="N52" i="47"/>
  <c r="N51" i="47"/>
  <c r="N50" i="47"/>
  <c r="N49" i="47"/>
  <c r="N48" i="47"/>
  <c r="M286" i="11"/>
  <c r="M285" i="11"/>
  <c r="M284" i="11"/>
  <c r="M283" i="11"/>
  <c r="M282" i="11"/>
  <c r="M281" i="11"/>
  <c r="M280" i="11"/>
  <c r="M279" i="11"/>
  <c r="M278" i="11"/>
  <c r="M277" i="11"/>
  <c r="M276" i="11"/>
  <c r="M275" i="11"/>
  <c r="M274" i="11"/>
  <c r="M273" i="11"/>
  <c r="M272" i="11"/>
  <c r="M271" i="11"/>
  <c r="M270" i="11"/>
  <c r="M269" i="11"/>
  <c r="M268" i="11"/>
  <c r="M267" i="11"/>
  <c r="M266" i="11"/>
  <c r="M265" i="11"/>
  <c r="M264" i="11"/>
  <c r="O150" i="29"/>
  <c r="O149" i="29"/>
  <c r="O148" i="29"/>
  <c r="O147" i="29"/>
  <c r="O146" i="29"/>
  <c r="O145" i="29"/>
  <c r="O144" i="29"/>
  <c r="O143" i="29"/>
  <c r="O142" i="29"/>
  <c r="O141" i="29"/>
  <c r="O140" i="29"/>
  <c r="O139" i="29"/>
  <c r="O138" i="29"/>
  <c r="O137" i="29"/>
  <c r="O136" i="29"/>
  <c r="O135" i="29"/>
  <c r="O108" i="29"/>
  <c r="O109" i="29"/>
  <c r="O110" i="29"/>
  <c r="O111" i="29"/>
  <c r="O112" i="29"/>
  <c r="O113" i="29"/>
  <c r="O114" i="29"/>
  <c r="O115" i="29"/>
  <c r="O116" i="29"/>
  <c r="O117" i="29"/>
  <c r="O118" i="29"/>
  <c r="O119" i="29"/>
  <c r="O120" i="29"/>
  <c r="O121" i="29"/>
  <c r="O122" i="29"/>
  <c r="O123" i="29"/>
  <c r="O124" i="29"/>
  <c r="O125" i="29"/>
  <c r="O126" i="29"/>
  <c r="O127" i="29"/>
  <c r="O128" i="29"/>
  <c r="O129" i="29"/>
  <c r="O130" i="29"/>
  <c r="O131" i="29"/>
  <c r="O132" i="29"/>
  <c r="O133" i="29"/>
  <c r="O134" i="29"/>
  <c r="O107" i="29"/>
  <c r="L335" i="28"/>
  <c r="L113" i="17"/>
  <c r="L112" i="17"/>
  <c r="L111" i="17"/>
  <c r="L110" i="17"/>
  <c r="L109" i="17"/>
  <c r="L108" i="17"/>
  <c r="L107" i="17"/>
  <c r="L106" i="17"/>
  <c r="L105" i="17"/>
  <c r="L104" i="17"/>
  <c r="L103" i="17"/>
  <c r="L102" i="17"/>
  <c r="L101" i="17"/>
  <c r="L100" i="17"/>
  <c r="L99" i="17"/>
  <c r="H263" i="11"/>
  <c r="H262" i="11"/>
  <c r="H261" i="11"/>
  <c r="H260" i="11"/>
  <c r="H259" i="11"/>
  <c r="H258" i="11"/>
  <c r="H257" i="11"/>
  <c r="H256" i="11"/>
  <c r="H255" i="11"/>
  <c r="H254" i="11"/>
  <c r="H253" i="11"/>
  <c r="H252" i="11"/>
  <c r="G263" i="11"/>
  <c r="G262" i="11"/>
  <c r="G261" i="11"/>
  <c r="G260" i="11"/>
  <c r="G259" i="11"/>
  <c r="G258" i="11"/>
  <c r="G257" i="11"/>
  <c r="G256" i="11"/>
  <c r="G255" i="11"/>
  <c r="G254" i="11"/>
  <c r="G253" i="11"/>
  <c r="G252" i="11"/>
  <c r="G218" i="11"/>
  <c r="H218" i="11"/>
  <c r="G219" i="11"/>
  <c r="H219" i="11"/>
  <c r="G220" i="11"/>
  <c r="H220" i="11"/>
  <c r="G221" i="11"/>
  <c r="H221" i="11"/>
  <c r="G222" i="11"/>
  <c r="H222" i="11"/>
  <c r="G223" i="11"/>
  <c r="H223" i="11"/>
  <c r="G224" i="11"/>
  <c r="H224" i="11"/>
  <c r="G225" i="11"/>
  <c r="H225" i="11"/>
  <c r="G226" i="11"/>
  <c r="H226" i="11"/>
  <c r="G227" i="11"/>
  <c r="H227" i="11"/>
  <c r="G228" i="11"/>
  <c r="H228" i="11"/>
  <c r="G229" i="11"/>
  <c r="H229" i="11"/>
  <c r="G230" i="11"/>
  <c r="H230" i="11"/>
  <c r="G231" i="11"/>
  <c r="H231" i="11"/>
  <c r="G232" i="11"/>
  <c r="H232" i="11"/>
  <c r="G233" i="11"/>
  <c r="H233" i="11"/>
  <c r="G234" i="11"/>
  <c r="H234" i="11"/>
  <c r="G235" i="11"/>
  <c r="H235" i="11"/>
  <c r="G236" i="11"/>
  <c r="H236" i="11"/>
  <c r="G237" i="11"/>
  <c r="H237" i="11"/>
  <c r="G238" i="11"/>
  <c r="H238" i="11"/>
  <c r="G239" i="11"/>
  <c r="H239" i="11"/>
  <c r="G240" i="11"/>
  <c r="H240" i="11"/>
  <c r="G241" i="11"/>
  <c r="H241" i="11"/>
  <c r="G242" i="11"/>
  <c r="H242" i="11"/>
  <c r="G243" i="11"/>
  <c r="H243" i="11"/>
  <c r="G244" i="11"/>
  <c r="H244" i="11"/>
  <c r="G245" i="11"/>
  <c r="H245" i="11"/>
  <c r="G246" i="11"/>
  <c r="H246" i="11"/>
  <c r="G247" i="11"/>
  <c r="H247" i="11"/>
  <c r="G248" i="11"/>
  <c r="H248" i="11"/>
  <c r="G249" i="11"/>
  <c r="H249" i="11"/>
  <c r="G250" i="11"/>
  <c r="H250" i="11"/>
  <c r="G251" i="11"/>
  <c r="H251" i="11"/>
  <c r="H217" i="11"/>
  <c r="G217" i="11"/>
  <c r="G95" i="11"/>
  <c r="H95" i="11"/>
  <c r="G96" i="11"/>
  <c r="H96" i="11"/>
  <c r="G97" i="11"/>
  <c r="H97" i="11"/>
  <c r="G98" i="11"/>
  <c r="H98" i="11"/>
  <c r="G99" i="11"/>
  <c r="H99" i="11"/>
  <c r="G100" i="11"/>
  <c r="H100" i="11"/>
  <c r="G101" i="11"/>
  <c r="H101" i="11"/>
  <c r="G102" i="11"/>
  <c r="H102" i="11"/>
  <c r="G103" i="11"/>
  <c r="H103" i="11"/>
  <c r="G104" i="11"/>
  <c r="H104" i="11"/>
  <c r="G105" i="11"/>
  <c r="H105" i="11"/>
  <c r="G106" i="11"/>
  <c r="H106" i="11"/>
  <c r="G107" i="11"/>
  <c r="H107" i="11"/>
  <c r="G108" i="11"/>
  <c r="H108" i="11"/>
  <c r="G109" i="11"/>
  <c r="H109" i="11"/>
  <c r="G110" i="11"/>
  <c r="H110" i="11"/>
  <c r="G111" i="11"/>
  <c r="H111" i="11"/>
  <c r="G112" i="11"/>
  <c r="H112" i="11"/>
  <c r="G113" i="11"/>
  <c r="H113" i="11"/>
  <c r="G114" i="11"/>
  <c r="H114" i="11"/>
  <c r="G115" i="11"/>
  <c r="H115" i="11"/>
  <c r="G116" i="11"/>
  <c r="H116" i="11"/>
  <c r="G117" i="11"/>
  <c r="H117" i="11"/>
  <c r="G118" i="11"/>
  <c r="H118" i="11"/>
  <c r="G119" i="11"/>
  <c r="H119" i="11"/>
  <c r="G120" i="11"/>
  <c r="H120" i="11"/>
  <c r="G121" i="11"/>
  <c r="H121" i="11"/>
  <c r="G122" i="11"/>
  <c r="H122" i="11"/>
  <c r="G123" i="11"/>
  <c r="H123" i="11"/>
  <c r="G124" i="11"/>
  <c r="H124" i="11"/>
  <c r="G125" i="11"/>
  <c r="H125" i="11"/>
  <c r="G126" i="11"/>
  <c r="H126" i="11"/>
  <c r="G127" i="11"/>
  <c r="H127" i="11"/>
  <c r="G128" i="11"/>
  <c r="H128" i="11"/>
  <c r="G129" i="11"/>
  <c r="H129" i="11"/>
  <c r="H94" i="11"/>
  <c r="G94" i="11"/>
  <c r="B7" i="11"/>
  <c r="B6" i="11"/>
  <c r="B5" i="11"/>
  <c r="B4" i="11"/>
  <c r="B3" i="11"/>
  <c r="B2" i="11"/>
  <c r="M216" i="11"/>
  <c r="M215" i="11"/>
  <c r="M214" i="11"/>
  <c r="M213" i="11"/>
  <c r="M212" i="11"/>
  <c r="M211" i="11"/>
  <c r="M210" i="11"/>
  <c r="M209" i="11"/>
  <c r="M208" i="11"/>
  <c r="M207" i="11"/>
  <c r="M206" i="11"/>
  <c r="M205" i="11"/>
  <c r="M204" i="11"/>
  <c r="M203" i="11"/>
  <c r="M202" i="11"/>
  <c r="M201" i="11"/>
  <c r="M200" i="11"/>
  <c r="M199" i="11"/>
  <c r="M198" i="11"/>
  <c r="M197" i="11"/>
  <c r="M196" i="11"/>
  <c r="M195" i="11"/>
  <c r="M194" i="11"/>
  <c r="M193" i="11"/>
  <c r="M192" i="11"/>
  <c r="M191" i="11"/>
  <c r="M190" i="11"/>
  <c r="M189" i="11"/>
  <c r="M188" i="11"/>
  <c r="M187" i="11"/>
  <c r="M186" i="11"/>
  <c r="M185" i="11"/>
  <c r="M184" i="11"/>
  <c r="M183" i="11"/>
  <c r="M182" i="11"/>
  <c r="M181" i="11"/>
  <c r="M180" i="11"/>
  <c r="M179" i="11"/>
  <c r="M178" i="11"/>
  <c r="M177" i="11"/>
  <c r="M176" i="11"/>
  <c r="M173" i="11"/>
  <c r="M174" i="11"/>
  <c r="M175" i="11"/>
  <c r="M172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M160" i="11"/>
  <c r="M161" i="11"/>
  <c r="M162" i="11"/>
  <c r="M163" i="11"/>
  <c r="M164" i="11"/>
  <c r="M165" i="11"/>
  <c r="M166" i="11"/>
  <c r="M167" i="11"/>
  <c r="M168" i="11"/>
  <c r="M169" i="11"/>
  <c r="M170" i="11"/>
  <c r="M171" i="11"/>
  <c r="M130" i="11"/>
  <c r="N47" i="47"/>
  <c r="N46" i="47"/>
  <c r="N45" i="47"/>
  <c r="N44" i="47"/>
  <c r="B2" i="47"/>
  <c r="B3" i="47"/>
  <c r="B4" i="47"/>
  <c r="B5" i="47"/>
  <c r="B6" i="47"/>
  <c r="B7" i="47"/>
  <c r="H31" i="47"/>
  <c r="H32" i="47"/>
  <c r="H33" i="47"/>
  <c r="H34" i="47"/>
  <c r="H35" i="47"/>
  <c r="H36" i="47"/>
  <c r="H37" i="47"/>
  <c r="H38" i="47"/>
  <c r="H39" i="47"/>
  <c r="H40" i="47"/>
  <c r="H41" i="47"/>
  <c r="H42" i="47"/>
  <c r="H43" i="47"/>
  <c r="H30" i="47"/>
  <c r="G31" i="47"/>
  <c r="G32" i="47"/>
  <c r="G33" i="47"/>
  <c r="G34" i="47"/>
  <c r="G35" i="47"/>
  <c r="G36" i="47"/>
  <c r="G37" i="47"/>
  <c r="G38" i="47"/>
  <c r="G39" i="47"/>
  <c r="G40" i="47"/>
  <c r="G41" i="47"/>
  <c r="G42" i="47"/>
  <c r="G43" i="47"/>
  <c r="G30" i="47"/>
  <c r="N107" i="8"/>
  <c r="N106" i="8"/>
  <c r="N105" i="8"/>
  <c r="N104" i="8"/>
  <c r="N103" i="8"/>
  <c r="N102" i="8"/>
  <c r="N101" i="8"/>
  <c r="N100" i="8"/>
  <c r="N99" i="8"/>
  <c r="N22" i="47"/>
  <c r="N23" i="47"/>
  <c r="N24" i="47"/>
  <c r="N25" i="47"/>
  <c r="N26" i="47"/>
  <c r="N27" i="47"/>
  <c r="N28" i="47"/>
  <c r="N29" i="47"/>
  <c r="N21" i="47"/>
  <c r="N7" i="47" s="1"/>
  <c r="S7" i="47"/>
  <c r="R7" i="47"/>
  <c r="M7" i="47"/>
  <c r="L7" i="47"/>
  <c r="J7" i="47"/>
  <c r="I7" i="47"/>
  <c r="F7" i="47"/>
  <c r="E7" i="47"/>
  <c r="D7" i="47"/>
  <c r="C7" i="47"/>
  <c r="S6" i="47"/>
  <c r="R6" i="47"/>
  <c r="M6" i="47"/>
  <c r="L6" i="47"/>
  <c r="J6" i="47"/>
  <c r="I6" i="47"/>
  <c r="F6" i="47"/>
  <c r="E6" i="47"/>
  <c r="D6" i="47"/>
  <c r="C6" i="47"/>
  <c r="S5" i="47"/>
  <c r="R5" i="47"/>
  <c r="M5" i="47"/>
  <c r="L5" i="47"/>
  <c r="J5" i="47"/>
  <c r="I5" i="47"/>
  <c r="F5" i="47"/>
  <c r="E5" i="47"/>
  <c r="D5" i="47"/>
  <c r="C5" i="47"/>
  <c r="S4" i="47"/>
  <c r="R4" i="47"/>
  <c r="M4" i="47"/>
  <c r="L4" i="47"/>
  <c r="J4" i="47"/>
  <c r="I4" i="47"/>
  <c r="F4" i="47"/>
  <c r="E4" i="47"/>
  <c r="D4" i="47"/>
  <c r="C4" i="47"/>
  <c r="S3" i="47"/>
  <c r="R3" i="47"/>
  <c r="M3" i="47"/>
  <c r="L3" i="47"/>
  <c r="J3" i="47"/>
  <c r="I3" i="47"/>
  <c r="F3" i="47"/>
  <c r="E3" i="47"/>
  <c r="D3" i="47"/>
  <c r="C3" i="47"/>
  <c r="S2" i="47"/>
  <c r="R2" i="47"/>
  <c r="M2" i="47"/>
  <c r="L2" i="47"/>
  <c r="J2" i="47"/>
  <c r="I2" i="47"/>
  <c r="F2" i="47"/>
  <c r="E2" i="47"/>
  <c r="D2" i="47"/>
  <c r="C2" i="47"/>
  <c r="B2" i="22"/>
  <c r="C2" i="22"/>
  <c r="B3" i="22"/>
  <c r="C3" i="22"/>
  <c r="B4" i="22"/>
  <c r="C4" i="22"/>
  <c r="B5" i="22"/>
  <c r="C5" i="22"/>
  <c r="B6" i="22"/>
  <c r="C6" i="22"/>
  <c r="B7" i="22"/>
  <c r="C7" i="22"/>
  <c r="H82" i="22"/>
  <c r="G82" i="22"/>
  <c r="H81" i="22"/>
  <c r="G81" i="22"/>
  <c r="H80" i="22"/>
  <c r="G80" i="22"/>
  <c r="H79" i="22"/>
  <c r="G79" i="22"/>
  <c r="H78" i="22"/>
  <c r="G78" i="22"/>
  <c r="H77" i="22"/>
  <c r="G77" i="22"/>
  <c r="H76" i="22"/>
  <c r="G76" i="22"/>
  <c r="H75" i="22"/>
  <c r="G75" i="22"/>
  <c r="H74" i="22"/>
  <c r="G74" i="22"/>
  <c r="H73" i="22"/>
  <c r="G73" i="22"/>
  <c r="H72" i="22"/>
  <c r="G72" i="22"/>
  <c r="H71" i="22"/>
  <c r="G71" i="22"/>
  <c r="H70" i="22"/>
  <c r="G70" i="22"/>
  <c r="H69" i="22"/>
  <c r="G69" i="22"/>
  <c r="H68" i="22"/>
  <c r="G68" i="22"/>
  <c r="H67" i="22"/>
  <c r="G67" i="22"/>
  <c r="H66" i="22"/>
  <c r="G66" i="22"/>
  <c r="H65" i="22"/>
  <c r="G65" i="22"/>
  <c r="H64" i="22"/>
  <c r="G64" i="22"/>
  <c r="H63" i="22"/>
  <c r="G63" i="22"/>
  <c r="H62" i="22"/>
  <c r="G62" i="22"/>
  <c r="H61" i="22"/>
  <c r="G61" i="22"/>
  <c r="H60" i="22"/>
  <c r="G60" i="22"/>
  <c r="H59" i="22"/>
  <c r="G59" i="22"/>
  <c r="M104" i="33"/>
  <c r="M103" i="33"/>
  <c r="M102" i="33"/>
  <c r="M101" i="33"/>
  <c r="M100" i="33"/>
  <c r="M99" i="33"/>
  <c r="M98" i="33"/>
  <c r="M97" i="33"/>
  <c r="M96" i="33"/>
  <c r="M95" i="33"/>
  <c r="M94" i="33"/>
  <c r="M93" i="33"/>
  <c r="M107" i="22"/>
  <c r="M106" i="22"/>
  <c r="M105" i="22"/>
  <c r="M104" i="22"/>
  <c r="M103" i="22"/>
  <c r="M102" i="22"/>
  <c r="M101" i="22"/>
  <c r="M100" i="22"/>
  <c r="M99" i="22"/>
  <c r="M98" i="22"/>
  <c r="M97" i="22"/>
  <c r="M96" i="22"/>
  <c r="M95" i="22"/>
  <c r="M94" i="22"/>
  <c r="M93" i="22"/>
  <c r="M92" i="22"/>
  <c r="M91" i="22"/>
  <c r="M90" i="22"/>
  <c r="M89" i="22"/>
  <c r="M88" i="22"/>
  <c r="M87" i="22"/>
  <c r="M86" i="22"/>
  <c r="M85" i="22"/>
  <c r="M84" i="22"/>
  <c r="M83" i="22"/>
  <c r="M57" i="22"/>
  <c r="M58" i="22"/>
  <c r="M7" i="22" s="1"/>
  <c r="M56" i="22"/>
  <c r="M55" i="33"/>
  <c r="M54" i="33"/>
  <c r="G22" i="22"/>
  <c r="G6" i="22" s="1"/>
  <c r="H22" i="22"/>
  <c r="G23" i="22"/>
  <c r="H23" i="22"/>
  <c r="G24" i="22"/>
  <c r="H24" i="22"/>
  <c r="G25" i="22"/>
  <c r="H25" i="22"/>
  <c r="G26" i="22"/>
  <c r="H26" i="22"/>
  <c r="G27" i="22"/>
  <c r="H27" i="22"/>
  <c r="G28" i="22"/>
  <c r="H28" i="22"/>
  <c r="G29" i="22"/>
  <c r="H29" i="22"/>
  <c r="G30" i="22"/>
  <c r="H30" i="22"/>
  <c r="G31" i="22"/>
  <c r="H31" i="22"/>
  <c r="G32" i="22"/>
  <c r="H32" i="22"/>
  <c r="G33" i="22"/>
  <c r="H33" i="22"/>
  <c r="G34" i="22"/>
  <c r="H34" i="22"/>
  <c r="G35" i="22"/>
  <c r="H35" i="22"/>
  <c r="G36" i="22"/>
  <c r="H36" i="22"/>
  <c r="G37" i="22"/>
  <c r="H37" i="22"/>
  <c r="G38" i="22"/>
  <c r="H38" i="22"/>
  <c r="G39" i="22"/>
  <c r="H39" i="22"/>
  <c r="G40" i="22"/>
  <c r="H40" i="22"/>
  <c r="G41" i="22"/>
  <c r="H41" i="22"/>
  <c r="G42" i="22"/>
  <c r="H42" i="22"/>
  <c r="G43" i="22"/>
  <c r="H43" i="22"/>
  <c r="G44" i="22"/>
  <c r="H44" i="22"/>
  <c r="G45" i="22"/>
  <c r="H45" i="22"/>
  <c r="G46" i="22"/>
  <c r="H46" i="22"/>
  <c r="G47" i="22"/>
  <c r="H47" i="22"/>
  <c r="G48" i="22"/>
  <c r="H48" i="22"/>
  <c r="G49" i="22"/>
  <c r="H49" i="22"/>
  <c r="G50" i="22"/>
  <c r="H50" i="22"/>
  <c r="G51" i="22"/>
  <c r="H51" i="22"/>
  <c r="G52" i="22"/>
  <c r="H52" i="22"/>
  <c r="G53" i="22"/>
  <c r="H53" i="22"/>
  <c r="G54" i="22"/>
  <c r="H54" i="22"/>
  <c r="G55" i="22"/>
  <c r="H55" i="22"/>
  <c r="H21" i="22"/>
  <c r="H2" i="22" s="1"/>
  <c r="G21" i="22"/>
  <c r="O22" i="46"/>
  <c r="O23" i="46"/>
  <c r="O24" i="46"/>
  <c r="O25" i="46"/>
  <c r="O26" i="46"/>
  <c r="O27" i="46"/>
  <c r="O28" i="46"/>
  <c r="O29" i="46"/>
  <c r="O30" i="46"/>
  <c r="O31" i="46"/>
  <c r="O32" i="46"/>
  <c r="O33" i="46"/>
  <c r="O34" i="46"/>
  <c r="O35" i="46"/>
  <c r="O21" i="46"/>
  <c r="O3" i="46" s="1"/>
  <c r="N7" i="46"/>
  <c r="M7" i="46"/>
  <c r="J7" i="46"/>
  <c r="F7" i="46"/>
  <c r="E7" i="46"/>
  <c r="D7" i="46"/>
  <c r="C7" i="46"/>
  <c r="N6" i="46"/>
  <c r="M6" i="46"/>
  <c r="J6" i="46"/>
  <c r="F6" i="46"/>
  <c r="E6" i="46"/>
  <c r="D6" i="46"/>
  <c r="C6" i="46"/>
  <c r="N5" i="46"/>
  <c r="M5" i="46"/>
  <c r="J5" i="46"/>
  <c r="F5" i="46"/>
  <c r="E5" i="46"/>
  <c r="D5" i="46"/>
  <c r="C5" i="46"/>
  <c r="N4" i="46"/>
  <c r="M4" i="46"/>
  <c r="J4" i="46"/>
  <c r="F4" i="46"/>
  <c r="E4" i="46"/>
  <c r="D4" i="46"/>
  <c r="C4" i="46"/>
  <c r="N3" i="46"/>
  <c r="M3" i="46"/>
  <c r="J3" i="46"/>
  <c r="H3" i="46"/>
  <c r="G3" i="46"/>
  <c r="F3" i="46"/>
  <c r="E3" i="46"/>
  <c r="D3" i="46"/>
  <c r="C3" i="46"/>
  <c r="N2" i="46"/>
  <c r="M2" i="46"/>
  <c r="J2" i="46"/>
  <c r="F2" i="46"/>
  <c r="E2" i="46"/>
  <c r="D2" i="46"/>
  <c r="C2" i="46"/>
  <c r="M151" i="31"/>
  <c r="M150" i="31"/>
  <c r="M149" i="31"/>
  <c r="M148" i="31"/>
  <c r="M147" i="31"/>
  <c r="M146" i="31"/>
  <c r="M145" i="31"/>
  <c r="M144" i="31"/>
  <c r="M143" i="31"/>
  <c r="M142" i="31"/>
  <c r="M141" i="31"/>
  <c r="M140" i="31"/>
  <c r="M139" i="31"/>
  <c r="M138" i="31"/>
  <c r="M137" i="31"/>
  <c r="G21" i="14"/>
  <c r="H21" i="14"/>
  <c r="G22" i="14"/>
  <c r="H22" i="14"/>
  <c r="L107" i="18"/>
  <c r="L108" i="18"/>
  <c r="L5" i="18" s="1"/>
  <c r="L109" i="18"/>
  <c r="L110" i="18"/>
  <c r="L111" i="18"/>
  <c r="L112" i="18"/>
  <c r="L113" i="18"/>
  <c r="L114" i="18"/>
  <c r="L115" i="18"/>
  <c r="L116" i="18"/>
  <c r="L117" i="18"/>
  <c r="L118" i="18"/>
  <c r="L119" i="18"/>
  <c r="L120" i="18"/>
  <c r="L121" i="18"/>
  <c r="L122" i="18"/>
  <c r="L123" i="18"/>
  <c r="L124" i="18"/>
  <c r="L125" i="18"/>
  <c r="L126" i="18"/>
  <c r="L127" i="18"/>
  <c r="L128" i="18"/>
  <c r="L129" i="18"/>
  <c r="L130" i="18"/>
  <c r="L131" i="18"/>
  <c r="L132" i="18"/>
  <c r="L133" i="18"/>
  <c r="L134" i="18"/>
  <c r="L135" i="18"/>
  <c r="L136" i="18"/>
  <c r="F313" i="28"/>
  <c r="G313" i="28"/>
  <c r="F314" i="28"/>
  <c r="G314" i="28"/>
  <c r="F315" i="28"/>
  <c r="G315" i="28"/>
  <c r="F316" i="28"/>
  <c r="G316" i="28"/>
  <c r="F317" i="28"/>
  <c r="G317" i="28"/>
  <c r="F318" i="28"/>
  <c r="G318" i="28"/>
  <c r="F319" i="28"/>
  <c r="G319" i="28"/>
  <c r="F320" i="28"/>
  <c r="G320" i="28"/>
  <c r="F321" i="28"/>
  <c r="G321" i="28"/>
  <c r="F322" i="28"/>
  <c r="G322" i="28"/>
  <c r="F323" i="28"/>
  <c r="G323" i="28"/>
  <c r="F324" i="28"/>
  <c r="G324" i="28"/>
  <c r="F325" i="28"/>
  <c r="G325" i="28"/>
  <c r="F326" i="28"/>
  <c r="G326" i="28"/>
  <c r="F327" i="28"/>
  <c r="G327" i="28"/>
  <c r="F328" i="28"/>
  <c r="G328" i="28"/>
  <c r="F329" i="28"/>
  <c r="G329" i="28"/>
  <c r="F330" i="28"/>
  <c r="G330" i="28"/>
  <c r="F331" i="28"/>
  <c r="G331" i="28"/>
  <c r="F332" i="28"/>
  <c r="G332" i="28"/>
  <c r="F333" i="28"/>
  <c r="G333" i="28"/>
  <c r="F334" i="28"/>
  <c r="G334" i="28"/>
  <c r="G312" i="28"/>
  <c r="F312" i="28"/>
  <c r="B2" i="33"/>
  <c r="B3" i="33"/>
  <c r="B4" i="33"/>
  <c r="B5" i="33"/>
  <c r="B6" i="33"/>
  <c r="B7" i="33"/>
  <c r="G47" i="33"/>
  <c r="H47" i="33"/>
  <c r="G48" i="33"/>
  <c r="H48" i="33"/>
  <c r="G49" i="33"/>
  <c r="H49" i="33"/>
  <c r="G50" i="33"/>
  <c r="H50" i="33"/>
  <c r="G51" i="33"/>
  <c r="H51" i="33"/>
  <c r="G52" i="33"/>
  <c r="H52" i="33"/>
  <c r="G53" i="33"/>
  <c r="H53" i="33"/>
  <c r="G54" i="33"/>
  <c r="H54" i="33"/>
  <c r="G55" i="33"/>
  <c r="H55" i="33"/>
  <c r="G56" i="33"/>
  <c r="H56" i="33"/>
  <c r="G57" i="33"/>
  <c r="H57" i="33"/>
  <c r="G58" i="33"/>
  <c r="H58" i="33"/>
  <c r="G59" i="33"/>
  <c r="H59" i="33"/>
  <c r="G60" i="33"/>
  <c r="H60" i="33"/>
  <c r="G61" i="33"/>
  <c r="H61" i="33"/>
  <c r="G62" i="33"/>
  <c r="H62" i="33"/>
  <c r="G63" i="33"/>
  <c r="H63" i="33"/>
  <c r="G64" i="33"/>
  <c r="H64" i="33"/>
  <c r="G65" i="33"/>
  <c r="H65" i="33"/>
  <c r="G66" i="33"/>
  <c r="H66" i="33"/>
  <c r="G67" i="33"/>
  <c r="H67" i="33"/>
  <c r="G68" i="33"/>
  <c r="H68" i="33"/>
  <c r="G69" i="33"/>
  <c r="H69" i="33"/>
  <c r="G70" i="33"/>
  <c r="H70" i="33"/>
  <c r="G71" i="33"/>
  <c r="H71" i="33"/>
  <c r="G72" i="33"/>
  <c r="H72" i="33"/>
  <c r="G73" i="33"/>
  <c r="H73" i="33"/>
  <c r="G74" i="33"/>
  <c r="H74" i="33"/>
  <c r="G75" i="33"/>
  <c r="H75" i="33"/>
  <c r="G76" i="33"/>
  <c r="H76" i="33"/>
  <c r="G77" i="33"/>
  <c r="H77" i="33"/>
  <c r="G78" i="33"/>
  <c r="H78" i="33"/>
  <c r="G79" i="33"/>
  <c r="H79" i="33"/>
  <c r="G80" i="33"/>
  <c r="H80" i="33"/>
  <c r="G81" i="33"/>
  <c r="H81" i="33"/>
  <c r="G82" i="33"/>
  <c r="H82" i="33"/>
  <c r="G83" i="33"/>
  <c r="H83" i="33"/>
  <c r="G84" i="33"/>
  <c r="H84" i="33"/>
  <c r="G85" i="33"/>
  <c r="H85" i="33"/>
  <c r="G86" i="33"/>
  <c r="H86" i="33"/>
  <c r="G87" i="33"/>
  <c r="H87" i="33"/>
  <c r="G88" i="33"/>
  <c r="H88" i="33"/>
  <c r="G89" i="33"/>
  <c r="H89" i="33"/>
  <c r="G90" i="33"/>
  <c r="H90" i="33"/>
  <c r="G91" i="33"/>
  <c r="H91" i="33"/>
  <c r="G92" i="33"/>
  <c r="H92" i="33"/>
  <c r="H46" i="33"/>
  <c r="G46" i="33"/>
  <c r="M45" i="33"/>
  <c r="M44" i="33"/>
  <c r="M43" i="33"/>
  <c r="M42" i="33"/>
  <c r="M22" i="33"/>
  <c r="M23" i="33"/>
  <c r="M24" i="33"/>
  <c r="M25" i="33"/>
  <c r="M26" i="33"/>
  <c r="M27" i="33"/>
  <c r="M28" i="33"/>
  <c r="M29" i="33"/>
  <c r="M30" i="33"/>
  <c r="M31" i="33"/>
  <c r="M32" i="33"/>
  <c r="M33" i="33"/>
  <c r="M34" i="33"/>
  <c r="M35" i="33"/>
  <c r="M36" i="33"/>
  <c r="M37" i="33"/>
  <c r="M38" i="33"/>
  <c r="M39" i="33"/>
  <c r="M40" i="33"/>
  <c r="M41" i="33"/>
  <c r="M21" i="33"/>
  <c r="M22" i="45"/>
  <c r="M23" i="45"/>
  <c r="M24" i="45"/>
  <c r="M25" i="45"/>
  <c r="M21" i="45"/>
  <c r="O7" i="45"/>
  <c r="N7" i="45"/>
  <c r="L7" i="45"/>
  <c r="K7" i="45"/>
  <c r="J7" i="45"/>
  <c r="I7" i="45"/>
  <c r="F7" i="45"/>
  <c r="E7" i="45"/>
  <c r="D7" i="45"/>
  <c r="C7" i="45"/>
  <c r="O6" i="45"/>
  <c r="N6" i="45"/>
  <c r="L6" i="45"/>
  <c r="K6" i="45"/>
  <c r="J6" i="45"/>
  <c r="I6" i="45"/>
  <c r="F6" i="45"/>
  <c r="E6" i="45"/>
  <c r="D6" i="45"/>
  <c r="C6" i="45"/>
  <c r="O5" i="45"/>
  <c r="N5" i="45"/>
  <c r="L5" i="45"/>
  <c r="K5" i="45"/>
  <c r="J5" i="45"/>
  <c r="I5" i="45"/>
  <c r="F5" i="45"/>
  <c r="E5" i="45"/>
  <c r="D5" i="45"/>
  <c r="C5" i="45"/>
  <c r="O4" i="45"/>
  <c r="N4" i="45"/>
  <c r="L4" i="45"/>
  <c r="K4" i="45"/>
  <c r="J4" i="45"/>
  <c r="I4" i="45"/>
  <c r="F4" i="45"/>
  <c r="E4" i="45"/>
  <c r="D4" i="45"/>
  <c r="C4" i="45"/>
  <c r="O3" i="45"/>
  <c r="N3" i="45"/>
  <c r="L3" i="45"/>
  <c r="K3" i="45"/>
  <c r="J3" i="45"/>
  <c r="I3" i="45"/>
  <c r="F3" i="45"/>
  <c r="E3" i="45"/>
  <c r="D3" i="45"/>
  <c r="C3" i="45"/>
  <c r="O2" i="45"/>
  <c r="N2" i="45"/>
  <c r="L2" i="45"/>
  <c r="K2" i="45"/>
  <c r="J2" i="45"/>
  <c r="I2" i="45"/>
  <c r="F2" i="45"/>
  <c r="E2" i="45"/>
  <c r="D2" i="45"/>
  <c r="C2" i="45"/>
  <c r="N22" i="44"/>
  <c r="N23" i="44"/>
  <c r="N24" i="44"/>
  <c r="N25" i="44"/>
  <c r="N26" i="44"/>
  <c r="N27" i="44"/>
  <c r="N28" i="44"/>
  <c r="N29" i="44"/>
  <c r="N21" i="44"/>
  <c r="M7" i="44"/>
  <c r="L7" i="44"/>
  <c r="J7" i="44"/>
  <c r="I7" i="44"/>
  <c r="F7" i="44"/>
  <c r="E7" i="44"/>
  <c r="D7" i="44"/>
  <c r="C7" i="44"/>
  <c r="M6" i="44"/>
  <c r="L6" i="44"/>
  <c r="J6" i="44"/>
  <c r="I6" i="44"/>
  <c r="F6" i="44"/>
  <c r="E6" i="44"/>
  <c r="D6" i="44"/>
  <c r="C6" i="44"/>
  <c r="M5" i="44"/>
  <c r="L5" i="44"/>
  <c r="J5" i="44"/>
  <c r="I5" i="44"/>
  <c r="F5" i="44"/>
  <c r="E5" i="44"/>
  <c r="D5" i="44"/>
  <c r="C5" i="44"/>
  <c r="M4" i="44"/>
  <c r="L4" i="44"/>
  <c r="J4" i="44"/>
  <c r="I4" i="44"/>
  <c r="F4" i="44"/>
  <c r="E4" i="44"/>
  <c r="D4" i="44"/>
  <c r="C4" i="44"/>
  <c r="M3" i="44"/>
  <c r="L3" i="44"/>
  <c r="J3" i="44"/>
  <c r="I3" i="44"/>
  <c r="F3" i="44"/>
  <c r="E3" i="44"/>
  <c r="D3" i="44"/>
  <c r="C3" i="44"/>
  <c r="M2" i="44"/>
  <c r="L2" i="44"/>
  <c r="J2" i="44"/>
  <c r="I2" i="44"/>
  <c r="F2" i="44"/>
  <c r="E2" i="44"/>
  <c r="D2" i="44"/>
  <c r="C2" i="44"/>
  <c r="M11" i="43"/>
  <c r="M12" i="43"/>
  <c r="M4" i="43" s="1"/>
  <c r="M13" i="43"/>
  <c r="M14" i="43"/>
  <c r="M15" i="43"/>
  <c r="M16" i="43"/>
  <c r="M17" i="43"/>
  <c r="M18" i="43"/>
  <c r="M19" i="43"/>
  <c r="M20" i="43"/>
  <c r="M21" i="43"/>
  <c r="M22" i="43"/>
  <c r="M10" i="43"/>
  <c r="L7" i="43"/>
  <c r="K7" i="43"/>
  <c r="J7" i="43"/>
  <c r="I7" i="43"/>
  <c r="G7" i="43"/>
  <c r="F7" i="43"/>
  <c r="E7" i="43"/>
  <c r="D7" i="43"/>
  <c r="C7" i="43"/>
  <c r="L6" i="43"/>
  <c r="K6" i="43"/>
  <c r="J6" i="43"/>
  <c r="I6" i="43"/>
  <c r="F6" i="43"/>
  <c r="E6" i="43"/>
  <c r="D6" i="43"/>
  <c r="C6" i="43"/>
  <c r="L5" i="43"/>
  <c r="K5" i="43"/>
  <c r="J5" i="43"/>
  <c r="I5" i="43"/>
  <c r="F5" i="43"/>
  <c r="E5" i="43"/>
  <c r="D5" i="43"/>
  <c r="C5" i="43"/>
  <c r="L4" i="43"/>
  <c r="K4" i="43"/>
  <c r="J4" i="43"/>
  <c r="I4" i="43"/>
  <c r="F4" i="43"/>
  <c r="E4" i="43"/>
  <c r="D4" i="43"/>
  <c r="C4" i="43"/>
  <c r="L3" i="43"/>
  <c r="K3" i="43"/>
  <c r="J3" i="43"/>
  <c r="I3" i="43"/>
  <c r="H3" i="43"/>
  <c r="F3" i="43"/>
  <c r="E3" i="43"/>
  <c r="D3" i="43"/>
  <c r="C3" i="43"/>
  <c r="L2" i="43"/>
  <c r="K2" i="43"/>
  <c r="J2" i="43"/>
  <c r="I2" i="43"/>
  <c r="F2" i="43"/>
  <c r="E2" i="43"/>
  <c r="D2" i="43"/>
  <c r="C2" i="43"/>
  <c r="M52" i="41"/>
  <c r="M51" i="41"/>
  <c r="M50" i="41"/>
  <c r="M49" i="41"/>
  <c r="M48" i="41"/>
  <c r="M47" i="41"/>
  <c r="M46" i="41"/>
  <c r="M45" i="41"/>
  <c r="M44" i="41"/>
  <c r="M43" i="41"/>
  <c r="M42" i="41"/>
  <c r="M41" i="41"/>
  <c r="M40" i="41"/>
  <c r="M39" i="41"/>
  <c r="M38" i="41"/>
  <c r="M37" i="41"/>
  <c r="M36" i="41"/>
  <c r="M35" i="41"/>
  <c r="M34" i="41"/>
  <c r="M33" i="41"/>
  <c r="M32" i="41"/>
  <c r="M31" i="41"/>
  <c r="M30" i="41"/>
  <c r="M29" i="41"/>
  <c r="M28" i="41"/>
  <c r="M27" i="41"/>
  <c r="M26" i="41"/>
  <c r="R7" i="42"/>
  <c r="Q7" i="42"/>
  <c r="L7" i="42"/>
  <c r="K7" i="42"/>
  <c r="J7" i="42"/>
  <c r="I7" i="42"/>
  <c r="H7" i="42"/>
  <c r="G7" i="42"/>
  <c r="F7" i="42"/>
  <c r="E7" i="42"/>
  <c r="D7" i="42"/>
  <c r="C7" i="42"/>
  <c r="B7" i="42"/>
  <c r="R6" i="42"/>
  <c r="Q6" i="42"/>
  <c r="L6" i="42"/>
  <c r="K6" i="42"/>
  <c r="J6" i="42"/>
  <c r="I6" i="42"/>
  <c r="H6" i="42"/>
  <c r="G6" i="42"/>
  <c r="F6" i="42"/>
  <c r="E6" i="42"/>
  <c r="D6" i="42"/>
  <c r="C6" i="42"/>
  <c r="B6" i="42"/>
  <c r="R5" i="42"/>
  <c r="Q5" i="42"/>
  <c r="L5" i="42"/>
  <c r="K5" i="42"/>
  <c r="J5" i="42"/>
  <c r="I5" i="42"/>
  <c r="H5" i="42"/>
  <c r="G5" i="42"/>
  <c r="F5" i="42"/>
  <c r="E5" i="42"/>
  <c r="D5" i="42"/>
  <c r="C5" i="42"/>
  <c r="B5" i="42"/>
  <c r="R4" i="42"/>
  <c r="Q4" i="42"/>
  <c r="L4" i="42"/>
  <c r="K4" i="42"/>
  <c r="J4" i="42"/>
  <c r="I4" i="42"/>
  <c r="H4" i="42"/>
  <c r="G4" i="42"/>
  <c r="F4" i="42"/>
  <c r="E4" i="42"/>
  <c r="D4" i="42"/>
  <c r="C4" i="42"/>
  <c r="B4" i="42"/>
  <c r="R3" i="42"/>
  <c r="Q3" i="42"/>
  <c r="L3" i="42"/>
  <c r="K3" i="42"/>
  <c r="J3" i="42"/>
  <c r="I3" i="42"/>
  <c r="H3" i="42"/>
  <c r="G3" i="42"/>
  <c r="F3" i="42"/>
  <c r="E3" i="42"/>
  <c r="D3" i="42"/>
  <c r="C3" i="42"/>
  <c r="B3" i="42"/>
  <c r="R2" i="42"/>
  <c r="Q2" i="42"/>
  <c r="L2" i="42"/>
  <c r="K2" i="42"/>
  <c r="J2" i="42"/>
  <c r="I2" i="42"/>
  <c r="H2" i="42"/>
  <c r="G2" i="42"/>
  <c r="F2" i="42"/>
  <c r="E2" i="42"/>
  <c r="D2" i="42"/>
  <c r="C2" i="42"/>
  <c r="B2" i="42"/>
  <c r="M10" i="34"/>
  <c r="M11" i="34"/>
  <c r="M12" i="34"/>
  <c r="M13" i="34"/>
  <c r="M14" i="34"/>
  <c r="M15" i="34"/>
  <c r="M16" i="34"/>
  <c r="M17" i="34"/>
  <c r="M18" i="34"/>
  <c r="M19" i="34"/>
  <c r="M20" i="34"/>
  <c r="M21" i="34"/>
  <c r="M22" i="34"/>
  <c r="M23" i="34"/>
  <c r="M24" i="34"/>
  <c r="M9" i="34"/>
  <c r="J2" i="29"/>
  <c r="K2" i="29"/>
  <c r="J3" i="29"/>
  <c r="K3" i="29"/>
  <c r="J4" i="29"/>
  <c r="K4" i="29"/>
  <c r="J5" i="29"/>
  <c r="K5" i="29"/>
  <c r="J6" i="29"/>
  <c r="K6" i="29"/>
  <c r="J7" i="29"/>
  <c r="K7" i="29"/>
  <c r="H106" i="29"/>
  <c r="H105" i="29"/>
  <c r="H104" i="29"/>
  <c r="H103" i="29"/>
  <c r="H102" i="29"/>
  <c r="H101" i="29"/>
  <c r="H100" i="29"/>
  <c r="H99" i="29"/>
  <c r="H98" i="29"/>
  <c r="H97" i="29"/>
  <c r="H96" i="29"/>
  <c r="H95" i="29"/>
  <c r="H94" i="29"/>
  <c r="H93" i="29"/>
  <c r="H92" i="29"/>
  <c r="H47" i="29"/>
  <c r="H46" i="29"/>
  <c r="H45" i="29"/>
  <c r="H44" i="29"/>
  <c r="H43" i="29"/>
  <c r="H42" i="29"/>
  <c r="H41" i="29"/>
  <c r="H40" i="29"/>
  <c r="H39" i="29"/>
  <c r="H38" i="29"/>
  <c r="H37" i="29"/>
  <c r="H36" i="29"/>
  <c r="H84" i="29"/>
  <c r="H35" i="29"/>
  <c r="H34" i="29"/>
  <c r="H83" i="29"/>
  <c r="H82" i="29"/>
  <c r="H81" i="29"/>
  <c r="H80" i="29"/>
  <c r="H33" i="29"/>
  <c r="H32" i="29"/>
  <c r="H79" i="29"/>
  <c r="H78" i="29"/>
  <c r="H77" i="29"/>
  <c r="H76" i="29"/>
  <c r="H75" i="29"/>
  <c r="H74" i="29"/>
  <c r="H73" i="29"/>
  <c r="H72" i="29"/>
  <c r="H71" i="29"/>
  <c r="H70" i="29"/>
  <c r="G106" i="29"/>
  <c r="G105" i="29"/>
  <c r="G104" i="29"/>
  <c r="G103" i="29"/>
  <c r="G102" i="29"/>
  <c r="G101" i="29"/>
  <c r="G100" i="29"/>
  <c r="G99" i="29"/>
  <c r="G98" i="29"/>
  <c r="G97" i="29"/>
  <c r="G96" i="29"/>
  <c r="G95" i="29"/>
  <c r="G94" i="29"/>
  <c r="G93" i="29"/>
  <c r="G92" i="29"/>
  <c r="G47" i="29"/>
  <c r="G46" i="29"/>
  <c r="G45" i="29"/>
  <c r="G44" i="29"/>
  <c r="G43" i="29"/>
  <c r="G42" i="29"/>
  <c r="G41" i="29"/>
  <c r="G40" i="29"/>
  <c r="G39" i="29"/>
  <c r="G38" i="29"/>
  <c r="G37" i="29"/>
  <c r="G36" i="29"/>
  <c r="G84" i="29"/>
  <c r="G35" i="29"/>
  <c r="G34" i="29"/>
  <c r="G83" i="29"/>
  <c r="G82" i="29"/>
  <c r="G81" i="29"/>
  <c r="G80" i="29"/>
  <c r="G33" i="29"/>
  <c r="G32" i="29"/>
  <c r="G79" i="29"/>
  <c r="G78" i="29"/>
  <c r="G77" i="29"/>
  <c r="G76" i="29"/>
  <c r="G75" i="29"/>
  <c r="G74" i="29"/>
  <c r="G73" i="29"/>
  <c r="G72" i="29"/>
  <c r="G71" i="29"/>
  <c r="G70" i="29"/>
  <c r="N148" i="15"/>
  <c r="N149" i="15"/>
  <c r="N147" i="15"/>
  <c r="M88" i="16"/>
  <c r="M89" i="16"/>
  <c r="M90" i="16"/>
  <c r="M7" i="16" s="1"/>
  <c r="M91" i="16"/>
  <c r="M92" i="16"/>
  <c r="M93" i="16"/>
  <c r="M94" i="16"/>
  <c r="M95" i="16"/>
  <c r="M96" i="16"/>
  <c r="M97" i="16"/>
  <c r="M98" i="16"/>
  <c r="M99" i="16"/>
  <c r="M100" i="16"/>
  <c r="M101" i="16"/>
  <c r="M102" i="16"/>
  <c r="M103" i="16"/>
  <c r="M104" i="16"/>
  <c r="M105" i="16"/>
  <c r="M106" i="16"/>
  <c r="M107" i="16"/>
  <c r="M108" i="16"/>
  <c r="M109" i="16"/>
  <c r="M110" i="16"/>
  <c r="M111" i="16"/>
  <c r="M112" i="16"/>
  <c r="M113" i="16"/>
  <c r="M114" i="16"/>
  <c r="M115" i="16"/>
  <c r="M116" i="16"/>
  <c r="M117" i="16"/>
  <c r="M118" i="16"/>
  <c r="M119" i="16"/>
  <c r="M120" i="16"/>
  <c r="M121" i="16"/>
  <c r="M122" i="16"/>
  <c r="M123" i="16"/>
  <c r="M124" i="16"/>
  <c r="M87" i="16"/>
  <c r="J2" i="27"/>
  <c r="K2" i="27"/>
  <c r="J3" i="27"/>
  <c r="K3" i="27"/>
  <c r="J4" i="27"/>
  <c r="K4" i="27"/>
  <c r="J5" i="27"/>
  <c r="K5" i="27"/>
  <c r="J6" i="27"/>
  <c r="K6" i="27"/>
  <c r="J7" i="27"/>
  <c r="K7" i="27"/>
  <c r="F86" i="27"/>
  <c r="G86" i="27"/>
  <c r="F87" i="27"/>
  <c r="G87" i="27"/>
  <c r="F88" i="27"/>
  <c r="G88" i="27"/>
  <c r="F89" i="27"/>
  <c r="G89" i="27"/>
  <c r="F90" i="27"/>
  <c r="G90" i="27"/>
  <c r="F91" i="27"/>
  <c r="G91" i="27"/>
  <c r="F92" i="27"/>
  <c r="G92" i="27"/>
  <c r="F93" i="27"/>
  <c r="G93" i="27"/>
  <c r="F94" i="27"/>
  <c r="G94" i="27"/>
  <c r="F95" i="27"/>
  <c r="G95" i="27"/>
  <c r="F96" i="27"/>
  <c r="G96" i="27"/>
  <c r="F97" i="27"/>
  <c r="G97" i="27"/>
  <c r="F98" i="27"/>
  <c r="G98" i="27"/>
  <c r="F99" i="27"/>
  <c r="G99" i="27"/>
  <c r="F100" i="27"/>
  <c r="G100" i="27"/>
  <c r="F101" i="27"/>
  <c r="G101" i="27"/>
  <c r="F102" i="27"/>
  <c r="G102" i="27"/>
  <c r="F103" i="27"/>
  <c r="G103" i="27"/>
  <c r="F104" i="27"/>
  <c r="G104" i="27"/>
  <c r="F105" i="27"/>
  <c r="G105" i="27"/>
  <c r="F106" i="27"/>
  <c r="G106" i="27"/>
  <c r="F107" i="27"/>
  <c r="G107" i="27"/>
  <c r="F108" i="27"/>
  <c r="G108" i="27"/>
  <c r="F109" i="27"/>
  <c r="G109" i="27"/>
  <c r="F110" i="27"/>
  <c r="G110" i="27"/>
  <c r="F111" i="27"/>
  <c r="G111" i="27"/>
  <c r="F112" i="27"/>
  <c r="G112" i="27"/>
  <c r="G85" i="27"/>
  <c r="F85" i="27"/>
  <c r="N88" i="27"/>
  <c r="N87" i="27"/>
  <c r="N86" i="27"/>
  <c r="N85" i="27"/>
  <c r="E32" i="4"/>
  <c r="E31" i="4"/>
  <c r="E30" i="4"/>
  <c r="E29" i="4"/>
  <c r="E28" i="4"/>
  <c r="E27" i="4"/>
  <c r="E26" i="4"/>
  <c r="E25" i="4"/>
  <c r="E24" i="4"/>
  <c r="E23" i="4"/>
  <c r="E22" i="4"/>
  <c r="E21" i="4"/>
  <c r="E6" i="4" s="1"/>
  <c r="U2" i="4"/>
  <c r="U3" i="4"/>
  <c r="U4" i="4"/>
  <c r="U5" i="4"/>
  <c r="U6" i="4"/>
  <c r="U7" i="4"/>
  <c r="F70" i="4"/>
  <c r="G70" i="4"/>
  <c r="F71" i="4"/>
  <c r="F7" i="4" s="1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G69" i="4"/>
  <c r="F69" i="4"/>
  <c r="N71" i="23"/>
  <c r="N72" i="23"/>
  <c r="N73" i="23"/>
  <c r="N6" i="23" s="1"/>
  <c r="N74" i="23"/>
  <c r="N75" i="23"/>
  <c r="N76" i="23"/>
  <c r="N77" i="23"/>
  <c r="N78" i="23"/>
  <c r="N79" i="23"/>
  <c r="N80" i="23"/>
  <c r="N81" i="23"/>
  <c r="N82" i="23"/>
  <c r="N83" i="23"/>
  <c r="N84" i="23"/>
  <c r="N85" i="23"/>
  <c r="N70" i="23"/>
  <c r="H70" i="23"/>
  <c r="H69" i="23"/>
  <c r="H68" i="23"/>
  <c r="H67" i="23"/>
  <c r="H66" i="23"/>
  <c r="H65" i="23"/>
  <c r="H64" i="23"/>
  <c r="H63" i="23"/>
  <c r="H62" i="23"/>
  <c r="H61" i="23"/>
  <c r="H60" i="23"/>
  <c r="H59" i="23"/>
  <c r="H58" i="23"/>
  <c r="H57" i="23"/>
  <c r="H56" i="23"/>
  <c r="H55" i="23"/>
  <c r="H54" i="23"/>
  <c r="H53" i="23"/>
  <c r="H52" i="23"/>
  <c r="H51" i="23"/>
  <c r="H50" i="23"/>
  <c r="G70" i="23"/>
  <c r="G69" i="23"/>
  <c r="G68" i="23"/>
  <c r="G67" i="23"/>
  <c r="G66" i="23"/>
  <c r="G65" i="23"/>
  <c r="G64" i="23"/>
  <c r="G63" i="23"/>
  <c r="G62" i="23"/>
  <c r="G61" i="23"/>
  <c r="G60" i="23"/>
  <c r="G59" i="23"/>
  <c r="G58" i="23"/>
  <c r="G57" i="23"/>
  <c r="G56" i="23"/>
  <c r="G55" i="23"/>
  <c r="G54" i="23"/>
  <c r="G53" i="23"/>
  <c r="G52" i="23"/>
  <c r="G51" i="23"/>
  <c r="G50" i="23"/>
  <c r="M2" i="10"/>
  <c r="M3" i="10"/>
  <c r="M4" i="10"/>
  <c r="M5" i="10"/>
  <c r="M6" i="10"/>
  <c r="M7" i="10"/>
  <c r="F58" i="10"/>
  <c r="G58" i="10"/>
  <c r="F59" i="10"/>
  <c r="G59" i="10"/>
  <c r="F60" i="10"/>
  <c r="G60" i="10"/>
  <c r="F61" i="10"/>
  <c r="G61" i="10"/>
  <c r="F62" i="10"/>
  <c r="G62" i="10"/>
  <c r="F63" i="10"/>
  <c r="G63" i="10"/>
  <c r="F64" i="10"/>
  <c r="G64" i="10"/>
  <c r="F65" i="10"/>
  <c r="G65" i="10"/>
  <c r="F66" i="10"/>
  <c r="G66" i="10"/>
  <c r="F67" i="10"/>
  <c r="G67" i="10"/>
  <c r="F68" i="10"/>
  <c r="G68" i="10"/>
  <c r="F69" i="10"/>
  <c r="G69" i="10"/>
  <c r="F70" i="10"/>
  <c r="G70" i="10"/>
  <c r="F71" i="10"/>
  <c r="G71" i="10"/>
  <c r="F72" i="10"/>
  <c r="G72" i="10"/>
  <c r="F73" i="10"/>
  <c r="G73" i="10"/>
  <c r="F74" i="10"/>
  <c r="G74" i="10"/>
  <c r="F75" i="10"/>
  <c r="G75" i="10"/>
  <c r="G57" i="10"/>
  <c r="F57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C7" i="30"/>
  <c r="D7" i="30"/>
  <c r="E7" i="30"/>
  <c r="I7" i="30"/>
  <c r="J7" i="30"/>
  <c r="K7" i="30"/>
  <c r="L7" i="30"/>
  <c r="Q7" i="30"/>
  <c r="R7" i="30"/>
  <c r="M235" i="30"/>
  <c r="M234" i="30"/>
  <c r="M233" i="30"/>
  <c r="M232" i="30"/>
  <c r="M231" i="30"/>
  <c r="M230" i="30"/>
  <c r="M229" i="30"/>
  <c r="M228" i="30"/>
  <c r="M227" i="30"/>
  <c r="M226" i="30"/>
  <c r="M225" i="30"/>
  <c r="M224" i="30"/>
  <c r="M223" i="30"/>
  <c r="M222" i="30"/>
  <c r="M221" i="30"/>
  <c r="M220" i="30"/>
  <c r="M219" i="30"/>
  <c r="M218" i="30"/>
  <c r="M217" i="30"/>
  <c r="M216" i="30"/>
  <c r="M215" i="30"/>
  <c r="M214" i="30"/>
  <c r="M213" i="30"/>
  <c r="M212" i="30"/>
  <c r="M211" i="30"/>
  <c r="M210" i="30"/>
  <c r="G209" i="30"/>
  <c r="F209" i="30"/>
  <c r="G208" i="30"/>
  <c r="F208" i="30"/>
  <c r="G207" i="30"/>
  <c r="F207" i="30"/>
  <c r="G206" i="30"/>
  <c r="F206" i="30"/>
  <c r="G205" i="30"/>
  <c r="F205" i="30"/>
  <c r="G204" i="30"/>
  <c r="F204" i="30"/>
  <c r="G203" i="30"/>
  <c r="F203" i="30"/>
  <c r="G202" i="30"/>
  <c r="F202" i="30"/>
  <c r="G201" i="30"/>
  <c r="F201" i="30"/>
  <c r="G200" i="30"/>
  <c r="F200" i="30"/>
  <c r="G199" i="30"/>
  <c r="F199" i="30"/>
  <c r="G198" i="30"/>
  <c r="F198" i="30"/>
  <c r="G197" i="30"/>
  <c r="F197" i="30"/>
  <c r="G196" i="30"/>
  <c r="F196" i="30"/>
  <c r="G195" i="30"/>
  <c r="F195" i="30"/>
  <c r="G194" i="30"/>
  <c r="F194" i="30"/>
  <c r="G193" i="30"/>
  <c r="F193" i="30"/>
  <c r="G192" i="30"/>
  <c r="F192" i="30"/>
  <c r="G191" i="30"/>
  <c r="F191" i="30"/>
  <c r="G190" i="30"/>
  <c r="F190" i="30"/>
  <c r="G189" i="30"/>
  <c r="F189" i="30"/>
  <c r="G188" i="30"/>
  <c r="F188" i="30"/>
  <c r="G187" i="30"/>
  <c r="F187" i="30"/>
  <c r="G186" i="30"/>
  <c r="F186" i="30"/>
  <c r="G185" i="30"/>
  <c r="F185" i="30"/>
  <c r="G184" i="30"/>
  <c r="F184" i="30"/>
  <c r="G183" i="30"/>
  <c r="F183" i="30"/>
  <c r="G182" i="30"/>
  <c r="F182" i="30"/>
  <c r="G181" i="30"/>
  <c r="F181" i="30"/>
  <c r="G180" i="30"/>
  <c r="F180" i="30"/>
  <c r="G179" i="30"/>
  <c r="F179" i="30"/>
  <c r="G178" i="30"/>
  <c r="F178" i="30"/>
  <c r="G177" i="30"/>
  <c r="F177" i="30"/>
  <c r="G176" i="30"/>
  <c r="F176" i="30"/>
  <c r="G175" i="30"/>
  <c r="F175" i="30"/>
  <c r="M174" i="30"/>
  <c r="M173" i="30"/>
  <c r="M172" i="30"/>
  <c r="M171" i="30"/>
  <c r="M170" i="30"/>
  <c r="M169" i="30"/>
  <c r="M168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33" i="30"/>
  <c r="R6" i="30"/>
  <c r="Q6" i="30"/>
  <c r="R5" i="30"/>
  <c r="Q5" i="30"/>
  <c r="R4" i="30"/>
  <c r="Q4" i="30"/>
  <c r="R3" i="30"/>
  <c r="Q3" i="30"/>
  <c r="N2" i="40"/>
  <c r="N3" i="40"/>
  <c r="N4" i="40"/>
  <c r="N5" i="40"/>
  <c r="N6" i="40"/>
  <c r="N7" i="40"/>
  <c r="M2" i="40"/>
  <c r="M3" i="40"/>
  <c r="M4" i="40"/>
  <c r="M5" i="40"/>
  <c r="M6" i="40"/>
  <c r="M7" i="40"/>
  <c r="G22" i="40"/>
  <c r="G23" i="40"/>
  <c r="G24" i="40"/>
  <c r="G25" i="40"/>
  <c r="G26" i="40"/>
  <c r="G27" i="40"/>
  <c r="G28" i="40"/>
  <c r="G21" i="40"/>
  <c r="G7" i="40" s="1"/>
  <c r="L30" i="40"/>
  <c r="L31" i="40"/>
  <c r="L32" i="40"/>
  <c r="L33" i="40"/>
  <c r="L34" i="40"/>
  <c r="L35" i="40"/>
  <c r="L36" i="40"/>
  <c r="L37" i="40"/>
  <c r="L38" i="40"/>
  <c r="L39" i="40"/>
  <c r="L40" i="40"/>
  <c r="L41" i="40"/>
  <c r="L42" i="40"/>
  <c r="L43" i="40"/>
  <c r="L44" i="40"/>
  <c r="L45" i="40"/>
  <c r="L46" i="40"/>
  <c r="L29" i="40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K2" i="15"/>
  <c r="K3" i="15"/>
  <c r="K4" i="15"/>
  <c r="K5" i="15"/>
  <c r="K6" i="15"/>
  <c r="K7" i="15"/>
  <c r="U7" i="17"/>
  <c r="U6" i="17"/>
  <c r="U5" i="17"/>
  <c r="U4" i="17"/>
  <c r="U3" i="17"/>
  <c r="U2" i="17"/>
  <c r="I103" i="15"/>
  <c r="H103" i="15"/>
  <c r="I102" i="15"/>
  <c r="H102" i="15"/>
  <c r="I101" i="15"/>
  <c r="H101" i="15"/>
  <c r="I100" i="15"/>
  <c r="H100" i="15"/>
  <c r="I99" i="15"/>
  <c r="H99" i="15"/>
  <c r="I98" i="15"/>
  <c r="H98" i="15"/>
  <c r="I97" i="15"/>
  <c r="H97" i="15"/>
  <c r="I96" i="15"/>
  <c r="H96" i="15"/>
  <c r="I95" i="15"/>
  <c r="H95" i="15"/>
  <c r="I94" i="15"/>
  <c r="H94" i="15"/>
  <c r="I93" i="15"/>
  <c r="H93" i="15"/>
  <c r="I92" i="15"/>
  <c r="H92" i="15"/>
  <c r="I91" i="15"/>
  <c r="H91" i="15"/>
  <c r="I90" i="15"/>
  <c r="H90" i="15"/>
  <c r="I89" i="15"/>
  <c r="H89" i="15"/>
  <c r="I88" i="15"/>
  <c r="H88" i="15"/>
  <c r="M22" i="41"/>
  <c r="M23" i="41"/>
  <c r="M24" i="41"/>
  <c r="M25" i="41"/>
  <c r="M21" i="41"/>
  <c r="G22" i="41"/>
  <c r="G23" i="41"/>
  <c r="G2" i="41" s="1"/>
  <c r="G21" i="41"/>
  <c r="R7" i="41"/>
  <c r="Q7" i="41"/>
  <c r="L7" i="41"/>
  <c r="K7" i="41"/>
  <c r="J7" i="41"/>
  <c r="I7" i="41"/>
  <c r="F7" i="41"/>
  <c r="E7" i="41"/>
  <c r="D7" i="41"/>
  <c r="C7" i="41"/>
  <c r="R6" i="41"/>
  <c r="Q6" i="41"/>
  <c r="L6" i="41"/>
  <c r="K6" i="41"/>
  <c r="J6" i="41"/>
  <c r="I6" i="41"/>
  <c r="F6" i="41"/>
  <c r="E6" i="41"/>
  <c r="D6" i="41"/>
  <c r="C6" i="41"/>
  <c r="R5" i="41"/>
  <c r="Q5" i="41"/>
  <c r="L5" i="41"/>
  <c r="K5" i="41"/>
  <c r="J5" i="41"/>
  <c r="I5" i="41"/>
  <c r="F5" i="41"/>
  <c r="E5" i="41"/>
  <c r="D5" i="41"/>
  <c r="C5" i="41"/>
  <c r="R4" i="41"/>
  <c r="Q4" i="41"/>
  <c r="L4" i="41"/>
  <c r="K4" i="41"/>
  <c r="J4" i="41"/>
  <c r="I4" i="41"/>
  <c r="F4" i="41"/>
  <c r="E4" i="41"/>
  <c r="D4" i="41"/>
  <c r="C4" i="41"/>
  <c r="R3" i="41"/>
  <c r="Q3" i="41"/>
  <c r="L3" i="41"/>
  <c r="K3" i="41"/>
  <c r="J3" i="41"/>
  <c r="I3" i="41"/>
  <c r="G3" i="41"/>
  <c r="F3" i="41"/>
  <c r="E3" i="41"/>
  <c r="D3" i="41"/>
  <c r="C3" i="41"/>
  <c r="R2" i="41"/>
  <c r="Q2" i="41"/>
  <c r="L2" i="41"/>
  <c r="K2" i="41"/>
  <c r="J2" i="41"/>
  <c r="I2" i="41"/>
  <c r="F2" i="41"/>
  <c r="E2" i="41"/>
  <c r="D2" i="41"/>
  <c r="C2" i="41"/>
  <c r="F22" i="40"/>
  <c r="F23" i="40"/>
  <c r="F24" i="40"/>
  <c r="F25" i="40"/>
  <c r="F26" i="40"/>
  <c r="F27" i="40"/>
  <c r="F28" i="40"/>
  <c r="F21" i="40"/>
  <c r="S7" i="40"/>
  <c r="R7" i="40"/>
  <c r="K7" i="40"/>
  <c r="J7" i="40"/>
  <c r="I7" i="40"/>
  <c r="H7" i="40"/>
  <c r="E7" i="40"/>
  <c r="D7" i="40"/>
  <c r="C7" i="40"/>
  <c r="B7" i="40"/>
  <c r="S6" i="40"/>
  <c r="R6" i="40"/>
  <c r="K6" i="40"/>
  <c r="J6" i="40"/>
  <c r="I6" i="40"/>
  <c r="H6" i="40"/>
  <c r="E6" i="40"/>
  <c r="D6" i="40"/>
  <c r="C6" i="40"/>
  <c r="B6" i="40"/>
  <c r="S5" i="40"/>
  <c r="R5" i="40"/>
  <c r="K5" i="40"/>
  <c r="J5" i="40"/>
  <c r="I5" i="40"/>
  <c r="H5" i="40"/>
  <c r="E5" i="40"/>
  <c r="D5" i="40"/>
  <c r="C5" i="40"/>
  <c r="B5" i="40"/>
  <c r="S4" i="40"/>
  <c r="R4" i="40"/>
  <c r="K4" i="40"/>
  <c r="J4" i="40"/>
  <c r="I4" i="40"/>
  <c r="H4" i="40"/>
  <c r="E4" i="40"/>
  <c r="D4" i="40"/>
  <c r="C4" i="40"/>
  <c r="B4" i="40"/>
  <c r="S3" i="40"/>
  <c r="R3" i="40"/>
  <c r="K3" i="40"/>
  <c r="J3" i="40"/>
  <c r="I3" i="40"/>
  <c r="H3" i="40"/>
  <c r="E3" i="40"/>
  <c r="D3" i="40"/>
  <c r="C3" i="40"/>
  <c r="B3" i="40"/>
  <c r="S2" i="40"/>
  <c r="R2" i="40"/>
  <c r="K2" i="40"/>
  <c r="J2" i="40"/>
  <c r="I2" i="40"/>
  <c r="H2" i="40"/>
  <c r="E2" i="40"/>
  <c r="D2" i="40"/>
  <c r="C2" i="40"/>
  <c r="B2" i="40"/>
  <c r="G60" i="38"/>
  <c r="G59" i="38"/>
  <c r="G58" i="38"/>
  <c r="F60" i="38"/>
  <c r="F59" i="38"/>
  <c r="F58" i="38"/>
  <c r="N57" i="39"/>
  <c r="N56" i="39"/>
  <c r="N55" i="39"/>
  <c r="N54" i="39"/>
  <c r="N53" i="39"/>
  <c r="N52" i="39"/>
  <c r="N51" i="39"/>
  <c r="N50" i="39"/>
  <c r="N49" i="39"/>
  <c r="N48" i="39"/>
  <c r="N47" i="39"/>
  <c r="N46" i="39"/>
  <c r="N45" i="39"/>
  <c r="N44" i="39"/>
  <c r="N43" i="39"/>
  <c r="N42" i="39"/>
  <c r="N41" i="39"/>
  <c r="N40" i="39"/>
  <c r="N39" i="39"/>
  <c r="N38" i="39"/>
  <c r="N37" i="39"/>
  <c r="N36" i="39"/>
  <c r="N35" i="39"/>
  <c r="N34" i="39"/>
  <c r="N33" i="39"/>
  <c r="N32" i="39"/>
  <c r="N31" i="39"/>
  <c r="N30" i="39"/>
  <c r="N29" i="39"/>
  <c r="N28" i="39"/>
  <c r="N27" i="39"/>
  <c r="N26" i="39"/>
  <c r="N25" i="39"/>
  <c r="N24" i="39"/>
  <c r="N23" i="39"/>
  <c r="N22" i="39"/>
  <c r="N21" i="39"/>
  <c r="T7" i="39"/>
  <c r="S7" i="39"/>
  <c r="R7" i="39"/>
  <c r="M7" i="39"/>
  <c r="L7" i="39"/>
  <c r="I7" i="39"/>
  <c r="H7" i="39"/>
  <c r="G7" i="39"/>
  <c r="E7" i="39"/>
  <c r="D7" i="39"/>
  <c r="C7" i="39"/>
  <c r="B7" i="39"/>
  <c r="T6" i="39"/>
  <c r="S6" i="39"/>
  <c r="R6" i="39"/>
  <c r="M6" i="39"/>
  <c r="L6" i="39"/>
  <c r="I6" i="39"/>
  <c r="H6" i="39"/>
  <c r="G6" i="39"/>
  <c r="E6" i="39"/>
  <c r="D6" i="39"/>
  <c r="C6" i="39"/>
  <c r="B6" i="39"/>
  <c r="T5" i="39"/>
  <c r="S5" i="39"/>
  <c r="R5" i="39"/>
  <c r="M5" i="39"/>
  <c r="L5" i="39"/>
  <c r="I5" i="39"/>
  <c r="H5" i="39"/>
  <c r="G5" i="39"/>
  <c r="F5" i="39"/>
  <c r="E5" i="39"/>
  <c r="D5" i="39"/>
  <c r="C5" i="39"/>
  <c r="B5" i="39"/>
  <c r="T4" i="39"/>
  <c r="S4" i="39"/>
  <c r="R4" i="39"/>
  <c r="N4" i="39"/>
  <c r="M4" i="39"/>
  <c r="L4" i="39"/>
  <c r="I4" i="39"/>
  <c r="H4" i="39"/>
  <c r="G4" i="39"/>
  <c r="E4" i="39"/>
  <c r="D4" i="39"/>
  <c r="C4" i="39"/>
  <c r="B4" i="39"/>
  <c r="T3" i="39"/>
  <c r="S3" i="39"/>
  <c r="R3" i="39"/>
  <c r="M3" i="39"/>
  <c r="L3" i="39"/>
  <c r="I3" i="39"/>
  <c r="H3" i="39"/>
  <c r="G3" i="39"/>
  <c r="E3" i="39"/>
  <c r="D3" i="39"/>
  <c r="C3" i="39"/>
  <c r="B3" i="39"/>
  <c r="T2" i="39"/>
  <c r="S2" i="39"/>
  <c r="R2" i="39"/>
  <c r="M2" i="39"/>
  <c r="L2" i="39"/>
  <c r="I2" i="39"/>
  <c r="H2" i="39"/>
  <c r="G2" i="39"/>
  <c r="E2" i="39"/>
  <c r="D2" i="39"/>
  <c r="C2" i="39"/>
  <c r="B2" i="39"/>
  <c r="N84" i="27"/>
  <c r="N83" i="27"/>
  <c r="N82" i="27"/>
  <c r="N81" i="27"/>
  <c r="N80" i="27"/>
  <c r="N79" i="27"/>
  <c r="N78" i="27"/>
  <c r="N77" i="27"/>
  <c r="N76" i="27"/>
  <c r="N75" i="27"/>
  <c r="N74" i="27"/>
  <c r="N73" i="27"/>
  <c r="N72" i="27"/>
  <c r="N71" i="27"/>
  <c r="N70" i="27"/>
  <c r="N69" i="27"/>
  <c r="N68" i="27"/>
  <c r="N67" i="27"/>
  <c r="N66" i="27"/>
  <c r="N65" i="27"/>
  <c r="N64" i="27"/>
  <c r="N63" i="27"/>
  <c r="N62" i="27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J7" i="38"/>
  <c r="J6" i="38"/>
  <c r="J5" i="38"/>
  <c r="J4" i="38"/>
  <c r="J3" i="38"/>
  <c r="J2" i="38"/>
  <c r="M162" i="30"/>
  <c r="M161" i="30"/>
  <c r="M160" i="30"/>
  <c r="M159" i="30"/>
  <c r="M158" i="30"/>
  <c r="M157" i="30"/>
  <c r="M156" i="30"/>
  <c r="M155" i="30"/>
  <c r="M154" i="30"/>
  <c r="M153" i="30"/>
  <c r="M152" i="30"/>
  <c r="M151" i="30"/>
  <c r="M150" i="30"/>
  <c r="M149" i="30"/>
  <c r="M148" i="30"/>
  <c r="M147" i="30"/>
  <c r="M146" i="30"/>
  <c r="M145" i="30"/>
  <c r="M144" i="30"/>
  <c r="M143" i="30"/>
  <c r="M142" i="30"/>
  <c r="M141" i="30"/>
  <c r="M140" i="30"/>
  <c r="M139" i="30"/>
  <c r="M138" i="30"/>
  <c r="M137" i="30"/>
  <c r="M136" i="30"/>
  <c r="M135" i="30"/>
  <c r="M134" i="30"/>
  <c r="M133" i="30"/>
  <c r="M132" i="30"/>
  <c r="M131" i="30"/>
  <c r="M130" i="30"/>
  <c r="M129" i="30"/>
  <c r="M128" i="30"/>
  <c r="M104" i="30"/>
  <c r="M103" i="30"/>
  <c r="M102" i="30"/>
  <c r="M101" i="30"/>
  <c r="M100" i="30"/>
  <c r="M117" i="30"/>
  <c r="M118" i="30"/>
  <c r="M119" i="30"/>
  <c r="M116" i="30"/>
  <c r="G127" i="30"/>
  <c r="G126" i="30"/>
  <c r="G125" i="30"/>
  <c r="G124" i="30"/>
  <c r="G123" i="30"/>
  <c r="G122" i="30"/>
  <c r="G121" i="30"/>
  <c r="G120" i="30"/>
  <c r="G117" i="30"/>
  <c r="G116" i="30"/>
  <c r="G115" i="30"/>
  <c r="G114" i="30"/>
  <c r="G113" i="30"/>
  <c r="G112" i="30"/>
  <c r="G111" i="30"/>
  <c r="G110" i="30"/>
  <c r="G109" i="30"/>
  <c r="G108" i="30"/>
  <c r="G107" i="30"/>
  <c r="G106" i="30"/>
  <c r="G105" i="30"/>
  <c r="G104" i="30"/>
  <c r="G103" i="30"/>
  <c r="G102" i="30"/>
  <c r="G101" i="30"/>
  <c r="G100" i="30"/>
  <c r="G99" i="30"/>
  <c r="G98" i="30"/>
  <c r="G97" i="30"/>
  <c r="G96" i="30"/>
  <c r="F127" i="30"/>
  <c r="F126" i="30"/>
  <c r="F125" i="30"/>
  <c r="F124" i="30"/>
  <c r="F123" i="30"/>
  <c r="F122" i="30"/>
  <c r="F121" i="30"/>
  <c r="F120" i="30"/>
  <c r="F117" i="30"/>
  <c r="F116" i="30"/>
  <c r="F115" i="30"/>
  <c r="F114" i="30"/>
  <c r="F113" i="30"/>
  <c r="F112" i="30"/>
  <c r="F111" i="30"/>
  <c r="F110" i="30"/>
  <c r="F109" i="30"/>
  <c r="F108" i="30"/>
  <c r="F107" i="30"/>
  <c r="F106" i="30"/>
  <c r="F105" i="30"/>
  <c r="F104" i="30"/>
  <c r="F103" i="30"/>
  <c r="F102" i="30"/>
  <c r="F101" i="30"/>
  <c r="F100" i="30"/>
  <c r="F99" i="30"/>
  <c r="F98" i="30"/>
  <c r="F97" i="30"/>
  <c r="F96" i="30"/>
  <c r="H76" i="30"/>
  <c r="H75" i="30"/>
  <c r="H74" i="30"/>
  <c r="H73" i="30"/>
  <c r="H72" i="30"/>
  <c r="H71" i="30"/>
  <c r="H70" i="30"/>
  <c r="H69" i="30"/>
  <c r="H68" i="30"/>
  <c r="H67" i="30"/>
  <c r="H66" i="30"/>
  <c r="H65" i="30"/>
  <c r="H4" i="30" s="1"/>
  <c r="H64" i="30"/>
  <c r="F65" i="30"/>
  <c r="G65" i="30"/>
  <c r="F66" i="30"/>
  <c r="G66" i="30"/>
  <c r="F67" i="30"/>
  <c r="G67" i="30"/>
  <c r="F68" i="30"/>
  <c r="G68" i="30"/>
  <c r="F69" i="30"/>
  <c r="G69" i="30"/>
  <c r="F70" i="30"/>
  <c r="G70" i="30"/>
  <c r="F71" i="30"/>
  <c r="G71" i="30"/>
  <c r="F72" i="30"/>
  <c r="G72" i="30"/>
  <c r="F73" i="30"/>
  <c r="G73" i="30"/>
  <c r="F74" i="30"/>
  <c r="G74" i="30"/>
  <c r="F75" i="30"/>
  <c r="G75" i="30"/>
  <c r="F76" i="30"/>
  <c r="G76" i="30"/>
  <c r="F77" i="30"/>
  <c r="G77" i="30"/>
  <c r="F78" i="30"/>
  <c r="G78" i="30"/>
  <c r="F79" i="30"/>
  <c r="G79" i="30"/>
  <c r="F80" i="30"/>
  <c r="G80" i="30"/>
  <c r="F81" i="30"/>
  <c r="G81" i="30"/>
  <c r="F82" i="30"/>
  <c r="G82" i="30"/>
  <c r="F83" i="30"/>
  <c r="G83" i="30"/>
  <c r="F84" i="30"/>
  <c r="G84" i="30"/>
  <c r="F85" i="30"/>
  <c r="G85" i="30"/>
  <c r="F86" i="30"/>
  <c r="G86" i="30"/>
  <c r="F87" i="30"/>
  <c r="G87" i="30"/>
  <c r="F88" i="30"/>
  <c r="G88" i="30"/>
  <c r="F89" i="30"/>
  <c r="G89" i="30"/>
  <c r="F90" i="30"/>
  <c r="G90" i="30"/>
  <c r="F91" i="30"/>
  <c r="G91" i="30"/>
  <c r="F92" i="30"/>
  <c r="G92" i="30"/>
  <c r="F93" i="30"/>
  <c r="G93" i="30"/>
  <c r="F94" i="30"/>
  <c r="G94" i="30"/>
  <c r="F95" i="30"/>
  <c r="G95" i="30"/>
  <c r="G64" i="30"/>
  <c r="F64" i="30"/>
  <c r="M89" i="25"/>
  <c r="M88" i="25"/>
  <c r="M87" i="25"/>
  <c r="M86" i="25"/>
  <c r="M85" i="25"/>
  <c r="M84" i="25"/>
  <c r="M83" i="25"/>
  <c r="M82" i="25"/>
  <c r="M81" i="25"/>
  <c r="M80" i="25"/>
  <c r="M79" i="25"/>
  <c r="M78" i="25"/>
  <c r="M77" i="25"/>
  <c r="M76" i="25"/>
  <c r="M75" i="25"/>
  <c r="M74" i="25"/>
  <c r="M65" i="25"/>
  <c r="M66" i="25"/>
  <c r="M67" i="25"/>
  <c r="M68" i="25"/>
  <c r="M69" i="25"/>
  <c r="M70" i="25"/>
  <c r="M71" i="25"/>
  <c r="M72" i="25"/>
  <c r="M73" i="25"/>
  <c r="M64" i="25"/>
  <c r="H2" i="25"/>
  <c r="H3" i="25"/>
  <c r="H4" i="25"/>
  <c r="H5" i="25"/>
  <c r="H6" i="25"/>
  <c r="H7" i="25"/>
  <c r="F30" i="25"/>
  <c r="G30" i="25"/>
  <c r="F31" i="25"/>
  <c r="F7" i="25" s="1"/>
  <c r="G31" i="25"/>
  <c r="F32" i="25"/>
  <c r="G32" i="25"/>
  <c r="F33" i="25"/>
  <c r="G33" i="25"/>
  <c r="F34" i="25"/>
  <c r="G34" i="25"/>
  <c r="F35" i="25"/>
  <c r="G35" i="25"/>
  <c r="F36" i="25"/>
  <c r="G36" i="25"/>
  <c r="F37" i="25"/>
  <c r="G37" i="25"/>
  <c r="F38" i="25"/>
  <c r="G38" i="25"/>
  <c r="F39" i="25"/>
  <c r="G39" i="25"/>
  <c r="F40" i="25"/>
  <c r="G40" i="25"/>
  <c r="F41" i="25"/>
  <c r="G41" i="25"/>
  <c r="F42" i="25"/>
  <c r="G42" i="25"/>
  <c r="F43" i="25"/>
  <c r="G43" i="25"/>
  <c r="F44" i="25"/>
  <c r="G44" i="25"/>
  <c r="F45" i="25"/>
  <c r="G45" i="25"/>
  <c r="F46" i="25"/>
  <c r="G46" i="25"/>
  <c r="F47" i="25"/>
  <c r="G47" i="25"/>
  <c r="F48" i="25"/>
  <c r="G48" i="25"/>
  <c r="F49" i="25"/>
  <c r="G49" i="25"/>
  <c r="F50" i="25"/>
  <c r="G50" i="25"/>
  <c r="F51" i="25"/>
  <c r="G51" i="25"/>
  <c r="F52" i="25"/>
  <c r="G52" i="25"/>
  <c r="F53" i="25"/>
  <c r="G53" i="25"/>
  <c r="F54" i="25"/>
  <c r="G54" i="25"/>
  <c r="F55" i="25"/>
  <c r="G55" i="25"/>
  <c r="F56" i="25"/>
  <c r="G56" i="25"/>
  <c r="F57" i="25"/>
  <c r="G57" i="25"/>
  <c r="F58" i="25"/>
  <c r="G58" i="25"/>
  <c r="F59" i="25"/>
  <c r="G59" i="25"/>
  <c r="F60" i="25"/>
  <c r="G60" i="25"/>
  <c r="F61" i="25"/>
  <c r="G61" i="25"/>
  <c r="F62" i="25"/>
  <c r="G62" i="25"/>
  <c r="F63" i="25"/>
  <c r="G63" i="25"/>
  <c r="G29" i="25"/>
  <c r="F29" i="25"/>
  <c r="M30" i="38"/>
  <c r="M4" i="38" s="1"/>
  <c r="M29" i="38"/>
  <c r="M3" i="38" s="1"/>
  <c r="H2" i="38"/>
  <c r="H3" i="38"/>
  <c r="H4" i="38"/>
  <c r="H5" i="38"/>
  <c r="H6" i="38"/>
  <c r="H7" i="38"/>
  <c r="F25" i="38"/>
  <c r="G25" i="38"/>
  <c r="F26" i="38"/>
  <c r="G26" i="38"/>
  <c r="F27" i="38"/>
  <c r="G27" i="38"/>
  <c r="F28" i="38"/>
  <c r="G28" i="38"/>
  <c r="F29" i="38"/>
  <c r="G29" i="38"/>
  <c r="F30" i="38"/>
  <c r="G30" i="38"/>
  <c r="F31" i="38"/>
  <c r="G31" i="38"/>
  <c r="F32" i="38"/>
  <c r="G32" i="38"/>
  <c r="F33" i="38"/>
  <c r="G33" i="38"/>
  <c r="F34" i="38"/>
  <c r="G34" i="38"/>
  <c r="F35" i="38"/>
  <c r="G35" i="38"/>
  <c r="F36" i="38"/>
  <c r="G36" i="38"/>
  <c r="F37" i="38"/>
  <c r="G37" i="38"/>
  <c r="F38" i="38"/>
  <c r="G38" i="38"/>
  <c r="F39" i="38"/>
  <c r="G39" i="38"/>
  <c r="F40" i="38"/>
  <c r="G40" i="38"/>
  <c r="F41" i="38"/>
  <c r="G41" i="38"/>
  <c r="F42" i="38"/>
  <c r="G42" i="38"/>
  <c r="F43" i="38"/>
  <c r="G43" i="38"/>
  <c r="F44" i="38"/>
  <c r="G44" i="38"/>
  <c r="F45" i="38"/>
  <c r="G45" i="38"/>
  <c r="F46" i="38"/>
  <c r="G46" i="38"/>
  <c r="F47" i="38"/>
  <c r="G47" i="38"/>
  <c r="F48" i="38"/>
  <c r="G48" i="38"/>
  <c r="F49" i="38"/>
  <c r="G49" i="38"/>
  <c r="F50" i="38"/>
  <c r="G50" i="38"/>
  <c r="F51" i="38"/>
  <c r="G51" i="38"/>
  <c r="F52" i="38"/>
  <c r="G52" i="38"/>
  <c r="F53" i="38"/>
  <c r="G53" i="38"/>
  <c r="F54" i="38"/>
  <c r="G54" i="38"/>
  <c r="F55" i="38"/>
  <c r="G55" i="38"/>
  <c r="F56" i="38"/>
  <c r="G56" i="38"/>
  <c r="F57" i="38"/>
  <c r="G57" i="38"/>
  <c r="C2" i="38"/>
  <c r="D2" i="38"/>
  <c r="E2" i="38"/>
  <c r="F24" i="38"/>
  <c r="F2" i="38" s="1"/>
  <c r="G24" i="38"/>
  <c r="I2" i="38"/>
  <c r="K2" i="38"/>
  <c r="L2" i="38"/>
  <c r="C3" i="38"/>
  <c r="D3" i="38"/>
  <c r="E3" i="38"/>
  <c r="I3" i="38"/>
  <c r="K3" i="38"/>
  <c r="L3" i="38"/>
  <c r="C4" i="38"/>
  <c r="D4" i="38"/>
  <c r="E4" i="38"/>
  <c r="I4" i="38"/>
  <c r="K4" i="38"/>
  <c r="L4" i="38"/>
  <c r="C5" i="38"/>
  <c r="D5" i="38"/>
  <c r="E5" i="38"/>
  <c r="I5" i="38"/>
  <c r="K5" i="38"/>
  <c r="L5" i="38"/>
  <c r="C6" i="38"/>
  <c r="D6" i="38"/>
  <c r="E6" i="38"/>
  <c r="I6" i="38"/>
  <c r="K6" i="38"/>
  <c r="L6" i="38"/>
  <c r="C7" i="38"/>
  <c r="D7" i="38"/>
  <c r="E7" i="38"/>
  <c r="I7" i="38"/>
  <c r="K7" i="38"/>
  <c r="L7" i="38"/>
  <c r="B7" i="38"/>
  <c r="B6" i="38"/>
  <c r="B5" i="38"/>
  <c r="B4" i="38"/>
  <c r="B3" i="38"/>
  <c r="B2" i="38"/>
  <c r="R7" i="38"/>
  <c r="Q7" i="38"/>
  <c r="R6" i="38"/>
  <c r="Q6" i="38"/>
  <c r="R5" i="38"/>
  <c r="Q5" i="38"/>
  <c r="R4" i="38"/>
  <c r="Q4" i="38"/>
  <c r="R3" i="38"/>
  <c r="Q3" i="38"/>
  <c r="R2" i="38"/>
  <c r="Q2" i="38"/>
  <c r="M42" i="4"/>
  <c r="M41" i="4"/>
  <c r="N58" i="27"/>
  <c r="N59" i="27"/>
  <c r="N60" i="27"/>
  <c r="N4" i="27" s="1"/>
  <c r="N61" i="27"/>
  <c r="N57" i="27"/>
  <c r="H85" i="29"/>
  <c r="H86" i="29"/>
  <c r="H87" i="29"/>
  <c r="H88" i="29"/>
  <c r="H89" i="29"/>
  <c r="H90" i="29"/>
  <c r="H91" i="29"/>
  <c r="H49" i="29"/>
  <c r="H50" i="29"/>
  <c r="H51" i="29"/>
  <c r="H6" i="29" s="1"/>
  <c r="H52" i="29"/>
  <c r="H53" i="29"/>
  <c r="H54" i="29"/>
  <c r="H55" i="29"/>
  <c r="H56" i="29"/>
  <c r="H57" i="29"/>
  <c r="H58" i="29"/>
  <c r="H59" i="29"/>
  <c r="H60" i="29"/>
  <c r="H61" i="29"/>
  <c r="H62" i="29"/>
  <c r="H63" i="29"/>
  <c r="H64" i="29"/>
  <c r="H65" i="29"/>
  <c r="H66" i="29"/>
  <c r="H67" i="29"/>
  <c r="H68" i="29"/>
  <c r="H69" i="29"/>
  <c r="H48" i="29"/>
  <c r="G85" i="29"/>
  <c r="G86" i="29"/>
  <c r="G87" i="29"/>
  <c r="G88" i="29"/>
  <c r="G89" i="29"/>
  <c r="G90" i="29"/>
  <c r="G91" i="29"/>
  <c r="G49" i="29"/>
  <c r="G50" i="29"/>
  <c r="G51" i="29"/>
  <c r="G52" i="29"/>
  <c r="G53" i="29"/>
  <c r="G54" i="29"/>
  <c r="G55" i="29"/>
  <c r="G56" i="29"/>
  <c r="G57" i="29"/>
  <c r="G58" i="29"/>
  <c r="G59" i="29"/>
  <c r="G60" i="29"/>
  <c r="G61" i="29"/>
  <c r="G62" i="29"/>
  <c r="G63" i="29"/>
  <c r="G64" i="29"/>
  <c r="G65" i="29"/>
  <c r="G66" i="29"/>
  <c r="G67" i="29"/>
  <c r="G68" i="29"/>
  <c r="G69" i="29"/>
  <c r="G48" i="29"/>
  <c r="G7" i="29" s="1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F48" i="27"/>
  <c r="F49" i="27"/>
  <c r="F50" i="27"/>
  <c r="F51" i="27"/>
  <c r="F52" i="27"/>
  <c r="F53" i="27"/>
  <c r="F54" i="27"/>
  <c r="F55" i="27"/>
  <c r="F56" i="27"/>
  <c r="G56" i="27"/>
  <c r="G55" i="27"/>
  <c r="G54" i="27"/>
  <c r="G53" i="27"/>
  <c r="G52" i="27"/>
  <c r="G51" i="27"/>
  <c r="G50" i="27"/>
  <c r="G49" i="27"/>
  <c r="G48" i="27"/>
  <c r="G47" i="27"/>
  <c r="G46" i="27"/>
  <c r="G45" i="27"/>
  <c r="G44" i="27"/>
  <c r="G43" i="27"/>
  <c r="G42" i="27"/>
  <c r="G41" i="27"/>
  <c r="G40" i="27"/>
  <c r="G39" i="27"/>
  <c r="G38" i="27"/>
  <c r="G37" i="27"/>
  <c r="G36" i="27"/>
  <c r="G35" i="27"/>
  <c r="G34" i="27"/>
  <c r="G33" i="27"/>
  <c r="G32" i="27"/>
  <c r="G31" i="27"/>
  <c r="G30" i="27"/>
  <c r="G29" i="27"/>
  <c r="F29" i="27"/>
  <c r="N291" i="2"/>
  <c r="N290" i="2"/>
  <c r="N289" i="2"/>
  <c r="N288" i="2"/>
  <c r="N98" i="8"/>
  <c r="N97" i="8"/>
  <c r="N96" i="8"/>
  <c r="N95" i="8"/>
  <c r="N94" i="8"/>
  <c r="N93" i="8"/>
  <c r="N92" i="8"/>
  <c r="N91" i="8"/>
  <c r="N90" i="8"/>
  <c r="N89" i="8"/>
  <c r="N88" i="8"/>
  <c r="N87" i="8"/>
  <c r="N86" i="8"/>
  <c r="N85" i="8"/>
  <c r="N84" i="8"/>
  <c r="N83" i="8"/>
  <c r="N82" i="8"/>
  <c r="N81" i="8"/>
  <c r="N80" i="8"/>
  <c r="N79" i="8"/>
  <c r="N78" i="8"/>
  <c r="N77" i="8"/>
  <c r="N76" i="8"/>
  <c r="N75" i="8"/>
  <c r="F76" i="1"/>
  <c r="G76" i="1"/>
  <c r="F77" i="1"/>
  <c r="G77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22" i="1"/>
  <c r="G22" i="1"/>
  <c r="F23" i="1"/>
  <c r="F3" i="1" s="1"/>
  <c r="G23" i="1"/>
  <c r="G7" i="1" s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G21" i="1"/>
  <c r="G3" i="1" s="1"/>
  <c r="F21" i="1"/>
  <c r="L18" i="1"/>
  <c r="L19" i="1"/>
  <c r="L20" i="1"/>
  <c r="H2" i="1"/>
  <c r="H3" i="1"/>
  <c r="H4" i="1"/>
  <c r="H5" i="1"/>
  <c r="H6" i="1"/>
  <c r="H7" i="1"/>
  <c r="B2" i="1"/>
  <c r="C2" i="1"/>
  <c r="D2" i="1"/>
  <c r="E2" i="1"/>
  <c r="I2" i="1"/>
  <c r="B3" i="1"/>
  <c r="C3" i="1"/>
  <c r="D3" i="1"/>
  <c r="E3" i="1"/>
  <c r="I3" i="1"/>
  <c r="B4" i="1"/>
  <c r="C4" i="1"/>
  <c r="D4" i="1"/>
  <c r="E4" i="1"/>
  <c r="G4" i="1"/>
  <c r="I4" i="1"/>
  <c r="B5" i="1"/>
  <c r="C5" i="1"/>
  <c r="D5" i="1"/>
  <c r="E5" i="1"/>
  <c r="I5" i="1"/>
  <c r="B6" i="1"/>
  <c r="C6" i="1"/>
  <c r="D6" i="1"/>
  <c r="E6" i="1"/>
  <c r="I6" i="1"/>
  <c r="B7" i="1"/>
  <c r="C7" i="1"/>
  <c r="D7" i="1"/>
  <c r="E7" i="1"/>
  <c r="F7" i="1"/>
  <c r="I7" i="1"/>
  <c r="K2" i="1"/>
  <c r="L11" i="1"/>
  <c r="L12" i="1"/>
  <c r="L13" i="1"/>
  <c r="L14" i="1"/>
  <c r="L15" i="1"/>
  <c r="L6" i="1" s="1"/>
  <c r="L16" i="1"/>
  <c r="L17" i="1"/>
  <c r="K3" i="1"/>
  <c r="K4" i="1"/>
  <c r="K5" i="1"/>
  <c r="K6" i="1"/>
  <c r="K7" i="1"/>
  <c r="J2" i="1"/>
  <c r="J7" i="1"/>
  <c r="J6" i="1"/>
  <c r="J5" i="1"/>
  <c r="J4" i="1"/>
  <c r="J3" i="1"/>
  <c r="N287" i="2"/>
  <c r="N286" i="2"/>
  <c r="N285" i="2"/>
  <c r="N284" i="2"/>
  <c r="N283" i="2"/>
  <c r="N282" i="2"/>
  <c r="N281" i="2"/>
  <c r="N280" i="2"/>
  <c r="N279" i="2"/>
  <c r="N278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267" i="2"/>
  <c r="N268" i="2"/>
  <c r="N269" i="2"/>
  <c r="N270" i="2"/>
  <c r="N271" i="2"/>
  <c r="N272" i="2"/>
  <c r="N273" i="2"/>
  <c r="N274" i="2"/>
  <c r="N275" i="2"/>
  <c r="N276" i="2"/>
  <c r="N277" i="2"/>
  <c r="N266" i="2"/>
  <c r="J2" i="2"/>
  <c r="J3" i="2"/>
  <c r="J4" i="2"/>
  <c r="J5" i="2"/>
  <c r="J6" i="2"/>
  <c r="J7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H216" i="2"/>
  <c r="G216" i="2"/>
  <c r="G159" i="2"/>
  <c r="H159" i="2"/>
  <c r="S2" i="2"/>
  <c r="S3" i="2"/>
  <c r="S4" i="2"/>
  <c r="S5" i="2"/>
  <c r="S6" i="2"/>
  <c r="S7" i="2"/>
  <c r="R7" i="2"/>
  <c r="R6" i="2"/>
  <c r="R5" i="2"/>
  <c r="R4" i="2"/>
  <c r="R3" i="2"/>
  <c r="R2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H88" i="2"/>
  <c r="G88" i="2"/>
  <c r="D2" i="2"/>
  <c r="E2" i="2"/>
  <c r="F2" i="2"/>
  <c r="I2" i="2"/>
  <c r="L2" i="2"/>
  <c r="M2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D3" i="2"/>
  <c r="E3" i="2"/>
  <c r="F3" i="2"/>
  <c r="I3" i="2"/>
  <c r="L3" i="2"/>
  <c r="M3" i="2"/>
  <c r="D4" i="2"/>
  <c r="E4" i="2"/>
  <c r="F4" i="2"/>
  <c r="I4" i="2"/>
  <c r="L4" i="2"/>
  <c r="M4" i="2"/>
  <c r="D5" i="2"/>
  <c r="E5" i="2"/>
  <c r="F5" i="2"/>
  <c r="I5" i="2"/>
  <c r="L5" i="2"/>
  <c r="M5" i="2"/>
  <c r="D6" i="2"/>
  <c r="E6" i="2"/>
  <c r="F6" i="2"/>
  <c r="I6" i="2"/>
  <c r="L6" i="2"/>
  <c r="M6" i="2"/>
  <c r="D7" i="2"/>
  <c r="E7" i="2"/>
  <c r="F7" i="2"/>
  <c r="I7" i="2"/>
  <c r="L7" i="2"/>
  <c r="M7" i="2"/>
  <c r="C7" i="2"/>
  <c r="C6" i="2"/>
  <c r="C5" i="2"/>
  <c r="C4" i="2"/>
  <c r="C3" i="2"/>
  <c r="C2" i="2"/>
  <c r="M35" i="3"/>
  <c r="M36" i="3"/>
  <c r="M37" i="3"/>
  <c r="M38" i="3"/>
  <c r="M39" i="3"/>
  <c r="M40" i="3"/>
  <c r="M41" i="3"/>
  <c r="M42" i="3"/>
  <c r="M43" i="3"/>
  <c r="M44" i="3"/>
  <c r="M26" i="3"/>
  <c r="M27" i="3"/>
  <c r="M28" i="3"/>
  <c r="M29" i="3"/>
  <c r="M30" i="3"/>
  <c r="M31" i="3"/>
  <c r="M32" i="3"/>
  <c r="M33" i="3"/>
  <c r="M34" i="3"/>
  <c r="M25" i="3"/>
  <c r="G22" i="3"/>
  <c r="F22" i="3"/>
  <c r="G21" i="3"/>
  <c r="F21" i="3"/>
  <c r="G19" i="3"/>
  <c r="F19" i="3"/>
  <c r="G18" i="3"/>
  <c r="F18" i="3"/>
  <c r="G17" i="3"/>
  <c r="F17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G2" i="3"/>
  <c r="F2" i="3"/>
  <c r="F37" i="4"/>
  <c r="G37" i="4"/>
  <c r="F38" i="4"/>
  <c r="G38" i="4"/>
  <c r="F39" i="4"/>
  <c r="G39" i="4"/>
  <c r="F40" i="4"/>
  <c r="G40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G21" i="4"/>
  <c r="F21" i="4"/>
  <c r="J7" i="4"/>
  <c r="J6" i="4"/>
  <c r="J5" i="4"/>
  <c r="J4" i="4"/>
  <c r="J3" i="4"/>
  <c r="J2" i="4"/>
  <c r="T7" i="4"/>
  <c r="S7" i="4"/>
  <c r="L7" i="4"/>
  <c r="K7" i="4"/>
  <c r="I7" i="4"/>
  <c r="H7" i="4"/>
  <c r="D7" i="4"/>
  <c r="C7" i="4"/>
  <c r="B7" i="4"/>
  <c r="T6" i="4"/>
  <c r="S6" i="4"/>
  <c r="L6" i="4"/>
  <c r="K6" i="4"/>
  <c r="I6" i="4"/>
  <c r="H6" i="4"/>
  <c r="D6" i="4"/>
  <c r="C6" i="4"/>
  <c r="B6" i="4"/>
  <c r="T5" i="4"/>
  <c r="S5" i="4"/>
  <c r="L5" i="4"/>
  <c r="K5" i="4"/>
  <c r="I5" i="4"/>
  <c r="H5" i="4"/>
  <c r="D5" i="4"/>
  <c r="C5" i="4"/>
  <c r="B5" i="4"/>
  <c r="T4" i="4"/>
  <c r="S4" i="4"/>
  <c r="L4" i="4"/>
  <c r="K4" i="4"/>
  <c r="I4" i="4"/>
  <c r="H4" i="4"/>
  <c r="D4" i="4"/>
  <c r="C4" i="4"/>
  <c r="B4" i="4"/>
  <c r="T3" i="4"/>
  <c r="S3" i="4"/>
  <c r="L3" i="4"/>
  <c r="K3" i="4"/>
  <c r="I3" i="4"/>
  <c r="H3" i="4"/>
  <c r="D3" i="4"/>
  <c r="C3" i="4"/>
  <c r="B3" i="4"/>
  <c r="T2" i="4"/>
  <c r="S2" i="4"/>
  <c r="L2" i="4"/>
  <c r="K2" i="4"/>
  <c r="I2" i="4"/>
  <c r="H2" i="4"/>
  <c r="D2" i="4"/>
  <c r="C2" i="4"/>
  <c r="B2" i="4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F48" i="5"/>
  <c r="G48" i="5"/>
  <c r="F49" i="5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G32" i="5"/>
  <c r="F32" i="5"/>
  <c r="M48" i="5"/>
  <c r="M49" i="5"/>
  <c r="M50" i="5"/>
  <c r="M51" i="5"/>
  <c r="M52" i="5"/>
  <c r="M53" i="5"/>
  <c r="M54" i="5"/>
  <c r="M55" i="5"/>
  <c r="M56" i="5"/>
  <c r="M47" i="5"/>
  <c r="M21" i="5"/>
  <c r="M22" i="5"/>
  <c r="M23" i="5"/>
  <c r="M24" i="5"/>
  <c r="M25" i="5"/>
  <c r="M26" i="5"/>
  <c r="M27" i="5"/>
  <c r="M28" i="5"/>
  <c r="M29" i="5"/>
  <c r="M30" i="5"/>
  <c r="M31" i="5"/>
  <c r="R7" i="5"/>
  <c r="Q7" i="5"/>
  <c r="L7" i="5"/>
  <c r="K7" i="5"/>
  <c r="H7" i="5"/>
  <c r="E7" i="5"/>
  <c r="D7" i="5"/>
  <c r="C7" i="5"/>
  <c r="B7" i="5"/>
  <c r="R6" i="5"/>
  <c r="Q6" i="5"/>
  <c r="L6" i="5"/>
  <c r="K6" i="5"/>
  <c r="H6" i="5"/>
  <c r="E6" i="5"/>
  <c r="D6" i="5"/>
  <c r="C6" i="5"/>
  <c r="B6" i="5"/>
  <c r="R5" i="5"/>
  <c r="Q5" i="5"/>
  <c r="L5" i="5"/>
  <c r="K5" i="5"/>
  <c r="H5" i="5"/>
  <c r="E5" i="5"/>
  <c r="D5" i="5"/>
  <c r="C5" i="5"/>
  <c r="B5" i="5"/>
  <c r="R4" i="5"/>
  <c r="Q4" i="5"/>
  <c r="L4" i="5"/>
  <c r="K4" i="5"/>
  <c r="H4" i="5"/>
  <c r="E4" i="5"/>
  <c r="D4" i="5"/>
  <c r="C4" i="5"/>
  <c r="B4" i="5"/>
  <c r="R3" i="5"/>
  <c r="Q3" i="5"/>
  <c r="L3" i="5"/>
  <c r="K3" i="5"/>
  <c r="H3" i="5"/>
  <c r="E3" i="5"/>
  <c r="D3" i="5"/>
  <c r="C3" i="5"/>
  <c r="B3" i="5"/>
  <c r="R2" i="5"/>
  <c r="Q2" i="5"/>
  <c r="L2" i="5"/>
  <c r="K2" i="5"/>
  <c r="H2" i="5"/>
  <c r="E2" i="5"/>
  <c r="D2" i="5"/>
  <c r="C2" i="5"/>
  <c r="B2" i="5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23" i="6"/>
  <c r="Q7" i="6"/>
  <c r="P7" i="6"/>
  <c r="K7" i="6"/>
  <c r="J7" i="6"/>
  <c r="H7" i="6"/>
  <c r="G7" i="6"/>
  <c r="F7" i="6"/>
  <c r="E7" i="6"/>
  <c r="D7" i="6"/>
  <c r="C7" i="6"/>
  <c r="B7" i="6"/>
  <c r="Q6" i="6"/>
  <c r="P6" i="6"/>
  <c r="K6" i="6"/>
  <c r="J6" i="6"/>
  <c r="H6" i="6"/>
  <c r="G6" i="6"/>
  <c r="F6" i="6"/>
  <c r="E6" i="6"/>
  <c r="D6" i="6"/>
  <c r="C6" i="6"/>
  <c r="B6" i="6"/>
  <c r="Q5" i="6"/>
  <c r="P5" i="6"/>
  <c r="K5" i="6"/>
  <c r="J5" i="6"/>
  <c r="H5" i="6"/>
  <c r="G5" i="6"/>
  <c r="F5" i="6"/>
  <c r="E5" i="6"/>
  <c r="D5" i="6"/>
  <c r="C5" i="6"/>
  <c r="B5" i="6"/>
  <c r="Q4" i="6"/>
  <c r="P4" i="6"/>
  <c r="K4" i="6"/>
  <c r="J4" i="6"/>
  <c r="H4" i="6"/>
  <c r="G4" i="6"/>
  <c r="F4" i="6"/>
  <c r="E4" i="6"/>
  <c r="D4" i="6"/>
  <c r="C4" i="6"/>
  <c r="B4" i="6"/>
  <c r="Q3" i="6"/>
  <c r="P3" i="6"/>
  <c r="K3" i="6"/>
  <c r="J3" i="6"/>
  <c r="H3" i="6"/>
  <c r="G3" i="6"/>
  <c r="F3" i="6"/>
  <c r="E3" i="6"/>
  <c r="D3" i="6"/>
  <c r="C3" i="6"/>
  <c r="B3" i="6"/>
  <c r="Q2" i="6"/>
  <c r="P2" i="6"/>
  <c r="K2" i="6"/>
  <c r="J2" i="6"/>
  <c r="H2" i="6"/>
  <c r="G2" i="6"/>
  <c r="F2" i="6"/>
  <c r="E2" i="6"/>
  <c r="D2" i="6"/>
  <c r="C2" i="6"/>
  <c r="B2" i="6"/>
  <c r="N79" i="7"/>
  <c r="N73" i="7"/>
  <c r="N74" i="7"/>
  <c r="N75" i="7"/>
  <c r="N76" i="7"/>
  <c r="N77" i="7"/>
  <c r="N78" i="7"/>
  <c r="N72" i="7"/>
  <c r="N70" i="7"/>
  <c r="N71" i="7"/>
  <c r="N69" i="7"/>
  <c r="G22" i="7"/>
  <c r="H22" i="7"/>
  <c r="G23" i="7"/>
  <c r="H23" i="7"/>
  <c r="G24" i="7"/>
  <c r="H24" i="7"/>
  <c r="G25" i="7"/>
  <c r="H25" i="7"/>
  <c r="G26" i="7"/>
  <c r="H26" i="7"/>
  <c r="G27" i="7"/>
  <c r="H27" i="7"/>
  <c r="G28" i="7"/>
  <c r="H28" i="7"/>
  <c r="G29" i="7"/>
  <c r="H29" i="7"/>
  <c r="G30" i="7"/>
  <c r="H30" i="7"/>
  <c r="G31" i="7"/>
  <c r="H31" i="7"/>
  <c r="G32" i="7"/>
  <c r="H32" i="7"/>
  <c r="G33" i="7"/>
  <c r="H33" i="7"/>
  <c r="G34" i="7"/>
  <c r="H34" i="7"/>
  <c r="G35" i="7"/>
  <c r="H35" i="7"/>
  <c r="G36" i="7"/>
  <c r="H36" i="7"/>
  <c r="G37" i="7"/>
  <c r="H37" i="7"/>
  <c r="G38" i="7"/>
  <c r="H38" i="7"/>
  <c r="G39" i="7"/>
  <c r="H39" i="7"/>
  <c r="G40" i="7"/>
  <c r="H40" i="7"/>
  <c r="G41" i="7"/>
  <c r="H41" i="7"/>
  <c r="G42" i="7"/>
  <c r="H42" i="7"/>
  <c r="G43" i="7"/>
  <c r="H43" i="7"/>
  <c r="G44" i="7"/>
  <c r="H44" i="7"/>
  <c r="G45" i="7"/>
  <c r="H45" i="7"/>
  <c r="G46" i="7"/>
  <c r="H46" i="7"/>
  <c r="G47" i="7"/>
  <c r="H47" i="7"/>
  <c r="G48" i="7"/>
  <c r="H48" i="7"/>
  <c r="G49" i="7"/>
  <c r="H49" i="7"/>
  <c r="G50" i="7"/>
  <c r="H50" i="7"/>
  <c r="G51" i="7"/>
  <c r="H51" i="7"/>
  <c r="G52" i="7"/>
  <c r="H52" i="7"/>
  <c r="G53" i="7"/>
  <c r="H53" i="7"/>
  <c r="G54" i="7"/>
  <c r="H54" i="7"/>
  <c r="G55" i="7"/>
  <c r="H55" i="7"/>
  <c r="G56" i="7"/>
  <c r="H56" i="7"/>
  <c r="G57" i="7"/>
  <c r="H57" i="7"/>
  <c r="G58" i="7"/>
  <c r="H58" i="7"/>
  <c r="G59" i="7"/>
  <c r="H59" i="7"/>
  <c r="G60" i="7"/>
  <c r="H60" i="7"/>
  <c r="G61" i="7"/>
  <c r="H61" i="7"/>
  <c r="G62" i="7"/>
  <c r="H62" i="7"/>
  <c r="G63" i="7"/>
  <c r="H63" i="7"/>
  <c r="G64" i="7"/>
  <c r="H64" i="7"/>
  <c r="G65" i="7"/>
  <c r="H65" i="7"/>
  <c r="G66" i="7"/>
  <c r="H66" i="7"/>
  <c r="G67" i="7"/>
  <c r="H67" i="7"/>
  <c r="G68" i="7"/>
  <c r="H68" i="7"/>
  <c r="H21" i="7"/>
  <c r="G21" i="7"/>
  <c r="G3" i="7" s="1"/>
  <c r="S7" i="7"/>
  <c r="R7" i="7"/>
  <c r="M7" i="7"/>
  <c r="L7" i="7"/>
  <c r="I7" i="7"/>
  <c r="F7" i="7"/>
  <c r="E7" i="7"/>
  <c r="D7" i="7"/>
  <c r="C7" i="7"/>
  <c r="S6" i="7"/>
  <c r="R6" i="7"/>
  <c r="M6" i="7"/>
  <c r="L6" i="7"/>
  <c r="I6" i="7"/>
  <c r="F6" i="7"/>
  <c r="E6" i="7"/>
  <c r="D6" i="7"/>
  <c r="C6" i="7"/>
  <c r="S5" i="7"/>
  <c r="R5" i="7"/>
  <c r="M5" i="7"/>
  <c r="L5" i="7"/>
  <c r="I5" i="7"/>
  <c r="F5" i="7"/>
  <c r="E5" i="7"/>
  <c r="D5" i="7"/>
  <c r="C5" i="7"/>
  <c r="S4" i="7"/>
  <c r="R4" i="7"/>
  <c r="M4" i="7"/>
  <c r="L4" i="7"/>
  <c r="I4" i="7"/>
  <c r="F4" i="7"/>
  <c r="E4" i="7"/>
  <c r="D4" i="7"/>
  <c r="C4" i="7"/>
  <c r="S3" i="7"/>
  <c r="R3" i="7"/>
  <c r="M3" i="7"/>
  <c r="L3" i="7"/>
  <c r="I3" i="7"/>
  <c r="F3" i="7"/>
  <c r="E3" i="7"/>
  <c r="D3" i="7"/>
  <c r="C3" i="7"/>
  <c r="S2" i="7"/>
  <c r="R2" i="7"/>
  <c r="M2" i="7"/>
  <c r="L2" i="7"/>
  <c r="I2" i="7"/>
  <c r="F2" i="7"/>
  <c r="E2" i="7"/>
  <c r="D2" i="7"/>
  <c r="C2" i="7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3" i="8"/>
  <c r="N22" i="8"/>
  <c r="N21" i="8"/>
  <c r="N2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50" i="8"/>
  <c r="D2" i="8"/>
  <c r="E2" i="8"/>
  <c r="F2" i="8"/>
  <c r="I2" i="8"/>
  <c r="K2" i="8"/>
  <c r="L2" i="8"/>
  <c r="M2" i="8"/>
  <c r="D3" i="8"/>
  <c r="E3" i="8"/>
  <c r="F3" i="8"/>
  <c r="H3" i="8"/>
  <c r="I3" i="8"/>
  <c r="K3" i="8"/>
  <c r="L3" i="8"/>
  <c r="M3" i="8"/>
  <c r="D4" i="8"/>
  <c r="E4" i="8"/>
  <c r="F4" i="8"/>
  <c r="G4" i="8"/>
  <c r="I4" i="8"/>
  <c r="K4" i="8"/>
  <c r="L4" i="8"/>
  <c r="M4" i="8"/>
  <c r="D5" i="8"/>
  <c r="E5" i="8"/>
  <c r="F5" i="8"/>
  <c r="I5" i="8"/>
  <c r="K5" i="8"/>
  <c r="L5" i="8"/>
  <c r="M5" i="8"/>
  <c r="D6" i="8"/>
  <c r="E6" i="8"/>
  <c r="F6" i="8"/>
  <c r="I6" i="8"/>
  <c r="K6" i="8"/>
  <c r="L6" i="8"/>
  <c r="M6" i="8"/>
  <c r="D7" i="8"/>
  <c r="E7" i="8"/>
  <c r="F7" i="8"/>
  <c r="H7" i="8"/>
  <c r="I7" i="8"/>
  <c r="K7" i="8"/>
  <c r="L7" i="8"/>
  <c r="M7" i="8"/>
  <c r="C2" i="8"/>
  <c r="C3" i="8"/>
  <c r="C4" i="8"/>
  <c r="C5" i="8"/>
  <c r="C6" i="8"/>
  <c r="C7" i="8"/>
  <c r="S7" i="8"/>
  <c r="R7" i="8"/>
  <c r="S6" i="8"/>
  <c r="R6" i="8"/>
  <c r="S5" i="8"/>
  <c r="R5" i="8"/>
  <c r="S4" i="8"/>
  <c r="R4" i="8"/>
  <c r="S3" i="8"/>
  <c r="R3" i="8"/>
  <c r="S2" i="8"/>
  <c r="R2" i="8"/>
  <c r="G61" i="9"/>
  <c r="H61" i="9"/>
  <c r="G62" i="9"/>
  <c r="H62" i="9"/>
  <c r="G63" i="9"/>
  <c r="H63" i="9"/>
  <c r="G64" i="9"/>
  <c r="H64" i="9"/>
  <c r="H60" i="9"/>
  <c r="G60" i="9"/>
  <c r="M59" i="9"/>
  <c r="M58" i="9"/>
  <c r="M57" i="9"/>
  <c r="M56" i="9"/>
  <c r="M55" i="9"/>
  <c r="M54" i="9"/>
  <c r="M53" i="9"/>
  <c r="M52" i="9"/>
  <c r="M51" i="9"/>
  <c r="M50" i="9"/>
  <c r="M49" i="9"/>
  <c r="M48" i="9"/>
  <c r="M47" i="9"/>
  <c r="M46" i="9"/>
  <c r="M45" i="9"/>
  <c r="M44" i="9"/>
  <c r="M43" i="9"/>
  <c r="M42" i="9"/>
  <c r="M41" i="9"/>
  <c r="M40" i="9"/>
  <c r="M39" i="9"/>
  <c r="M38" i="9"/>
  <c r="M37" i="9"/>
  <c r="M36" i="9"/>
  <c r="M35" i="9"/>
  <c r="M34" i="9"/>
  <c r="M33" i="9"/>
  <c r="M32" i="9"/>
  <c r="M31" i="9"/>
  <c r="M30" i="9"/>
  <c r="M29" i="9"/>
  <c r="M28" i="9"/>
  <c r="M27" i="9"/>
  <c r="M26" i="9"/>
  <c r="M25" i="9"/>
  <c r="M24" i="9"/>
  <c r="M23" i="9"/>
  <c r="M22" i="9"/>
  <c r="M21" i="9"/>
  <c r="M20" i="9"/>
  <c r="M19" i="9"/>
  <c r="M18" i="9"/>
  <c r="M17" i="9"/>
  <c r="M16" i="9"/>
  <c r="M15" i="9"/>
  <c r="M14" i="9"/>
  <c r="M13" i="9"/>
  <c r="M12" i="9"/>
  <c r="M11" i="9"/>
  <c r="M10" i="9"/>
  <c r="L7" i="9"/>
  <c r="K7" i="9"/>
  <c r="J7" i="9"/>
  <c r="I7" i="9"/>
  <c r="F7" i="9"/>
  <c r="E7" i="9"/>
  <c r="D7" i="9"/>
  <c r="C7" i="9"/>
  <c r="L6" i="9"/>
  <c r="K6" i="9"/>
  <c r="J6" i="9"/>
  <c r="I6" i="9"/>
  <c r="F6" i="9"/>
  <c r="E6" i="9"/>
  <c r="D6" i="9"/>
  <c r="C6" i="9"/>
  <c r="L5" i="9"/>
  <c r="K5" i="9"/>
  <c r="J5" i="9"/>
  <c r="I5" i="9"/>
  <c r="F5" i="9"/>
  <c r="E5" i="9"/>
  <c r="D5" i="9"/>
  <c r="C5" i="9"/>
  <c r="L4" i="9"/>
  <c r="K4" i="9"/>
  <c r="J4" i="9"/>
  <c r="I4" i="9"/>
  <c r="F4" i="9"/>
  <c r="E4" i="9"/>
  <c r="D4" i="9"/>
  <c r="C4" i="9"/>
  <c r="L3" i="9"/>
  <c r="K3" i="9"/>
  <c r="J3" i="9"/>
  <c r="I3" i="9"/>
  <c r="F3" i="9"/>
  <c r="E3" i="9"/>
  <c r="D3" i="9"/>
  <c r="C3" i="9"/>
  <c r="L2" i="9"/>
  <c r="K2" i="9"/>
  <c r="J2" i="9"/>
  <c r="I2" i="9"/>
  <c r="F2" i="9"/>
  <c r="E2" i="9"/>
  <c r="D2" i="9"/>
  <c r="C2" i="9"/>
  <c r="L23" i="10"/>
  <c r="K7" i="10"/>
  <c r="J7" i="10"/>
  <c r="I7" i="10"/>
  <c r="H7" i="10"/>
  <c r="G20" i="10"/>
  <c r="G21" i="10"/>
  <c r="G22" i="10"/>
  <c r="K6" i="10"/>
  <c r="J6" i="10"/>
  <c r="I6" i="10"/>
  <c r="H6" i="10"/>
  <c r="K5" i="10"/>
  <c r="J5" i="10"/>
  <c r="I5" i="10"/>
  <c r="H5" i="10"/>
  <c r="L4" i="10"/>
  <c r="K4" i="10"/>
  <c r="J4" i="10"/>
  <c r="I4" i="10"/>
  <c r="H4" i="10"/>
  <c r="K3" i="10"/>
  <c r="J3" i="10"/>
  <c r="I3" i="10"/>
  <c r="H3" i="10"/>
  <c r="K2" i="10"/>
  <c r="J2" i="10"/>
  <c r="I2" i="10"/>
  <c r="H2" i="10"/>
  <c r="E7" i="10"/>
  <c r="D7" i="10"/>
  <c r="C7" i="10"/>
  <c r="B7" i="10"/>
  <c r="E6" i="10"/>
  <c r="D6" i="10"/>
  <c r="C6" i="10"/>
  <c r="B6" i="10"/>
  <c r="E5" i="10"/>
  <c r="D5" i="10"/>
  <c r="C5" i="10"/>
  <c r="B5" i="10"/>
  <c r="E4" i="10"/>
  <c r="D4" i="10"/>
  <c r="C4" i="10"/>
  <c r="B4" i="10"/>
  <c r="E3" i="10"/>
  <c r="D3" i="10"/>
  <c r="C3" i="10"/>
  <c r="B3" i="10"/>
  <c r="E2" i="10"/>
  <c r="D2" i="10"/>
  <c r="C2" i="10"/>
  <c r="B2" i="10"/>
  <c r="F20" i="10"/>
  <c r="F21" i="10"/>
  <c r="F22" i="10"/>
  <c r="F5" i="10" s="1"/>
  <c r="R7" i="10"/>
  <c r="Q7" i="10"/>
  <c r="R6" i="10"/>
  <c r="Q6" i="10"/>
  <c r="R5" i="10"/>
  <c r="Q5" i="10"/>
  <c r="R4" i="10"/>
  <c r="Q4" i="10"/>
  <c r="R3" i="10"/>
  <c r="Q3" i="10"/>
  <c r="R2" i="10"/>
  <c r="Q2" i="10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35" i="11"/>
  <c r="G23" i="11"/>
  <c r="H23" i="11"/>
  <c r="G24" i="11"/>
  <c r="H24" i="11"/>
  <c r="G25" i="11"/>
  <c r="H25" i="11"/>
  <c r="G26" i="11"/>
  <c r="H26" i="11"/>
  <c r="G27" i="11"/>
  <c r="H27" i="11"/>
  <c r="G28" i="11"/>
  <c r="H28" i="11"/>
  <c r="G29" i="11"/>
  <c r="H29" i="11"/>
  <c r="G30" i="11"/>
  <c r="H30" i="11"/>
  <c r="G31" i="11"/>
  <c r="H31" i="11"/>
  <c r="G32" i="11"/>
  <c r="H32" i="11"/>
  <c r="G33" i="11"/>
  <c r="H33" i="11"/>
  <c r="G34" i="11"/>
  <c r="H34" i="11"/>
  <c r="H22" i="11"/>
  <c r="G22" i="11"/>
  <c r="G3" i="11" s="1"/>
  <c r="C7" i="11"/>
  <c r="R7" i="11"/>
  <c r="Q7" i="11"/>
  <c r="L7" i="11"/>
  <c r="K7" i="11"/>
  <c r="J7" i="11"/>
  <c r="I7" i="11"/>
  <c r="F7" i="11"/>
  <c r="E7" i="11"/>
  <c r="D7" i="11"/>
  <c r="R6" i="11"/>
  <c r="Q6" i="11"/>
  <c r="L6" i="11"/>
  <c r="K6" i="11"/>
  <c r="J6" i="11"/>
  <c r="I6" i="11"/>
  <c r="F6" i="11"/>
  <c r="E6" i="11"/>
  <c r="D6" i="11"/>
  <c r="C6" i="11"/>
  <c r="R5" i="11"/>
  <c r="Q5" i="11"/>
  <c r="L5" i="11"/>
  <c r="K5" i="11"/>
  <c r="J5" i="11"/>
  <c r="I5" i="11"/>
  <c r="F5" i="11"/>
  <c r="E5" i="11"/>
  <c r="D5" i="11"/>
  <c r="C5" i="11"/>
  <c r="R4" i="11"/>
  <c r="Q4" i="11"/>
  <c r="L4" i="11"/>
  <c r="K4" i="11"/>
  <c r="J4" i="11"/>
  <c r="I4" i="11"/>
  <c r="F4" i="11"/>
  <c r="E4" i="11"/>
  <c r="D4" i="11"/>
  <c r="C4" i="11"/>
  <c r="R3" i="11"/>
  <c r="Q3" i="11"/>
  <c r="L3" i="11"/>
  <c r="K3" i="11"/>
  <c r="J3" i="11"/>
  <c r="I3" i="11"/>
  <c r="F3" i="11"/>
  <c r="E3" i="11"/>
  <c r="D3" i="11"/>
  <c r="C3" i="11"/>
  <c r="R2" i="11"/>
  <c r="Q2" i="11"/>
  <c r="L2" i="11"/>
  <c r="K2" i="11"/>
  <c r="J2" i="11"/>
  <c r="I2" i="11"/>
  <c r="F2" i="11"/>
  <c r="E2" i="11"/>
  <c r="D2" i="11"/>
  <c r="C2" i="11"/>
  <c r="L21" i="12"/>
  <c r="L22" i="12"/>
  <c r="L23" i="12"/>
  <c r="L24" i="12"/>
  <c r="L2" i="12" s="1"/>
  <c r="L25" i="12"/>
  <c r="L20" i="12"/>
  <c r="S7" i="12"/>
  <c r="Q7" i="12"/>
  <c r="P7" i="12"/>
  <c r="K7" i="12"/>
  <c r="J7" i="12"/>
  <c r="I7" i="12"/>
  <c r="H7" i="12"/>
  <c r="G7" i="12"/>
  <c r="F7" i="12"/>
  <c r="E7" i="12"/>
  <c r="D7" i="12"/>
  <c r="C7" i="12"/>
  <c r="B7" i="12"/>
  <c r="S6" i="12"/>
  <c r="Q6" i="12"/>
  <c r="P6" i="12"/>
  <c r="K6" i="12"/>
  <c r="J6" i="12"/>
  <c r="I6" i="12"/>
  <c r="H6" i="12"/>
  <c r="G6" i="12"/>
  <c r="F6" i="12"/>
  <c r="E6" i="12"/>
  <c r="D6" i="12"/>
  <c r="C6" i="12"/>
  <c r="B6" i="12"/>
  <c r="S5" i="12"/>
  <c r="Q5" i="12"/>
  <c r="P5" i="12"/>
  <c r="K5" i="12"/>
  <c r="J5" i="12"/>
  <c r="I5" i="12"/>
  <c r="H5" i="12"/>
  <c r="G5" i="12"/>
  <c r="F5" i="12"/>
  <c r="E5" i="12"/>
  <c r="D5" i="12"/>
  <c r="C5" i="12"/>
  <c r="B5" i="12"/>
  <c r="S4" i="12"/>
  <c r="Q4" i="12"/>
  <c r="P4" i="12"/>
  <c r="K4" i="12"/>
  <c r="J4" i="12"/>
  <c r="I4" i="12"/>
  <c r="H4" i="12"/>
  <c r="G4" i="12"/>
  <c r="F4" i="12"/>
  <c r="E4" i="12"/>
  <c r="D4" i="12"/>
  <c r="C4" i="12"/>
  <c r="B4" i="12"/>
  <c r="S3" i="12"/>
  <c r="Q3" i="12"/>
  <c r="P3" i="12"/>
  <c r="K3" i="12"/>
  <c r="J3" i="12"/>
  <c r="I3" i="12"/>
  <c r="H3" i="12"/>
  <c r="G3" i="12"/>
  <c r="F3" i="12"/>
  <c r="E3" i="12"/>
  <c r="D3" i="12"/>
  <c r="C3" i="12"/>
  <c r="B3" i="12"/>
  <c r="S2" i="12"/>
  <c r="Q2" i="12"/>
  <c r="P2" i="12"/>
  <c r="K2" i="12"/>
  <c r="J2" i="12"/>
  <c r="I2" i="12"/>
  <c r="H2" i="12"/>
  <c r="G2" i="12"/>
  <c r="F2" i="12"/>
  <c r="E2" i="12"/>
  <c r="D2" i="12"/>
  <c r="C2" i="12"/>
  <c r="B2" i="12"/>
  <c r="M65" i="13"/>
  <c r="M66" i="13"/>
  <c r="M67" i="13"/>
  <c r="M68" i="13"/>
  <c r="M69" i="13"/>
  <c r="M70" i="13"/>
  <c r="M71" i="13"/>
  <c r="M64" i="13"/>
  <c r="M48" i="13"/>
  <c r="M49" i="13"/>
  <c r="M50" i="13"/>
  <c r="M51" i="13"/>
  <c r="M52" i="13"/>
  <c r="M53" i="13"/>
  <c r="M54" i="13"/>
  <c r="M55" i="13"/>
  <c r="M56" i="13"/>
  <c r="M57" i="13"/>
  <c r="M58" i="13"/>
  <c r="M73" i="13"/>
  <c r="M74" i="13"/>
  <c r="M75" i="13"/>
  <c r="M76" i="13"/>
  <c r="M77" i="13"/>
  <c r="M78" i="13"/>
  <c r="M79" i="13"/>
  <c r="M80" i="13"/>
  <c r="M81" i="13"/>
  <c r="M72" i="13"/>
  <c r="G98" i="13"/>
  <c r="H98" i="13"/>
  <c r="G99" i="13"/>
  <c r="H99" i="13"/>
  <c r="G100" i="13"/>
  <c r="H100" i="13"/>
  <c r="G101" i="13"/>
  <c r="H101" i="13"/>
  <c r="G102" i="13"/>
  <c r="H102" i="13"/>
  <c r="G103" i="13"/>
  <c r="H103" i="13"/>
  <c r="G104" i="13"/>
  <c r="H104" i="13"/>
  <c r="G105" i="13"/>
  <c r="H105" i="13"/>
  <c r="G106" i="13"/>
  <c r="H106" i="13"/>
  <c r="G107" i="13"/>
  <c r="H107" i="13"/>
  <c r="G108" i="13"/>
  <c r="H108" i="13"/>
  <c r="G109" i="13"/>
  <c r="H109" i="13"/>
  <c r="G110" i="13"/>
  <c r="H110" i="13"/>
  <c r="G111" i="13"/>
  <c r="H111" i="13"/>
  <c r="G112" i="13"/>
  <c r="H112" i="13"/>
  <c r="G113" i="13"/>
  <c r="H113" i="13"/>
  <c r="G114" i="13"/>
  <c r="H114" i="13"/>
  <c r="G94" i="13"/>
  <c r="H94" i="13"/>
  <c r="G95" i="13"/>
  <c r="H95" i="13"/>
  <c r="G96" i="13"/>
  <c r="H96" i="13"/>
  <c r="G97" i="13"/>
  <c r="H97" i="13"/>
  <c r="G60" i="13"/>
  <c r="H60" i="13"/>
  <c r="G61" i="13"/>
  <c r="H61" i="13"/>
  <c r="G62" i="13"/>
  <c r="H62" i="13"/>
  <c r="G63" i="13"/>
  <c r="H63" i="13"/>
  <c r="G64" i="13"/>
  <c r="H64" i="13"/>
  <c r="G65" i="13"/>
  <c r="H65" i="13"/>
  <c r="G66" i="13"/>
  <c r="H66" i="13"/>
  <c r="G67" i="13"/>
  <c r="H67" i="13"/>
  <c r="G72" i="13"/>
  <c r="H72" i="13"/>
  <c r="G82" i="13"/>
  <c r="H82" i="13"/>
  <c r="G83" i="13"/>
  <c r="H83" i="13"/>
  <c r="G84" i="13"/>
  <c r="H84" i="13"/>
  <c r="G85" i="13"/>
  <c r="H85" i="13"/>
  <c r="G86" i="13"/>
  <c r="H86" i="13"/>
  <c r="G87" i="13"/>
  <c r="H87" i="13"/>
  <c r="G88" i="13"/>
  <c r="H88" i="13"/>
  <c r="G89" i="13"/>
  <c r="H89" i="13"/>
  <c r="G90" i="13"/>
  <c r="H90" i="13"/>
  <c r="G91" i="13"/>
  <c r="H91" i="13"/>
  <c r="G92" i="13"/>
  <c r="H92" i="13"/>
  <c r="G93" i="13"/>
  <c r="H93" i="13"/>
  <c r="G48" i="13"/>
  <c r="H48" i="13"/>
  <c r="G59" i="13"/>
  <c r="H59" i="13"/>
  <c r="G38" i="13"/>
  <c r="H38" i="13"/>
  <c r="G39" i="13"/>
  <c r="H39" i="13"/>
  <c r="G40" i="13"/>
  <c r="H40" i="13"/>
  <c r="G41" i="13"/>
  <c r="H41" i="13"/>
  <c r="G42" i="13"/>
  <c r="H42" i="13"/>
  <c r="G43" i="13"/>
  <c r="H43" i="13"/>
  <c r="G31" i="13"/>
  <c r="H31" i="13"/>
  <c r="G32" i="13"/>
  <c r="H32" i="13"/>
  <c r="G33" i="13"/>
  <c r="H33" i="13"/>
  <c r="G34" i="13"/>
  <c r="H34" i="13"/>
  <c r="M31" i="13"/>
  <c r="M32" i="13"/>
  <c r="M33" i="13"/>
  <c r="M34" i="13"/>
  <c r="M35" i="13"/>
  <c r="M38" i="13"/>
  <c r="M39" i="13"/>
  <c r="M40" i="13"/>
  <c r="M41" i="13"/>
  <c r="M42" i="13"/>
  <c r="M43" i="13"/>
  <c r="M44" i="13"/>
  <c r="M45" i="13"/>
  <c r="M46" i="13"/>
  <c r="M47" i="13"/>
  <c r="G37" i="13"/>
  <c r="H37" i="13"/>
  <c r="H36" i="13"/>
  <c r="G36" i="13"/>
  <c r="M22" i="13"/>
  <c r="M23" i="13"/>
  <c r="M24" i="13"/>
  <c r="M25" i="13"/>
  <c r="M26" i="13"/>
  <c r="M27" i="13"/>
  <c r="M28" i="13"/>
  <c r="M29" i="13"/>
  <c r="M30" i="13"/>
  <c r="M21" i="13"/>
  <c r="R7" i="13"/>
  <c r="Q7" i="13"/>
  <c r="L7" i="13"/>
  <c r="K7" i="13"/>
  <c r="I7" i="13"/>
  <c r="F7" i="13"/>
  <c r="E7" i="13"/>
  <c r="D7" i="13"/>
  <c r="C7" i="13"/>
  <c r="R6" i="13"/>
  <c r="Q6" i="13"/>
  <c r="L6" i="13"/>
  <c r="K6" i="13"/>
  <c r="I6" i="13"/>
  <c r="F6" i="13"/>
  <c r="E6" i="13"/>
  <c r="D6" i="13"/>
  <c r="C6" i="13"/>
  <c r="R5" i="13"/>
  <c r="Q5" i="13"/>
  <c r="L5" i="13"/>
  <c r="K5" i="13"/>
  <c r="I5" i="13"/>
  <c r="F5" i="13"/>
  <c r="E5" i="13"/>
  <c r="D5" i="13"/>
  <c r="C5" i="13"/>
  <c r="R4" i="13"/>
  <c r="Q4" i="13"/>
  <c r="L4" i="13"/>
  <c r="K4" i="13"/>
  <c r="I4" i="13"/>
  <c r="F4" i="13"/>
  <c r="E4" i="13"/>
  <c r="D4" i="13"/>
  <c r="C4" i="13"/>
  <c r="R3" i="13"/>
  <c r="Q3" i="13"/>
  <c r="L3" i="13"/>
  <c r="K3" i="13"/>
  <c r="I3" i="13"/>
  <c r="F3" i="13"/>
  <c r="E3" i="13"/>
  <c r="D3" i="13"/>
  <c r="C3" i="13"/>
  <c r="R2" i="13"/>
  <c r="Q2" i="13"/>
  <c r="L2" i="13"/>
  <c r="K2" i="13"/>
  <c r="I2" i="13"/>
  <c r="F2" i="13"/>
  <c r="E2" i="13"/>
  <c r="D2" i="13"/>
  <c r="C2" i="13"/>
  <c r="M52" i="14"/>
  <c r="M53" i="14"/>
  <c r="M54" i="14"/>
  <c r="M55" i="14"/>
  <c r="M56" i="14"/>
  <c r="M51" i="14"/>
  <c r="G42" i="14"/>
  <c r="H42" i="14"/>
  <c r="G43" i="14"/>
  <c r="H43" i="14"/>
  <c r="G44" i="14"/>
  <c r="H44" i="14"/>
  <c r="G45" i="14"/>
  <c r="H45" i="14"/>
  <c r="G46" i="14"/>
  <c r="H46" i="14"/>
  <c r="G47" i="14"/>
  <c r="H47" i="14"/>
  <c r="G48" i="14"/>
  <c r="H48" i="14"/>
  <c r="G49" i="14"/>
  <c r="H49" i="14"/>
  <c r="G50" i="14"/>
  <c r="H50" i="14"/>
  <c r="M38" i="14"/>
  <c r="M39" i="14"/>
  <c r="M40" i="14"/>
  <c r="M41" i="14"/>
  <c r="M37" i="14"/>
  <c r="G24" i="14"/>
  <c r="H24" i="14"/>
  <c r="G25" i="14"/>
  <c r="H25" i="14"/>
  <c r="G26" i="14"/>
  <c r="H26" i="14"/>
  <c r="G27" i="14"/>
  <c r="H27" i="14"/>
  <c r="G28" i="14"/>
  <c r="H28" i="14"/>
  <c r="G29" i="14"/>
  <c r="H29" i="14"/>
  <c r="G30" i="14"/>
  <c r="H30" i="14"/>
  <c r="G31" i="14"/>
  <c r="H31" i="14"/>
  <c r="G32" i="14"/>
  <c r="H32" i="14"/>
  <c r="G33" i="14"/>
  <c r="H33" i="14"/>
  <c r="G34" i="14"/>
  <c r="H34" i="14"/>
  <c r="G35" i="14"/>
  <c r="H35" i="14"/>
  <c r="G36" i="14"/>
  <c r="H36" i="14"/>
  <c r="H23" i="14"/>
  <c r="G23" i="14"/>
  <c r="G4" i="14" s="1"/>
  <c r="R7" i="14"/>
  <c r="Q7" i="14"/>
  <c r="L7" i="14"/>
  <c r="K7" i="14"/>
  <c r="I7" i="14"/>
  <c r="F7" i="14"/>
  <c r="E7" i="14"/>
  <c r="D7" i="14"/>
  <c r="C7" i="14"/>
  <c r="R6" i="14"/>
  <c r="Q6" i="14"/>
  <c r="L6" i="14"/>
  <c r="K6" i="14"/>
  <c r="I6" i="14"/>
  <c r="F6" i="14"/>
  <c r="E6" i="14"/>
  <c r="D6" i="14"/>
  <c r="C6" i="14"/>
  <c r="R5" i="14"/>
  <c r="Q5" i="14"/>
  <c r="L5" i="14"/>
  <c r="K5" i="14"/>
  <c r="I5" i="14"/>
  <c r="F5" i="14"/>
  <c r="E5" i="14"/>
  <c r="D5" i="14"/>
  <c r="C5" i="14"/>
  <c r="R4" i="14"/>
  <c r="Q4" i="14"/>
  <c r="L4" i="14"/>
  <c r="K4" i="14"/>
  <c r="I4" i="14"/>
  <c r="F4" i="14"/>
  <c r="E4" i="14"/>
  <c r="D4" i="14"/>
  <c r="C4" i="14"/>
  <c r="R3" i="14"/>
  <c r="Q3" i="14"/>
  <c r="L3" i="14"/>
  <c r="K3" i="14"/>
  <c r="I3" i="14"/>
  <c r="F3" i="14"/>
  <c r="E3" i="14"/>
  <c r="D3" i="14"/>
  <c r="C3" i="14"/>
  <c r="R2" i="14"/>
  <c r="Q2" i="14"/>
  <c r="L2" i="14"/>
  <c r="K2" i="14"/>
  <c r="I2" i="14"/>
  <c r="F2" i="14"/>
  <c r="E2" i="14"/>
  <c r="D2" i="14"/>
  <c r="C2" i="14"/>
  <c r="N67" i="15"/>
  <c r="N68" i="15"/>
  <c r="N69" i="15"/>
  <c r="N70" i="15"/>
  <c r="N61" i="15"/>
  <c r="N62" i="15"/>
  <c r="N63" i="15"/>
  <c r="N64" i="15"/>
  <c r="N65" i="15"/>
  <c r="N66" i="15"/>
  <c r="N60" i="15"/>
  <c r="H58" i="15"/>
  <c r="I58" i="15"/>
  <c r="H59" i="15"/>
  <c r="I59" i="15"/>
  <c r="H56" i="15"/>
  <c r="I56" i="15"/>
  <c r="H57" i="15"/>
  <c r="H3" i="15" s="1"/>
  <c r="I57" i="15"/>
  <c r="I55" i="15"/>
  <c r="H55" i="15"/>
  <c r="S7" i="15"/>
  <c r="R7" i="15"/>
  <c r="M7" i="15"/>
  <c r="L7" i="15"/>
  <c r="J7" i="15"/>
  <c r="G7" i="15"/>
  <c r="F7" i="15"/>
  <c r="E7" i="15"/>
  <c r="D7" i="15"/>
  <c r="S6" i="15"/>
  <c r="R6" i="15"/>
  <c r="M6" i="15"/>
  <c r="L6" i="15"/>
  <c r="J6" i="15"/>
  <c r="G6" i="15"/>
  <c r="F6" i="15"/>
  <c r="E6" i="15"/>
  <c r="D6" i="15"/>
  <c r="S5" i="15"/>
  <c r="R5" i="15"/>
  <c r="M5" i="15"/>
  <c r="L5" i="15"/>
  <c r="J5" i="15"/>
  <c r="G5" i="15"/>
  <c r="F5" i="15"/>
  <c r="E5" i="15"/>
  <c r="D5" i="15"/>
  <c r="S4" i="15"/>
  <c r="R4" i="15"/>
  <c r="M4" i="15"/>
  <c r="L4" i="15"/>
  <c r="J4" i="15"/>
  <c r="G4" i="15"/>
  <c r="F4" i="15"/>
  <c r="E4" i="15"/>
  <c r="D4" i="15"/>
  <c r="S3" i="15"/>
  <c r="R3" i="15"/>
  <c r="M3" i="15"/>
  <c r="L3" i="15"/>
  <c r="J3" i="15"/>
  <c r="G3" i="15"/>
  <c r="F3" i="15"/>
  <c r="E3" i="15"/>
  <c r="D3" i="15"/>
  <c r="S2" i="15"/>
  <c r="R2" i="15"/>
  <c r="M2" i="15"/>
  <c r="L2" i="15"/>
  <c r="J2" i="15"/>
  <c r="G2" i="15"/>
  <c r="F2" i="15"/>
  <c r="E2" i="15"/>
  <c r="D2" i="15"/>
  <c r="K2" i="16"/>
  <c r="L2" i="16"/>
  <c r="M2" i="16"/>
  <c r="K3" i="16"/>
  <c r="L3" i="16"/>
  <c r="K4" i="16"/>
  <c r="L4" i="16"/>
  <c r="K5" i="16"/>
  <c r="L5" i="16"/>
  <c r="M5" i="16"/>
  <c r="K6" i="16"/>
  <c r="L6" i="16"/>
  <c r="K7" i="16"/>
  <c r="L7" i="16"/>
  <c r="J2" i="16"/>
  <c r="J3" i="16"/>
  <c r="J4" i="16"/>
  <c r="J5" i="16"/>
  <c r="J6" i="16"/>
  <c r="J7" i="16"/>
  <c r="G86" i="16"/>
  <c r="F86" i="16"/>
  <c r="G85" i="16"/>
  <c r="F85" i="16"/>
  <c r="G84" i="16"/>
  <c r="F84" i="16"/>
  <c r="G83" i="16"/>
  <c r="F83" i="16"/>
  <c r="G82" i="16"/>
  <c r="F82" i="16"/>
  <c r="G81" i="16"/>
  <c r="F81" i="16"/>
  <c r="G80" i="16"/>
  <c r="F80" i="16"/>
  <c r="G79" i="16"/>
  <c r="F79" i="16"/>
  <c r="G78" i="16"/>
  <c r="F78" i="16"/>
  <c r="G77" i="16"/>
  <c r="F77" i="16"/>
  <c r="G76" i="16"/>
  <c r="F76" i="16"/>
  <c r="G75" i="16"/>
  <c r="F75" i="16"/>
  <c r="G74" i="16"/>
  <c r="F74" i="16"/>
  <c r="G73" i="16"/>
  <c r="F73" i="16"/>
  <c r="G72" i="16"/>
  <c r="F72" i="16"/>
  <c r="G71" i="16"/>
  <c r="F71" i="16"/>
  <c r="G70" i="16"/>
  <c r="F70" i="16"/>
  <c r="G69" i="16"/>
  <c r="F69" i="16"/>
  <c r="G68" i="16"/>
  <c r="F68" i="16"/>
  <c r="G67" i="16"/>
  <c r="F67" i="16"/>
  <c r="G66" i="16"/>
  <c r="F66" i="16"/>
  <c r="G65" i="16"/>
  <c r="F65" i="16"/>
  <c r="G64" i="16"/>
  <c r="F64" i="16"/>
  <c r="G63" i="16"/>
  <c r="F63" i="16"/>
  <c r="G62" i="16"/>
  <c r="F62" i="16"/>
  <c r="G61" i="16"/>
  <c r="F61" i="16"/>
  <c r="G60" i="16"/>
  <c r="F60" i="16"/>
  <c r="G59" i="16"/>
  <c r="F59" i="16"/>
  <c r="G58" i="16"/>
  <c r="F58" i="16"/>
  <c r="G57" i="16"/>
  <c r="F57" i="16"/>
  <c r="G56" i="16"/>
  <c r="F56" i="16"/>
  <c r="G55" i="16"/>
  <c r="F55" i="16"/>
  <c r="G54" i="16"/>
  <c r="F54" i="16"/>
  <c r="G53" i="16"/>
  <c r="F53" i="16"/>
  <c r="G52" i="16"/>
  <c r="F52" i="16"/>
  <c r="G51" i="16"/>
  <c r="F51" i="16"/>
  <c r="G50" i="16"/>
  <c r="F50" i="16"/>
  <c r="G49" i="16"/>
  <c r="F49" i="16"/>
  <c r="G48" i="16"/>
  <c r="F48" i="16"/>
  <c r="G47" i="16"/>
  <c r="F47" i="16"/>
  <c r="G46" i="16"/>
  <c r="F46" i="16"/>
  <c r="G45" i="16"/>
  <c r="F45" i="16"/>
  <c r="G44" i="16"/>
  <c r="F44" i="16"/>
  <c r="G43" i="16"/>
  <c r="F43" i="16"/>
  <c r="G42" i="16"/>
  <c r="F42" i="16"/>
  <c r="G41" i="16"/>
  <c r="F41" i="16"/>
  <c r="G40" i="16"/>
  <c r="F40" i="16"/>
  <c r="G39" i="16"/>
  <c r="F39" i="16"/>
  <c r="G38" i="16"/>
  <c r="F38" i="16"/>
  <c r="G37" i="16"/>
  <c r="F37" i="16"/>
  <c r="G36" i="16"/>
  <c r="F36" i="16"/>
  <c r="G35" i="16"/>
  <c r="F35" i="16"/>
  <c r="G34" i="16"/>
  <c r="F34" i="16"/>
  <c r="G33" i="16"/>
  <c r="F33" i="16"/>
  <c r="G32" i="16"/>
  <c r="F32" i="16"/>
  <c r="G31" i="16"/>
  <c r="F31" i="16"/>
  <c r="G30" i="16"/>
  <c r="F30" i="16"/>
  <c r="G29" i="16"/>
  <c r="F29" i="16"/>
  <c r="G28" i="16"/>
  <c r="F28" i="16"/>
  <c r="G27" i="16"/>
  <c r="F27" i="16"/>
  <c r="G26" i="16"/>
  <c r="F26" i="16"/>
  <c r="G25" i="16"/>
  <c r="F25" i="16"/>
  <c r="G24" i="16"/>
  <c r="F24" i="16"/>
  <c r="G23" i="16"/>
  <c r="F23" i="16"/>
  <c r="G22" i="16"/>
  <c r="F22" i="16"/>
  <c r="G21" i="16"/>
  <c r="F21" i="16"/>
  <c r="I7" i="16"/>
  <c r="H7" i="16"/>
  <c r="F7" i="16"/>
  <c r="E7" i="16"/>
  <c r="D7" i="16"/>
  <c r="C7" i="16"/>
  <c r="B7" i="16"/>
  <c r="I6" i="16"/>
  <c r="H6" i="16"/>
  <c r="F6" i="16"/>
  <c r="E6" i="16"/>
  <c r="D6" i="16"/>
  <c r="C6" i="16"/>
  <c r="B6" i="16"/>
  <c r="I5" i="16"/>
  <c r="H5" i="16"/>
  <c r="F5" i="16"/>
  <c r="E5" i="16"/>
  <c r="D5" i="16"/>
  <c r="C5" i="16"/>
  <c r="B5" i="16"/>
  <c r="I4" i="16"/>
  <c r="H4" i="16"/>
  <c r="F4" i="16"/>
  <c r="E4" i="16"/>
  <c r="D4" i="16"/>
  <c r="C4" i="16"/>
  <c r="B4" i="16"/>
  <c r="I3" i="16"/>
  <c r="H3" i="16"/>
  <c r="F3" i="16"/>
  <c r="E3" i="16"/>
  <c r="D3" i="16"/>
  <c r="C3" i="16"/>
  <c r="B3" i="16"/>
  <c r="I2" i="16"/>
  <c r="H2" i="16"/>
  <c r="F2" i="16"/>
  <c r="E2" i="16"/>
  <c r="D2" i="16"/>
  <c r="C2" i="16"/>
  <c r="B2" i="16"/>
  <c r="L85" i="17"/>
  <c r="L86" i="17"/>
  <c r="L87" i="17"/>
  <c r="L88" i="17"/>
  <c r="L89" i="17"/>
  <c r="L90" i="17"/>
  <c r="L91" i="17"/>
  <c r="L92" i="17"/>
  <c r="L84" i="17"/>
  <c r="L83" i="17"/>
  <c r="L82" i="17"/>
  <c r="L81" i="17"/>
  <c r="L80" i="17"/>
  <c r="L79" i="17"/>
  <c r="L78" i="17"/>
  <c r="L77" i="17"/>
  <c r="G76" i="17"/>
  <c r="F76" i="17"/>
  <c r="G75" i="17"/>
  <c r="F75" i="17"/>
  <c r="G74" i="17"/>
  <c r="F74" i="17"/>
  <c r="G73" i="17"/>
  <c r="F73" i="17"/>
  <c r="G72" i="17"/>
  <c r="F72" i="17"/>
  <c r="G71" i="17"/>
  <c r="F71" i="17"/>
  <c r="G70" i="17"/>
  <c r="F70" i="17"/>
  <c r="G69" i="17"/>
  <c r="F69" i="17"/>
  <c r="G68" i="17"/>
  <c r="F68" i="17"/>
  <c r="G67" i="17"/>
  <c r="F67" i="17"/>
  <c r="G66" i="17"/>
  <c r="F66" i="17"/>
  <c r="G65" i="17"/>
  <c r="F65" i="17"/>
  <c r="G64" i="17"/>
  <c r="F64" i="17"/>
  <c r="G63" i="17"/>
  <c r="F63" i="17"/>
  <c r="G62" i="17"/>
  <c r="F62" i="17"/>
  <c r="G61" i="17"/>
  <c r="F61" i="17"/>
  <c r="G60" i="17"/>
  <c r="F60" i="17"/>
  <c r="G59" i="17"/>
  <c r="F59" i="17"/>
  <c r="G58" i="17"/>
  <c r="F58" i="17"/>
  <c r="G57" i="17"/>
  <c r="F57" i="17"/>
  <c r="G56" i="17"/>
  <c r="F56" i="17"/>
  <c r="G55" i="17"/>
  <c r="F55" i="17"/>
  <c r="G54" i="17"/>
  <c r="F54" i="17"/>
  <c r="G53" i="17"/>
  <c r="F53" i="17"/>
  <c r="G52" i="17"/>
  <c r="F52" i="17"/>
  <c r="G51" i="17"/>
  <c r="F51" i="17"/>
  <c r="G50" i="17"/>
  <c r="F50" i="17"/>
  <c r="G49" i="17"/>
  <c r="F49" i="17"/>
  <c r="G48" i="17"/>
  <c r="F48" i="17"/>
  <c r="G47" i="17"/>
  <c r="F47" i="17"/>
  <c r="G46" i="17"/>
  <c r="F46" i="17"/>
  <c r="G45" i="17"/>
  <c r="F45" i="17"/>
  <c r="G44" i="17"/>
  <c r="F44" i="17"/>
  <c r="B2" i="17"/>
  <c r="C2" i="17"/>
  <c r="D2" i="17"/>
  <c r="E2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H2" i="17"/>
  <c r="I2" i="17"/>
  <c r="J2" i="17"/>
  <c r="B3" i="17"/>
  <c r="C3" i="17"/>
  <c r="D3" i="17"/>
  <c r="E3" i="17"/>
  <c r="H3" i="17"/>
  <c r="I3" i="17"/>
  <c r="J3" i="17"/>
  <c r="B4" i="17"/>
  <c r="C4" i="17"/>
  <c r="D4" i="17"/>
  <c r="E4" i="17"/>
  <c r="H4" i="17"/>
  <c r="I4" i="17"/>
  <c r="J4" i="17"/>
  <c r="B5" i="17"/>
  <c r="C5" i="17"/>
  <c r="D5" i="17"/>
  <c r="E5" i="17"/>
  <c r="H5" i="17"/>
  <c r="I5" i="17"/>
  <c r="J5" i="17"/>
  <c r="B6" i="17"/>
  <c r="C6" i="17"/>
  <c r="D6" i="17"/>
  <c r="E6" i="17"/>
  <c r="H6" i="17"/>
  <c r="I6" i="17"/>
  <c r="J6" i="17"/>
  <c r="B7" i="17"/>
  <c r="C7" i="17"/>
  <c r="D7" i="17"/>
  <c r="E7" i="17"/>
  <c r="H7" i="17"/>
  <c r="I7" i="17"/>
  <c r="J7" i="17"/>
  <c r="K2" i="17"/>
  <c r="K3" i="17"/>
  <c r="K4" i="17"/>
  <c r="K5" i="17"/>
  <c r="K6" i="17"/>
  <c r="K7" i="17"/>
  <c r="L21" i="17"/>
  <c r="L22" i="17"/>
  <c r="L23" i="17"/>
  <c r="L24" i="17"/>
  <c r="L25" i="17"/>
  <c r="L38" i="17"/>
  <c r="L39" i="17"/>
  <c r="L40" i="17"/>
  <c r="L41" i="17"/>
  <c r="L42" i="17"/>
  <c r="L43" i="17"/>
  <c r="F222" i="35"/>
  <c r="G222" i="35"/>
  <c r="F223" i="35"/>
  <c r="G223" i="35"/>
  <c r="F224" i="35"/>
  <c r="G224" i="35"/>
  <c r="F160" i="35"/>
  <c r="G160" i="35"/>
  <c r="F161" i="35"/>
  <c r="G161" i="35"/>
  <c r="G193" i="35"/>
  <c r="F193" i="35"/>
  <c r="G192" i="35"/>
  <c r="F192" i="35"/>
  <c r="G159" i="35"/>
  <c r="F159" i="35"/>
  <c r="G158" i="35"/>
  <c r="F158" i="35"/>
  <c r="F196" i="35"/>
  <c r="G196" i="35"/>
  <c r="F197" i="35"/>
  <c r="G197" i="35"/>
  <c r="F198" i="35"/>
  <c r="G198" i="35"/>
  <c r="F199" i="35"/>
  <c r="G199" i="35"/>
  <c r="F200" i="35"/>
  <c r="G200" i="35"/>
  <c r="F201" i="35"/>
  <c r="G201" i="35"/>
  <c r="F202" i="35"/>
  <c r="G202" i="35"/>
  <c r="F203" i="35"/>
  <c r="G203" i="35"/>
  <c r="F204" i="35"/>
  <c r="G204" i="35"/>
  <c r="F205" i="35"/>
  <c r="G205" i="35"/>
  <c r="F206" i="35"/>
  <c r="G206" i="35"/>
  <c r="F207" i="35"/>
  <c r="G207" i="35"/>
  <c r="F208" i="35"/>
  <c r="G208" i="35"/>
  <c r="F209" i="35"/>
  <c r="G209" i="35"/>
  <c r="F210" i="35"/>
  <c r="G210" i="35"/>
  <c r="F211" i="35"/>
  <c r="G211" i="35"/>
  <c r="F212" i="35"/>
  <c r="G212" i="35"/>
  <c r="F213" i="35"/>
  <c r="G213" i="35"/>
  <c r="F214" i="35"/>
  <c r="G214" i="35"/>
  <c r="F215" i="35"/>
  <c r="G215" i="35"/>
  <c r="F216" i="35"/>
  <c r="G216" i="35"/>
  <c r="F217" i="35"/>
  <c r="G217" i="35"/>
  <c r="F218" i="35"/>
  <c r="G218" i="35"/>
  <c r="F219" i="35"/>
  <c r="G219" i="35"/>
  <c r="F220" i="35"/>
  <c r="G220" i="35"/>
  <c r="F221" i="35"/>
  <c r="G221" i="35"/>
  <c r="G195" i="35"/>
  <c r="F195" i="35"/>
  <c r="L57" i="35"/>
  <c r="L58" i="35"/>
  <c r="L59" i="35"/>
  <c r="L60" i="35"/>
  <c r="L56" i="35"/>
  <c r="L192" i="35"/>
  <c r="L193" i="35"/>
  <c r="L194" i="35"/>
  <c r="L188" i="35"/>
  <c r="L189" i="35"/>
  <c r="L190" i="35"/>
  <c r="L191" i="35"/>
  <c r="L187" i="35"/>
  <c r="L170" i="35"/>
  <c r="L171" i="35"/>
  <c r="L172" i="35"/>
  <c r="L173" i="35"/>
  <c r="L174" i="35"/>
  <c r="L175" i="35"/>
  <c r="L176" i="35"/>
  <c r="L162" i="35"/>
  <c r="L163" i="35"/>
  <c r="L164" i="35"/>
  <c r="L165" i="35"/>
  <c r="L166" i="35"/>
  <c r="L167" i="35"/>
  <c r="L168" i="35"/>
  <c r="L169" i="35"/>
  <c r="L159" i="35"/>
  <c r="L160" i="35"/>
  <c r="L161" i="35"/>
  <c r="L158" i="35"/>
  <c r="L43" i="35"/>
  <c r="L44" i="35"/>
  <c r="L45" i="35"/>
  <c r="L46" i="35"/>
  <c r="L47" i="35"/>
  <c r="F154" i="35"/>
  <c r="G154" i="35"/>
  <c r="F155" i="35"/>
  <c r="G155" i="35"/>
  <c r="F156" i="35"/>
  <c r="G156" i="35"/>
  <c r="F157" i="35"/>
  <c r="G157" i="35"/>
  <c r="G153" i="35"/>
  <c r="F153" i="35"/>
  <c r="L149" i="35"/>
  <c r="L150" i="35"/>
  <c r="L151" i="35"/>
  <c r="L152" i="35"/>
  <c r="L86" i="35"/>
  <c r="L87" i="35"/>
  <c r="L88" i="35"/>
  <c r="L89" i="35"/>
  <c r="L90" i="35"/>
  <c r="L91" i="35"/>
  <c r="L92" i="35"/>
  <c r="L93" i="35"/>
  <c r="L94" i="35"/>
  <c r="L95" i="35"/>
  <c r="L96" i="35"/>
  <c r="L97" i="35"/>
  <c r="L98" i="35"/>
  <c r="L99" i="35"/>
  <c r="L100" i="35"/>
  <c r="L101" i="35"/>
  <c r="L102" i="35"/>
  <c r="L103" i="35"/>
  <c r="L104" i="35"/>
  <c r="L105" i="35"/>
  <c r="L106" i="35"/>
  <c r="L107" i="35"/>
  <c r="L108" i="35"/>
  <c r="L109" i="35"/>
  <c r="L110" i="35"/>
  <c r="L111" i="35"/>
  <c r="L112" i="35"/>
  <c r="L113" i="35"/>
  <c r="L114" i="35"/>
  <c r="L115" i="35"/>
  <c r="L116" i="35"/>
  <c r="L117" i="35"/>
  <c r="L118" i="35"/>
  <c r="L119" i="35"/>
  <c r="L120" i="35"/>
  <c r="L121" i="35"/>
  <c r="L122" i="35"/>
  <c r="L123" i="35"/>
  <c r="L124" i="35"/>
  <c r="L125" i="35"/>
  <c r="L126" i="35"/>
  <c r="L127" i="35"/>
  <c r="L128" i="35"/>
  <c r="L129" i="35"/>
  <c r="L130" i="35"/>
  <c r="L131" i="35"/>
  <c r="L132" i="35"/>
  <c r="L133" i="35"/>
  <c r="L134" i="35"/>
  <c r="L135" i="35"/>
  <c r="L136" i="35"/>
  <c r="L137" i="35"/>
  <c r="L138" i="35"/>
  <c r="L139" i="35"/>
  <c r="L140" i="35"/>
  <c r="L141" i="35"/>
  <c r="L142" i="35"/>
  <c r="L143" i="35"/>
  <c r="L144" i="35"/>
  <c r="L145" i="35"/>
  <c r="L146" i="35"/>
  <c r="L147" i="35"/>
  <c r="L148" i="35"/>
  <c r="L85" i="35"/>
  <c r="L23" i="35"/>
  <c r="L20" i="35"/>
  <c r="L21" i="35"/>
  <c r="L22" i="35"/>
  <c r="L24" i="35"/>
  <c r="L25" i="35"/>
  <c r="L26" i="35"/>
  <c r="L27" i="35"/>
  <c r="L28" i="35"/>
  <c r="L29" i="35"/>
  <c r="L30" i="35"/>
  <c r="L31" i="35"/>
  <c r="L32" i="35"/>
  <c r="L33" i="35"/>
  <c r="L34" i="35"/>
  <c r="L35" i="35"/>
  <c r="L36" i="35"/>
  <c r="L37" i="35"/>
  <c r="L38" i="35"/>
  <c r="L39" i="35"/>
  <c r="L40" i="35"/>
  <c r="L41" i="35"/>
  <c r="L42" i="35"/>
  <c r="K7" i="35"/>
  <c r="J7" i="35"/>
  <c r="I43" i="35"/>
  <c r="I44" i="35"/>
  <c r="I45" i="35"/>
  <c r="I46" i="35"/>
  <c r="I48" i="35"/>
  <c r="I49" i="35"/>
  <c r="I50" i="35"/>
  <c r="I51" i="35"/>
  <c r="I52" i="35"/>
  <c r="I53" i="35"/>
  <c r="I54" i="35"/>
  <c r="I55" i="35"/>
  <c r="I56" i="35"/>
  <c r="I57" i="35"/>
  <c r="I58" i="35"/>
  <c r="I59" i="35"/>
  <c r="I60" i="35"/>
  <c r="I61" i="35"/>
  <c r="I62" i="35"/>
  <c r="I63" i="35"/>
  <c r="I64" i="35"/>
  <c r="I65" i="35"/>
  <c r="I66" i="35"/>
  <c r="I67" i="35"/>
  <c r="I68" i="35"/>
  <c r="I69" i="35"/>
  <c r="I70" i="35"/>
  <c r="I71" i="35"/>
  <c r="I72" i="35"/>
  <c r="I73" i="35"/>
  <c r="I74" i="35"/>
  <c r="I75" i="35"/>
  <c r="I76" i="35"/>
  <c r="I77" i="35"/>
  <c r="I78" i="35"/>
  <c r="I79" i="35"/>
  <c r="I80" i="35"/>
  <c r="I81" i="35"/>
  <c r="I82" i="35"/>
  <c r="I83" i="35"/>
  <c r="I84" i="35"/>
  <c r="H7" i="35"/>
  <c r="G43" i="35"/>
  <c r="G44" i="35"/>
  <c r="G45" i="35"/>
  <c r="G46" i="35"/>
  <c r="G48" i="35"/>
  <c r="G49" i="35"/>
  <c r="G50" i="35"/>
  <c r="G51" i="35"/>
  <c r="G52" i="35"/>
  <c r="G53" i="35"/>
  <c r="G54" i="35"/>
  <c r="G55" i="35"/>
  <c r="G56" i="35"/>
  <c r="G57" i="35"/>
  <c r="G58" i="35"/>
  <c r="G59" i="35"/>
  <c r="G60" i="35"/>
  <c r="G61" i="35"/>
  <c r="G62" i="35"/>
  <c r="G63" i="35"/>
  <c r="G64" i="35"/>
  <c r="G65" i="35"/>
  <c r="G66" i="35"/>
  <c r="G67" i="35"/>
  <c r="G68" i="35"/>
  <c r="G69" i="35"/>
  <c r="G70" i="35"/>
  <c r="G71" i="35"/>
  <c r="G72" i="35"/>
  <c r="G73" i="35"/>
  <c r="G74" i="35"/>
  <c r="G75" i="35"/>
  <c r="G76" i="35"/>
  <c r="G77" i="35"/>
  <c r="G78" i="35"/>
  <c r="G79" i="35"/>
  <c r="G80" i="35"/>
  <c r="G81" i="35"/>
  <c r="G82" i="35"/>
  <c r="G83" i="35"/>
  <c r="G84" i="35"/>
  <c r="F43" i="35"/>
  <c r="F44" i="35"/>
  <c r="F45" i="35"/>
  <c r="F46" i="35"/>
  <c r="F48" i="35"/>
  <c r="F49" i="35"/>
  <c r="F50" i="35"/>
  <c r="F51" i="35"/>
  <c r="F52" i="35"/>
  <c r="F53" i="35"/>
  <c r="F54" i="35"/>
  <c r="F55" i="35"/>
  <c r="F56" i="35"/>
  <c r="F57" i="35"/>
  <c r="F58" i="35"/>
  <c r="F59" i="35"/>
  <c r="F60" i="35"/>
  <c r="F61" i="35"/>
  <c r="F62" i="35"/>
  <c r="F63" i="35"/>
  <c r="F64" i="35"/>
  <c r="F65" i="35"/>
  <c r="F66" i="35"/>
  <c r="F67" i="35"/>
  <c r="F68" i="35"/>
  <c r="F69" i="35"/>
  <c r="F70" i="35"/>
  <c r="F71" i="35"/>
  <c r="F72" i="35"/>
  <c r="F73" i="35"/>
  <c r="F74" i="35"/>
  <c r="F75" i="35"/>
  <c r="F76" i="35"/>
  <c r="F77" i="35"/>
  <c r="F78" i="35"/>
  <c r="F79" i="35"/>
  <c r="F80" i="35"/>
  <c r="F81" i="35"/>
  <c r="F82" i="35"/>
  <c r="F83" i="35"/>
  <c r="F84" i="35"/>
  <c r="E7" i="35"/>
  <c r="D7" i="35"/>
  <c r="C7" i="35"/>
  <c r="B7" i="35"/>
  <c r="H5" i="35"/>
  <c r="E5" i="35"/>
  <c r="D5" i="35"/>
  <c r="C5" i="35"/>
  <c r="B5" i="35"/>
  <c r="H4" i="35"/>
  <c r="E4" i="35"/>
  <c r="D4" i="35"/>
  <c r="C4" i="35"/>
  <c r="B4" i="35"/>
  <c r="K5" i="35"/>
  <c r="K4" i="35"/>
  <c r="J5" i="35"/>
  <c r="J4" i="35"/>
  <c r="K6" i="35"/>
  <c r="J6" i="35"/>
  <c r="H6" i="35"/>
  <c r="E6" i="35"/>
  <c r="D6" i="35"/>
  <c r="C6" i="35"/>
  <c r="K3" i="35"/>
  <c r="J3" i="35"/>
  <c r="I3" i="35"/>
  <c r="H3" i="35"/>
  <c r="E3" i="35"/>
  <c r="D3" i="35"/>
  <c r="C3" i="35"/>
  <c r="K2" i="35"/>
  <c r="J2" i="35"/>
  <c r="H2" i="35"/>
  <c r="F2" i="35"/>
  <c r="E2" i="35"/>
  <c r="D2" i="35"/>
  <c r="C2" i="35"/>
  <c r="B6" i="35"/>
  <c r="B3" i="35"/>
  <c r="B2" i="35"/>
  <c r="C8" i="18"/>
  <c r="D8" i="18"/>
  <c r="E8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G21" i="18"/>
  <c r="G22" i="18"/>
  <c r="G4" i="18" s="1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H8" i="18"/>
  <c r="C9" i="18"/>
  <c r="D9" i="18"/>
  <c r="D7" i="18" s="1"/>
  <c r="E9" i="18"/>
  <c r="E7" i="18" s="1"/>
  <c r="H9" i="18"/>
  <c r="H7" i="18" s="1"/>
  <c r="B9" i="18"/>
  <c r="B8" i="18"/>
  <c r="R22" i="18"/>
  <c r="R21" i="18"/>
  <c r="L106" i="18"/>
  <c r="Q7" i="18"/>
  <c r="P7" i="18"/>
  <c r="L7" i="18"/>
  <c r="K7" i="18"/>
  <c r="J7" i="18"/>
  <c r="C7" i="18"/>
  <c r="B7" i="18"/>
  <c r="Q6" i="18"/>
  <c r="P6" i="18"/>
  <c r="L6" i="18"/>
  <c r="K6" i="18"/>
  <c r="J6" i="18"/>
  <c r="H6" i="18"/>
  <c r="E6" i="18"/>
  <c r="D6" i="18"/>
  <c r="C6" i="18"/>
  <c r="B6" i="18"/>
  <c r="Q5" i="18"/>
  <c r="P5" i="18"/>
  <c r="K5" i="18"/>
  <c r="J5" i="18"/>
  <c r="H5" i="18"/>
  <c r="E5" i="18"/>
  <c r="D5" i="18"/>
  <c r="C5" i="18"/>
  <c r="B5" i="18"/>
  <c r="Q4" i="18"/>
  <c r="P4" i="18"/>
  <c r="L4" i="18"/>
  <c r="K4" i="18"/>
  <c r="J4" i="18"/>
  <c r="H4" i="18"/>
  <c r="E4" i="18"/>
  <c r="D4" i="18"/>
  <c r="C4" i="18"/>
  <c r="B4" i="18"/>
  <c r="Q3" i="18"/>
  <c r="P3" i="18"/>
  <c r="K3" i="18"/>
  <c r="J3" i="18"/>
  <c r="H3" i="18"/>
  <c r="E3" i="18"/>
  <c r="D3" i="18"/>
  <c r="C3" i="18"/>
  <c r="B3" i="18"/>
  <c r="Q2" i="18"/>
  <c r="P2" i="18"/>
  <c r="L2" i="18"/>
  <c r="K2" i="18"/>
  <c r="J2" i="18"/>
  <c r="H2" i="18"/>
  <c r="E2" i="18"/>
  <c r="D2" i="18"/>
  <c r="C2" i="18"/>
  <c r="B2" i="18"/>
  <c r="R7" i="19"/>
  <c r="Q7" i="19"/>
  <c r="R6" i="19"/>
  <c r="Q6" i="19"/>
  <c r="L6" i="19"/>
  <c r="K6" i="19"/>
  <c r="J6" i="19"/>
  <c r="I6" i="19"/>
  <c r="H6" i="19"/>
  <c r="F6" i="19"/>
  <c r="E6" i="19"/>
  <c r="D6" i="19"/>
  <c r="C6" i="19"/>
  <c r="R5" i="19"/>
  <c r="Q5" i="19"/>
  <c r="L5" i="19"/>
  <c r="K5" i="19"/>
  <c r="J5" i="19"/>
  <c r="I5" i="19"/>
  <c r="H5" i="19"/>
  <c r="F5" i="19"/>
  <c r="E5" i="19"/>
  <c r="D5" i="19"/>
  <c r="C5" i="19"/>
  <c r="R4" i="19"/>
  <c r="Q4" i="19"/>
  <c r="L4" i="19"/>
  <c r="K4" i="19"/>
  <c r="J4" i="19"/>
  <c r="I4" i="19"/>
  <c r="H4" i="19"/>
  <c r="F4" i="19"/>
  <c r="E4" i="19"/>
  <c r="D4" i="19"/>
  <c r="C4" i="19"/>
  <c r="R3" i="19"/>
  <c r="Q3" i="19"/>
  <c r="L3" i="19"/>
  <c r="K3" i="19"/>
  <c r="J3" i="19"/>
  <c r="I3" i="19"/>
  <c r="H3" i="19"/>
  <c r="F3" i="19"/>
  <c r="E3" i="19"/>
  <c r="D3" i="19"/>
  <c r="C3" i="19"/>
  <c r="R2" i="19"/>
  <c r="Q2" i="19"/>
  <c r="L2" i="19"/>
  <c r="K2" i="19"/>
  <c r="J2" i="19"/>
  <c r="I2" i="19"/>
  <c r="F2" i="19"/>
  <c r="E2" i="19"/>
  <c r="D2" i="19"/>
  <c r="C2" i="19"/>
  <c r="L9" i="20"/>
  <c r="L10" i="20"/>
  <c r="L11" i="20"/>
  <c r="L12" i="20"/>
  <c r="L13" i="20"/>
  <c r="G58" i="21"/>
  <c r="F58" i="21"/>
  <c r="G57" i="21"/>
  <c r="F57" i="21"/>
  <c r="G56" i="21"/>
  <c r="F56" i="21"/>
  <c r="G55" i="21"/>
  <c r="F55" i="21"/>
  <c r="G54" i="21"/>
  <c r="F54" i="21"/>
  <c r="G53" i="21"/>
  <c r="F53" i="21"/>
  <c r="G52" i="21"/>
  <c r="F52" i="21"/>
  <c r="G51" i="21"/>
  <c r="F51" i="21"/>
  <c r="G50" i="21"/>
  <c r="F50" i="21"/>
  <c r="G49" i="21"/>
  <c r="F49" i="21"/>
  <c r="G48" i="21"/>
  <c r="F48" i="21"/>
  <c r="G47" i="21"/>
  <c r="F47" i="21"/>
  <c r="G46" i="21"/>
  <c r="F46" i="21"/>
  <c r="G45" i="21"/>
  <c r="F45" i="21"/>
  <c r="G44" i="21"/>
  <c r="F44" i="21"/>
  <c r="G43" i="21"/>
  <c r="F43" i="21"/>
  <c r="G42" i="21"/>
  <c r="F42" i="21"/>
  <c r="G41" i="21"/>
  <c r="F41" i="21"/>
  <c r="G40" i="21"/>
  <c r="F40" i="21"/>
  <c r="G39" i="21"/>
  <c r="F39" i="21"/>
  <c r="G38" i="21"/>
  <c r="F38" i="21"/>
  <c r="G37" i="21"/>
  <c r="F37" i="21"/>
  <c r="G36" i="21"/>
  <c r="F36" i="21"/>
  <c r="G35" i="21"/>
  <c r="F35" i="21"/>
  <c r="G34" i="21"/>
  <c r="F34" i="21"/>
  <c r="G33" i="21"/>
  <c r="F33" i="21"/>
  <c r="G32" i="21"/>
  <c r="F32" i="21"/>
  <c r="G31" i="21"/>
  <c r="F31" i="21"/>
  <c r="G30" i="21"/>
  <c r="F30" i="21"/>
  <c r="F5" i="21" s="1"/>
  <c r="G29" i="21"/>
  <c r="G3" i="21" s="1"/>
  <c r="F29" i="21"/>
  <c r="F7" i="21" s="1"/>
  <c r="O22" i="21"/>
  <c r="O23" i="21"/>
  <c r="O2" i="21" s="1"/>
  <c r="O24" i="21"/>
  <c r="O25" i="21"/>
  <c r="O26" i="21"/>
  <c r="O27" i="21"/>
  <c r="O28" i="21"/>
  <c r="O21" i="21"/>
  <c r="T7" i="21"/>
  <c r="S7" i="21"/>
  <c r="N7" i="21"/>
  <c r="M7" i="21"/>
  <c r="I7" i="21"/>
  <c r="H7" i="21"/>
  <c r="E7" i="21"/>
  <c r="D7" i="21"/>
  <c r="C7" i="21"/>
  <c r="B7" i="21"/>
  <c r="T6" i="21"/>
  <c r="S6" i="21"/>
  <c r="N6" i="21"/>
  <c r="M6" i="21"/>
  <c r="I6" i="21"/>
  <c r="H6" i="21"/>
  <c r="E6" i="21"/>
  <c r="D6" i="21"/>
  <c r="C6" i="21"/>
  <c r="B6" i="21"/>
  <c r="T5" i="21"/>
  <c r="S5" i="21"/>
  <c r="N5" i="21"/>
  <c r="M5" i="21"/>
  <c r="I5" i="21"/>
  <c r="H5" i="21"/>
  <c r="E5" i="21"/>
  <c r="D5" i="21"/>
  <c r="C5" i="21"/>
  <c r="B5" i="21"/>
  <c r="T4" i="21"/>
  <c r="S4" i="21"/>
  <c r="N4" i="21"/>
  <c r="M4" i="21"/>
  <c r="I4" i="21"/>
  <c r="H4" i="21"/>
  <c r="E4" i="21"/>
  <c r="D4" i="21"/>
  <c r="C4" i="21"/>
  <c r="B4" i="21"/>
  <c r="T3" i="21"/>
  <c r="S3" i="21"/>
  <c r="N3" i="21"/>
  <c r="M3" i="21"/>
  <c r="I3" i="21"/>
  <c r="H3" i="21"/>
  <c r="E3" i="21"/>
  <c r="D3" i="21"/>
  <c r="C3" i="21"/>
  <c r="B3" i="21"/>
  <c r="T2" i="21"/>
  <c r="S2" i="21"/>
  <c r="N2" i="21"/>
  <c r="M2" i="21"/>
  <c r="I2" i="21"/>
  <c r="H2" i="21"/>
  <c r="E2" i="21"/>
  <c r="D2" i="21"/>
  <c r="C2" i="21"/>
  <c r="B2" i="21"/>
  <c r="R7" i="22"/>
  <c r="Q7" i="22"/>
  <c r="L7" i="22"/>
  <c r="K7" i="22"/>
  <c r="I7" i="22"/>
  <c r="G7" i="22"/>
  <c r="F7" i="22"/>
  <c r="E7" i="22"/>
  <c r="D7" i="22"/>
  <c r="R6" i="22"/>
  <c r="Q6" i="22"/>
  <c r="L6" i="22"/>
  <c r="K6" i="22"/>
  <c r="I6" i="22"/>
  <c r="H6" i="22"/>
  <c r="F6" i="22"/>
  <c r="E6" i="22"/>
  <c r="D6" i="22"/>
  <c r="R5" i="22"/>
  <c r="Q5" i="22"/>
  <c r="L5" i="22"/>
  <c r="K5" i="22"/>
  <c r="I5" i="22"/>
  <c r="G5" i="22"/>
  <c r="F5" i="22"/>
  <c r="E5" i="22"/>
  <c r="D5" i="22"/>
  <c r="R4" i="22"/>
  <c r="Q4" i="22"/>
  <c r="L4" i="22"/>
  <c r="K4" i="22"/>
  <c r="I4" i="22"/>
  <c r="H4" i="22"/>
  <c r="F4" i="22"/>
  <c r="E4" i="22"/>
  <c r="D4" i="22"/>
  <c r="R3" i="22"/>
  <c r="Q3" i="22"/>
  <c r="M3" i="22"/>
  <c r="L3" i="22"/>
  <c r="K3" i="22"/>
  <c r="I3" i="22"/>
  <c r="H3" i="22"/>
  <c r="G3" i="22"/>
  <c r="F3" i="22"/>
  <c r="E3" i="22"/>
  <c r="D3" i="22"/>
  <c r="R2" i="22"/>
  <c r="Q2" i="22"/>
  <c r="L2" i="22"/>
  <c r="K2" i="22"/>
  <c r="I2" i="22"/>
  <c r="F2" i="22"/>
  <c r="E2" i="22"/>
  <c r="D2" i="22"/>
  <c r="G22" i="23"/>
  <c r="H22" i="23"/>
  <c r="G23" i="23"/>
  <c r="H23" i="23"/>
  <c r="G24" i="23"/>
  <c r="H24" i="23"/>
  <c r="G25" i="23"/>
  <c r="H25" i="23"/>
  <c r="G26" i="23"/>
  <c r="H26" i="23"/>
  <c r="G27" i="23"/>
  <c r="H27" i="23"/>
  <c r="G28" i="23"/>
  <c r="H28" i="23"/>
  <c r="G29" i="23"/>
  <c r="H29" i="23"/>
  <c r="G30" i="23"/>
  <c r="H30" i="23"/>
  <c r="G31" i="23"/>
  <c r="H31" i="23"/>
  <c r="G32" i="23"/>
  <c r="H32" i="23"/>
  <c r="G33" i="23"/>
  <c r="H33" i="23"/>
  <c r="G34" i="23"/>
  <c r="H34" i="23"/>
  <c r="G35" i="23"/>
  <c r="H35" i="23"/>
  <c r="G36" i="23"/>
  <c r="H36" i="23"/>
  <c r="G37" i="23"/>
  <c r="H37" i="23"/>
  <c r="G38" i="23"/>
  <c r="H38" i="23"/>
  <c r="G39" i="23"/>
  <c r="H39" i="23"/>
  <c r="G40" i="23"/>
  <c r="H40" i="23"/>
  <c r="G41" i="23"/>
  <c r="H41" i="23"/>
  <c r="G42" i="23"/>
  <c r="H42" i="23"/>
  <c r="G43" i="23"/>
  <c r="H43" i="23"/>
  <c r="G44" i="23"/>
  <c r="H44" i="23"/>
  <c r="G45" i="23"/>
  <c r="H45" i="23"/>
  <c r="G46" i="23"/>
  <c r="H46" i="23"/>
  <c r="G47" i="23"/>
  <c r="H47" i="23"/>
  <c r="G48" i="23"/>
  <c r="H48" i="23"/>
  <c r="G49" i="23"/>
  <c r="H49" i="23"/>
  <c r="H21" i="23"/>
  <c r="G21" i="23"/>
  <c r="G3" i="23" s="1"/>
  <c r="S7" i="23"/>
  <c r="R7" i="23"/>
  <c r="M7" i="23"/>
  <c r="L7" i="23"/>
  <c r="J7" i="23"/>
  <c r="I7" i="23"/>
  <c r="F7" i="23"/>
  <c r="E7" i="23"/>
  <c r="D7" i="23"/>
  <c r="C7" i="23"/>
  <c r="S6" i="23"/>
  <c r="R6" i="23"/>
  <c r="M6" i="23"/>
  <c r="L6" i="23"/>
  <c r="J6" i="23"/>
  <c r="I6" i="23"/>
  <c r="F6" i="23"/>
  <c r="E6" i="23"/>
  <c r="D6" i="23"/>
  <c r="C6" i="23"/>
  <c r="S5" i="23"/>
  <c r="R5" i="23"/>
  <c r="N5" i="23"/>
  <c r="M5" i="23"/>
  <c r="L5" i="23"/>
  <c r="J5" i="23"/>
  <c r="I5" i="23"/>
  <c r="F5" i="23"/>
  <c r="E5" i="23"/>
  <c r="D5" i="23"/>
  <c r="C5" i="23"/>
  <c r="S4" i="23"/>
  <c r="R4" i="23"/>
  <c r="N4" i="23"/>
  <c r="M4" i="23"/>
  <c r="L4" i="23"/>
  <c r="J4" i="23"/>
  <c r="I4" i="23"/>
  <c r="F4" i="23"/>
  <c r="E4" i="23"/>
  <c r="D4" i="23"/>
  <c r="C4" i="23"/>
  <c r="S3" i="23"/>
  <c r="R3" i="23"/>
  <c r="M3" i="23"/>
  <c r="L3" i="23"/>
  <c r="J3" i="23"/>
  <c r="I3" i="23"/>
  <c r="F3" i="23"/>
  <c r="E3" i="23"/>
  <c r="D3" i="23"/>
  <c r="C3" i="23"/>
  <c r="S2" i="23"/>
  <c r="R2" i="23"/>
  <c r="M2" i="23"/>
  <c r="L2" i="23"/>
  <c r="J2" i="23"/>
  <c r="I2" i="23"/>
  <c r="F2" i="23"/>
  <c r="E2" i="23"/>
  <c r="D2" i="23"/>
  <c r="C2" i="23"/>
  <c r="L53" i="36"/>
  <c r="L52" i="36"/>
  <c r="L51" i="36"/>
  <c r="L50" i="36"/>
  <c r="L49" i="36"/>
  <c r="L48" i="36"/>
  <c r="L47" i="36"/>
  <c r="L46" i="36"/>
  <c r="L45" i="36"/>
  <c r="L44" i="36"/>
  <c r="L43" i="36"/>
  <c r="L42" i="36"/>
  <c r="L41" i="36"/>
  <c r="L40" i="36"/>
  <c r="L39" i="36"/>
  <c r="L38" i="36"/>
  <c r="L37" i="36"/>
  <c r="L36" i="36"/>
  <c r="L35" i="36"/>
  <c r="L34" i="36"/>
  <c r="L33" i="36"/>
  <c r="L32" i="36"/>
  <c r="L31" i="36"/>
  <c r="L30" i="36"/>
  <c r="L29" i="36"/>
  <c r="L28" i="36"/>
  <c r="L27" i="36"/>
  <c r="L26" i="36"/>
  <c r="L25" i="36"/>
  <c r="L24" i="36"/>
  <c r="L23" i="36"/>
  <c r="L22" i="36"/>
  <c r="L21" i="36"/>
  <c r="Q7" i="36"/>
  <c r="P7" i="36"/>
  <c r="K7" i="36"/>
  <c r="J7" i="36"/>
  <c r="H7" i="36"/>
  <c r="G7" i="36"/>
  <c r="F7" i="36"/>
  <c r="E7" i="36"/>
  <c r="D7" i="36"/>
  <c r="C7" i="36"/>
  <c r="B7" i="36"/>
  <c r="Q6" i="36"/>
  <c r="P6" i="36"/>
  <c r="K6" i="36"/>
  <c r="J6" i="36"/>
  <c r="H6" i="36"/>
  <c r="G6" i="36"/>
  <c r="F6" i="36"/>
  <c r="E6" i="36"/>
  <c r="D6" i="36"/>
  <c r="C6" i="36"/>
  <c r="B6" i="36"/>
  <c r="Q5" i="36"/>
  <c r="P5" i="36"/>
  <c r="K5" i="36"/>
  <c r="J5" i="36"/>
  <c r="H5" i="36"/>
  <c r="G5" i="36"/>
  <c r="F5" i="36"/>
  <c r="E5" i="36"/>
  <c r="D5" i="36"/>
  <c r="C5" i="36"/>
  <c r="B5" i="36"/>
  <c r="Q4" i="36"/>
  <c r="P4" i="36"/>
  <c r="K4" i="36"/>
  <c r="J4" i="36"/>
  <c r="H4" i="36"/>
  <c r="G4" i="36"/>
  <c r="F4" i="36"/>
  <c r="E4" i="36"/>
  <c r="D4" i="36"/>
  <c r="C4" i="36"/>
  <c r="B4" i="36"/>
  <c r="Q3" i="36"/>
  <c r="P3" i="36"/>
  <c r="K3" i="36"/>
  <c r="J3" i="36"/>
  <c r="H3" i="36"/>
  <c r="G3" i="36"/>
  <c r="F3" i="36"/>
  <c r="E3" i="36"/>
  <c r="D3" i="36"/>
  <c r="C3" i="36"/>
  <c r="B3" i="36"/>
  <c r="Q2" i="36"/>
  <c r="P2" i="36"/>
  <c r="K2" i="36"/>
  <c r="J2" i="36"/>
  <c r="H2" i="36"/>
  <c r="G2" i="36"/>
  <c r="F2" i="36"/>
  <c r="E2" i="36"/>
  <c r="D2" i="36"/>
  <c r="C2" i="36"/>
  <c r="B2" i="36"/>
  <c r="F22" i="24"/>
  <c r="G22" i="24"/>
  <c r="F23" i="24"/>
  <c r="G23" i="24"/>
  <c r="G21" i="24"/>
  <c r="F21" i="24"/>
  <c r="I23" i="24"/>
  <c r="H7" i="24"/>
  <c r="E7" i="24"/>
  <c r="D7" i="24"/>
  <c r="C7" i="24"/>
  <c r="B7" i="24"/>
  <c r="H6" i="24"/>
  <c r="E6" i="24"/>
  <c r="D6" i="24"/>
  <c r="C6" i="24"/>
  <c r="B6" i="24"/>
  <c r="H5" i="24"/>
  <c r="F5" i="24"/>
  <c r="E5" i="24"/>
  <c r="D5" i="24"/>
  <c r="C5" i="24"/>
  <c r="B5" i="24"/>
  <c r="H4" i="24"/>
  <c r="E4" i="24"/>
  <c r="D4" i="24"/>
  <c r="C4" i="24"/>
  <c r="B4" i="24"/>
  <c r="H3" i="24"/>
  <c r="E3" i="24"/>
  <c r="D3" i="24"/>
  <c r="C3" i="24"/>
  <c r="B3" i="24"/>
  <c r="H2" i="24"/>
  <c r="E2" i="24"/>
  <c r="D2" i="24"/>
  <c r="C2" i="24"/>
  <c r="B2" i="24"/>
  <c r="M23" i="25"/>
  <c r="M24" i="25"/>
  <c r="M2" i="25" s="1"/>
  <c r="M25" i="25"/>
  <c r="M26" i="25"/>
  <c r="M27" i="25"/>
  <c r="M28" i="25"/>
  <c r="M22" i="25"/>
  <c r="R2" i="25"/>
  <c r="R3" i="25"/>
  <c r="R4" i="25"/>
  <c r="R5" i="25"/>
  <c r="R6" i="25"/>
  <c r="R7" i="25"/>
  <c r="Q7" i="25"/>
  <c r="Q6" i="25"/>
  <c r="Q5" i="25"/>
  <c r="Q4" i="25"/>
  <c r="Q3" i="25"/>
  <c r="Q2" i="25"/>
  <c r="L7" i="25"/>
  <c r="K7" i="25"/>
  <c r="J7" i="25"/>
  <c r="I7" i="25"/>
  <c r="G7" i="25"/>
  <c r="E7" i="25"/>
  <c r="D7" i="25"/>
  <c r="C7" i="25"/>
  <c r="B7" i="25"/>
  <c r="L6" i="25"/>
  <c r="K6" i="25"/>
  <c r="J6" i="25"/>
  <c r="I6" i="25"/>
  <c r="G6" i="25"/>
  <c r="F6" i="25"/>
  <c r="E6" i="25"/>
  <c r="D6" i="25"/>
  <c r="C6" i="25"/>
  <c r="B6" i="25"/>
  <c r="L5" i="25"/>
  <c r="K5" i="25"/>
  <c r="J5" i="25"/>
  <c r="I5" i="25"/>
  <c r="G5" i="25"/>
  <c r="E5" i="25"/>
  <c r="D5" i="25"/>
  <c r="C5" i="25"/>
  <c r="B5" i="25"/>
  <c r="L4" i="25"/>
  <c r="K4" i="25"/>
  <c r="J4" i="25"/>
  <c r="I4" i="25"/>
  <c r="G4" i="25"/>
  <c r="F4" i="25"/>
  <c r="E4" i="25"/>
  <c r="D4" i="25"/>
  <c r="C4" i="25"/>
  <c r="B4" i="25"/>
  <c r="L3" i="25"/>
  <c r="K3" i="25"/>
  <c r="J3" i="25"/>
  <c r="I3" i="25"/>
  <c r="G3" i="25"/>
  <c r="E3" i="25"/>
  <c r="D3" i="25"/>
  <c r="C3" i="25"/>
  <c r="B3" i="25"/>
  <c r="L2" i="25"/>
  <c r="K2" i="25"/>
  <c r="J2" i="25"/>
  <c r="I2" i="25"/>
  <c r="G2" i="25"/>
  <c r="F2" i="25"/>
  <c r="E2" i="25"/>
  <c r="D2" i="25"/>
  <c r="C2" i="25"/>
  <c r="B2" i="25"/>
  <c r="M191" i="26"/>
  <c r="M190" i="26"/>
  <c r="M189" i="26"/>
  <c r="M188" i="26"/>
  <c r="M187" i="26"/>
  <c r="M186" i="26"/>
  <c r="M185" i="26"/>
  <c r="M184" i="26"/>
  <c r="M183" i="26"/>
  <c r="M182" i="26"/>
  <c r="M181" i="26"/>
  <c r="M180" i="26"/>
  <c r="M179" i="26"/>
  <c r="M178" i="26"/>
  <c r="M177" i="26"/>
  <c r="M176" i="26"/>
  <c r="M175" i="26"/>
  <c r="M174" i="26"/>
  <c r="M173" i="26"/>
  <c r="M172" i="26"/>
  <c r="M171" i="26"/>
  <c r="M170" i="26"/>
  <c r="M169" i="26"/>
  <c r="M168" i="26"/>
  <c r="M167" i="26"/>
  <c r="M166" i="26"/>
  <c r="M165" i="26"/>
  <c r="M164" i="26"/>
  <c r="M163" i="26"/>
  <c r="M162" i="26"/>
  <c r="M161" i="26"/>
  <c r="M160" i="26"/>
  <c r="M159" i="26"/>
  <c r="G45" i="26"/>
  <c r="H45" i="26"/>
  <c r="G46" i="26"/>
  <c r="H46" i="26"/>
  <c r="G47" i="26"/>
  <c r="H47" i="26"/>
  <c r="G48" i="26"/>
  <c r="H48" i="26"/>
  <c r="G49" i="26"/>
  <c r="H49" i="26"/>
  <c r="G50" i="26"/>
  <c r="H50" i="26"/>
  <c r="G43" i="26"/>
  <c r="G3" i="26" s="1"/>
  <c r="H43" i="26"/>
  <c r="G44" i="26"/>
  <c r="H44" i="26"/>
  <c r="H42" i="26"/>
  <c r="H7" i="26" s="1"/>
  <c r="G42" i="26"/>
  <c r="M38" i="26"/>
  <c r="M39" i="26"/>
  <c r="M40" i="26"/>
  <c r="M41" i="26"/>
  <c r="M22" i="26"/>
  <c r="M23" i="26"/>
  <c r="M24" i="26"/>
  <c r="M25" i="26"/>
  <c r="M26" i="26"/>
  <c r="M27" i="26"/>
  <c r="M28" i="26"/>
  <c r="M29" i="26"/>
  <c r="M30" i="26"/>
  <c r="M31" i="26"/>
  <c r="M32" i="26"/>
  <c r="M33" i="26"/>
  <c r="M34" i="26"/>
  <c r="M35" i="26"/>
  <c r="M36" i="26"/>
  <c r="M37" i="26"/>
  <c r="M21" i="26"/>
  <c r="S7" i="26"/>
  <c r="R7" i="26"/>
  <c r="Q7" i="26"/>
  <c r="L7" i="26"/>
  <c r="K7" i="26"/>
  <c r="I7" i="26"/>
  <c r="F7" i="26"/>
  <c r="E7" i="26"/>
  <c r="D7" i="26"/>
  <c r="C7" i="26"/>
  <c r="S6" i="26"/>
  <c r="R6" i="26"/>
  <c r="Q6" i="26"/>
  <c r="L6" i="26"/>
  <c r="K6" i="26"/>
  <c r="I6" i="26"/>
  <c r="F6" i="26"/>
  <c r="E6" i="26"/>
  <c r="D6" i="26"/>
  <c r="C6" i="26"/>
  <c r="S5" i="26"/>
  <c r="R5" i="26"/>
  <c r="Q5" i="26"/>
  <c r="L5" i="26"/>
  <c r="K5" i="26"/>
  <c r="I5" i="26"/>
  <c r="F5" i="26"/>
  <c r="E5" i="26"/>
  <c r="D5" i="26"/>
  <c r="C5" i="26"/>
  <c r="S4" i="26"/>
  <c r="R4" i="26"/>
  <c r="Q4" i="26"/>
  <c r="L4" i="26"/>
  <c r="K4" i="26"/>
  <c r="I4" i="26"/>
  <c r="F4" i="26"/>
  <c r="E4" i="26"/>
  <c r="D4" i="26"/>
  <c r="C4" i="26"/>
  <c r="S3" i="26"/>
  <c r="R3" i="26"/>
  <c r="Q3" i="26"/>
  <c r="L3" i="26"/>
  <c r="K3" i="26"/>
  <c r="I3" i="26"/>
  <c r="F3" i="26"/>
  <c r="E3" i="26"/>
  <c r="D3" i="26"/>
  <c r="C3" i="26"/>
  <c r="S2" i="26"/>
  <c r="R2" i="26"/>
  <c r="Q2" i="26"/>
  <c r="L2" i="26"/>
  <c r="K2" i="26"/>
  <c r="I2" i="26"/>
  <c r="F2" i="26"/>
  <c r="E2" i="26"/>
  <c r="D2" i="26"/>
  <c r="C2" i="26"/>
  <c r="T2" i="27"/>
  <c r="T3" i="27"/>
  <c r="T4" i="27"/>
  <c r="T5" i="27"/>
  <c r="T6" i="27"/>
  <c r="T7" i="27"/>
  <c r="F22" i="27"/>
  <c r="G22" i="27"/>
  <c r="F23" i="27"/>
  <c r="G23" i="27"/>
  <c r="F24" i="27"/>
  <c r="G24" i="27"/>
  <c r="F25" i="27"/>
  <c r="G25" i="27"/>
  <c r="F26" i="27"/>
  <c r="G26" i="27"/>
  <c r="F27" i="27"/>
  <c r="G27" i="27"/>
  <c r="F28" i="27"/>
  <c r="G28" i="27"/>
  <c r="G21" i="27"/>
  <c r="F21" i="27"/>
  <c r="S7" i="27"/>
  <c r="R7" i="27"/>
  <c r="N7" i="27"/>
  <c r="M7" i="27"/>
  <c r="L7" i="27"/>
  <c r="I7" i="27"/>
  <c r="H7" i="27"/>
  <c r="E7" i="27"/>
  <c r="D7" i="27"/>
  <c r="C7" i="27"/>
  <c r="B7" i="27"/>
  <c r="S6" i="27"/>
  <c r="R6" i="27"/>
  <c r="N6" i="27"/>
  <c r="M6" i="27"/>
  <c r="L6" i="27"/>
  <c r="I6" i="27"/>
  <c r="H6" i="27"/>
  <c r="E6" i="27"/>
  <c r="D6" i="27"/>
  <c r="C6" i="27"/>
  <c r="B6" i="27"/>
  <c r="S5" i="27"/>
  <c r="R5" i="27"/>
  <c r="M5" i="27"/>
  <c r="L5" i="27"/>
  <c r="I5" i="27"/>
  <c r="H5" i="27"/>
  <c r="E5" i="27"/>
  <c r="D5" i="27"/>
  <c r="C5" i="27"/>
  <c r="B5" i="27"/>
  <c r="S4" i="27"/>
  <c r="R4" i="27"/>
  <c r="M4" i="27"/>
  <c r="L4" i="27"/>
  <c r="I4" i="27"/>
  <c r="H4" i="27"/>
  <c r="E4" i="27"/>
  <c r="D4" i="27"/>
  <c r="C4" i="27"/>
  <c r="B4" i="27"/>
  <c r="S3" i="27"/>
  <c r="R3" i="27"/>
  <c r="N3" i="27"/>
  <c r="M3" i="27"/>
  <c r="L3" i="27"/>
  <c r="I3" i="27"/>
  <c r="H3" i="27"/>
  <c r="E3" i="27"/>
  <c r="D3" i="27"/>
  <c r="C3" i="27"/>
  <c r="B3" i="27"/>
  <c r="S2" i="27"/>
  <c r="R2" i="27"/>
  <c r="N2" i="27"/>
  <c r="M2" i="27"/>
  <c r="L2" i="27"/>
  <c r="I2" i="27"/>
  <c r="H2" i="27"/>
  <c r="E2" i="27"/>
  <c r="D2" i="27"/>
  <c r="C2" i="27"/>
  <c r="B2" i="27"/>
  <c r="F188" i="28"/>
  <c r="G188" i="28"/>
  <c r="F189" i="28"/>
  <c r="G189" i="28"/>
  <c r="F190" i="28"/>
  <c r="G190" i="28"/>
  <c r="F191" i="28"/>
  <c r="G191" i="28"/>
  <c r="F192" i="28"/>
  <c r="G192" i="28"/>
  <c r="F193" i="28"/>
  <c r="G193" i="28"/>
  <c r="F194" i="28"/>
  <c r="G194" i="28"/>
  <c r="F195" i="28"/>
  <c r="G195" i="28"/>
  <c r="F196" i="28"/>
  <c r="G196" i="28"/>
  <c r="F197" i="28"/>
  <c r="G197" i="28"/>
  <c r="F198" i="28"/>
  <c r="G198" i="28"/>
  <c r="F199" i="28"/>
  <c r="G199" i="28"/>
  <c r="F200" i="28"/>
  <c r="G200" i="28"/>
  <c r="F201" i="28"/>
  <c r="G201" i="28"/>
  <c r="F202" i="28"/>
  <c r="G202" i="28"/>
  <c r="F203" i="28"/>
  <c r="G203" i="28"/>
  <c r="F204" i="28"/>
  <c r="G204" i="28"/>
  <c r="F205" i="28"/>
  <c r="G205" i="28"/>
  <c r="F206" i="28"/>
  <c r="G206" i="28"/>
  <c r="F207" i="28"/>
  <c r="G207" i="28"/>
  <c r="F208" i="28"/>
  <c r="G208" i="28"/>
  <c r="F209" i="28"/>
  <c r="G209" i="28"/>
  <c r="F210" i="28"/>
  <c r="G210" i="28"/>
  <c r="F211" i="28"/>
  <c r="G211" i="28"/>
  <c r="F212" i="28"/>
  <c r="G212" i="28"/>
  <c r="F213" i="28"/>
  <c r="G213" i="28"/>
  <c r="F214" i="28"/>
  <c r="G214" i="28"/>
  <c r="F215" i="28"/>
  <c r="G215" i="28"/>
  <c r="F216" i="28"/>
  <c r="G216" i="28"/>
  <c r="F217" i="28"/>
  <c r="G217" i="28"/>
  <c r="F218" i="28"/>
  <c r="G218" i="28"/>
  <c r="F219" i="28"/>
  <c r="G219" i="28"/>
  <c r="F220" i="28"/>
  <c r="G220" i="28"/>
  <c r="F221" i="28"/>
  <c r="G221" i="28"/>
  <c r="F222" i="28"/>
  <c r="G222" i="28"/>
  <c r="F223" i="28"/>
  <c r="G223" i="28"/>
  <c r="F224" i="28"/>
  <c r="G224" i="28"/>
  <c r="F225" i="28"/>
  <c r="G225" i="28"/>
  <c r="F226" i="28"/>
  <c r="G226" i="28"/>
  <c r="F227" i="28"/>
  <c r="G227" i="28"/>
  <c r="F228" i="28"/>
  <c r="G228" i="28"/>
  <c r="F229" i="28"/>
  <c r="G229" i="28"/>
  <c r="F230" i="28"/>
  <c r="G230" i="28"/>
  <c r="F231" i="28"/>
  <c r="G231" i="28"/>
  <c r="F232" i="28"/>
  <c r="G232" i="28"/>
  <c r="F233" i="28"/>
  <c r="G233" i="28"/>
  <c r="F234" i="28"/>
  <c r="G234" i="28"/>
  <c r="F235" i="28"/>
  <c r="G235" i="28"/>
  <c r="F236" i="28"/>
  <c r="G236" i="28"/>
  <c r="F237" i="28"/>
  <c r="G237" i="28"/>
  <c r="F238" i="28"/>
  <c r="G238" i="28"/>
  <c r="F239" i="28"/>
  <c r="G239" i="28"/>
  <c r="F240" i="28"/>
  <c r="G240" i="28"/>
  <c r="F241" i="28"/>
  <c r="G241" i="28"/>
  <c r="F242" i="28"/>
  <c r="G242" i="28"/>
  <c r="F243" i="28"/>
  <c r="G243" i="28"/>
  <c r="F244" i="28"/>
  <c r="G244" i="28"/>
  <c r="F245" i="28"/>
  <c r="G245" i="28"/>
  <c r="F246" i="28"/>
  <c r="G246" i="28"/>
  <c r="F247" i="28"/>
  <c r="G247" i="28"/>
  <c r="F248" i="28"/>
  <c r="G248" i="28"/>
  <c r="F249" i="28"/>
  <c r="G249" i="28"/>
  <c r="F250" i="28"/>
  <c r="G250" i="28"/>
  <c r="F251" i="28"/>
  <c r="G251" i="28"/>
  <c r="F252" i="28"/>
  <c r="G252" i="28"/>
  <c r="F253" i="28"/>
  <c r="G253" i="28"/>
  <c r="F254" i="28"/>
  <c r="G254" i="28"/>
  <c r="F255" i="28"/>
  <c r="G255" i="28"/>
  <c r="F256" i="28"/>
  <c r="G256" i="28"/>
  <c r="F257" i="28"/>
  <c r="G257" i="28"/>
  <c r="F258" i="28"/>
  <c r="G258" i="28"/>
  <c r="F259" i="28"/>
  <c r="G259" i="28"/>
  <c r="F260" i="28"/>
  <c r="G260" i="28"/>
  <c r="F261" i="28"/>
  <c r="G261" i="28"/>
  <c r="F262" i="28"/>
  <c r="G262" i="28"/>
  <c r="F263" i="28"/>
  <c r="G263" i="28"/>
  <c r="F264" i="28"/>
  <c r="G264" i="28"/>
  <c r="F265" i="28"/>
  <c r="G265" i="28"/>
  <c r="F266" i="28"/>
  <c r="G266" i="28"/>
  <c r="F267" i="28"/>
  <c r="G267" i="28"/>
  <c r="F268" i="28"/>
  <c r="G268" i="28"/>
  <c r="G187" i="28"/>
  <c r="F187" i="28"/>
  <c r="L181" i="28"/>
  <c r="L182" i="28"/>
  <c r="L183" i="28"/>
  <c r="L184" i="28"/>
  <c r="L185" i="28"/>
  <c r="L186" i="28"/>
  <c r="L176" i="28"/>
  <c r="L177" i="28"/>
  <c r="L178" i="28"/>
  <c r="L179" i="28"/>
  <c r="L180" i="28"/>
  <c r="L175" i="28"/>
  <c r="B8" i="28"/>
  <c r="B9" i="28"/>
  <c r="D8" i="28"/>
  <c r="E8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58" i="28"/>
  <c r="F59" i="28"/>
  <c r="F60" i="28"/>
  <c r="F61" i="28"/>
  <c r="F62" i="28"/>
  <c r="F63" i="28"/>
  <c r="F64" i="28"/>
  <c r="F65" i="28"/>
  <c r="F66" i="28"/>
  <c r="F67" i="28"/>
  <c r="F68" i="28"/>
  <c r="F69" i="28"/>
  <c r="F70" i="28"/>
  <c r="F71" i="28"/>
  <c r="F72" i="28"/>
  <c r="F73" i="28"/>
  <c r="F74" i="28"/>
  <c r="F75" i="28"/>
  <c r="F76" i="28"/>
  <c r="F77" i="28"/>
  <c r="F78" i="28"/>
  <c r="F79" i="28"/>
  <c r="F80" i="28"/>
  <c r="F81" i="28"/>
  <c r="F82" i="28"/>
  <c r="F83" i="28"/>
  <c r="F84" i="28"/>
  <c r="F85" i="28"/>
  <c r="F86" i="28"/>
  <c r="F87" i="28"/>
  <c r="F88" i="28"/>
  <c r="F89" i="28"/>
  <c r="F90" i="28"/>
  <c r="F91" i="28"/>
  <c r="F92" i="28"/>
  <c r="F93" i="28"/>
  <c r="F94" i="28"/>
  <c r="F95" i="28"/>
  <c r="F96" i="28"/>
  <c r="F97" i="28"/>
  <c r="F98" i="28"/>
  <c r="F99" i="28"/>
  <c r="F100" i="28"/>
  <c r="F101" i="28"/>
  <c r="F102" i="28"/>
  <c r="F103" i="28"/>
  <c r="F104" i="28"/>
  <c r="F105" i="28"/>
  <c r="F106" i="28"/>
  <c r="F107" i="28"/>
  <c r="F108" i="28"/>
  <c r="F109" i="28"/>
  <c r="F110" i="28"/>
  <c r="F111" i="28"/>
  <c r="F112" i="28"/>
  <c r="F113" i="28"/>
  <c r="F114" i="28"/>
  <c r="F115" i="28"/>
  <c r="F116" i="28"/>
  <c r="F117" i="28"/>
  <c r="F118" i="28"/>
  <c r="F119" i="28"/>
  <c r="F120" i="28"/>
  <c r="F121" i="28"/>
  <c r="F122" i="28"/>
  <c r="F123" i="28"/>
  <c r="F124" i="28"/>
  <c r="F125" i="28"/>
  <c r="F126" i="28"/>
  <c r="F127" i="28"/>
  <c r="F128" i="28"/>
  <c r="F129" i="28"/>
  <c r="F130" i="28"/>
  <c r="F131" i="28"/>
  <c r="F132" i="28"/>
  <c r="F133" i="28"/>
  <c r="F134" i="28"/>
  <c r="F135" i="28"/>
  <c r="F136" i="28"/>
  <c r="F137" i="28"/>
  <c r="F138" i="28"/>
  <c r="F139" i="28"/>
  <c r="F140" i="28"/>
  <c r="F141" i="28"/>
  <c r="F142" i="28"/>
  <c r="F143" i="28"/>
  <c r="F144" i="28"/>
  <c r="F145" i="28"/>
  <c r="F146" i="28"/>
  <c r="F147" i="28"/>
  <c r="F148" i="28"/>
  <c r="F149" i="28"/>
  <c r="F150" i="28"/>
  <c r="F151" i="28"/>
  <c r="F152" i="28"/>
  <c r="F153" i="28"/>
  <c r="F154" i="28"/>
  <c r="F155" i="28"/>
  <c r="F156" i="28"/>
  <c r="F157" i="28"/>
  <c r="F158" i="28"/>
  <c r="F159" i="28"/>
  <c r="F160" i="28"/>
  <c r="F161" i="28"/>
  <c r="F162" i="28"/>
  <c r="F163" i="28"/>
  <c r="F164" i="28"/>
  <c r="F165" i="28"/>
  <c r="F166" i="28"/>
  <c r="F167" i="28"/>
  <c r="F168" i="28"/>
  <c r="F169" i="28"/>
  <c r="F170" i="28"/>
  <c r="F171" i="28"/>
  <c r="F172" i="28"/>
  <c r="F173" i="28"/>
  <c r="F174" i="28"/>
  <c r="G21" i="28"/>
  <c r="G22" i="28"/>
  <c r="G23" i="28"/>
  <c r="G24" i="28"/>
  <c r="G25" i="28"/>
  <c r="G26" i="28"/>
  <c r="G27" i="28"/>
  <c r="G28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G57" i="28"/>
  <c r="G58" i="28"/>
  <c r="G59" i="28"/>
  <c r="G60" i="28"/>
  <c r="G61" i="28"/>
  <c r="G62" i="28"/>
  <c r="G63" i="28"/>
  <c r="G64" i="28"/>
  <c r="G65" i="28"/>
  <c r="G66" i="28"/>
  <c r="G67" i="28"/>
  <c r="G68" i="28"/>
  <c r="G69" i="28"/>
  <c r="G70" i="28"/>
  <c r="G71" i="28"/>
  <c r="G72" i="28"/>
  <c r="G73" i="28"/>
  <c r="G74" i="28"/>
  <c r="G75" i="28"/>
  <c r="G76" i="28"/>
  <c r="G77" i="28"/>
  <c r="G78" i="28"/>
  <c r="G79" i="28"/>
  <c r="G80" i="28"/>
  <c r="G81" i="28"/>
  <c r="G82" i="28"/>
  <c r="G83" i="28"/>
  <c r="G84" i="28"/>
  <c r="G85" i="28"/>
  <c r="G86" i="28"/>
  <c r="G87" i="28"/>
  <c r="G88" i="28"/>
  <c r="G89" i="28"/>
  <c r="G90" i="28"/>
  <c r="G91" i="28"/>
  <c r="G92" i="28"/>
  <c r="G93" i="28"/>
  <c r="G94" i="28"/>
  <c r="G95" i="28"/>
  <c r="G96" i="28"/>
  <c r="G97" i="28"/>
  <c r="G98" i="28"/>
  <c r="G99" i="28"/>
  <c r="G100" i="28"/>
  <c r="G101" i="28"/>
  <c r="G102" i="28"/>
  <c r="G103" i="28"/>
  <c r="G104" i="28"/>
  <c r="G105" i="28"/>
  <c r="G106" i="28"/>
  <c r="G117" i="28"/>
  <c r="G118" i="28"/>
  <c r="G119" i="28"/>
  <c r="G120" i="28"/>
  <c r="G121" i="28"/>
  <c r="G122" i="28"/>
  <c r="G123" i="28"/>
  <c r="G124" i="28"/>
  <c r="G125" i="28"/>
  <c r="G126" i="28"/>
  <c r="G127" i="28"/>
  <c r="G128" i="28"/>
  <c r="G129" i="28"/>
  <c r="G130" i="28"/>
  <c r="G131" i="28"/>
  <c r="G132" i="28"/>
  <c r="G133" i="28"/>
  <c r="G134" i="28"/>
  <c r="G135" i="28"/>
  <c r="G136" i="28"/>
  <c r="G137" i="28"/>
  <c r="G138" i="28"/>
  <c r="G139" i="28"/>
  <c r="G140" i="28"/>
  <c r="G141" i="28"/>
  <c r="G142" i="28"/>
  <c r="G143" i="28"/>
  <c r="G144" i="28"/>
  <c r="G145" i="28"/>
  <c r="G146" i="28"/>
  <c r="G147" i="28"/>
  <c r="G148" i="28"/>
  <c r="G149" i="28"/>
  <c r="G150" i="28"/>
  <c r="G151" i="28"/>
  <c r="G152" i="28"/>
  <c r="G153" i="28"/>
  <c r="G154" i="28"/>
  <c r="G155" i="28"/>
  <c r="G156" i="28"/>
  <c r="G157" i="28"/>
  <c r="G158" i="28"/>
  <c r="G159" i="28"/>
  <c r="G160" i="28"/>
  <c r="G161" i="28"/>
  <c r="G162" i="28"/>
  <c r="G163" i="28"/>
  <c r="G164" i="28"/>
  <c r="G165" i="28"/>
  <c r="G166" i="28"/>
  <c r="G167" i="28"/>
  <c r="G168" i="28"/>
  <c r="G169" i="28"/>
  <c r="G170" i="28"/>
  <c r="G171" i="28"/>
  <c r="G172" i="28"/>
  <c r="G173" i="28"/>
  <c r="G174" i="28"/>
  <c r="H8" i="28"/>
  <c r="D9" i="28"/>
  <c r="E9" i="28"/>
  <c r="H9" i="28"/>
  <c r="C9" i="28"/>
  <c r="C8" i="28"/>
  <c r="C2" i="28"/>
  <c r="D2" i="28"/>
  <c r="E2" i="28"/>
  <c r="H2" i="28"/>
  <c r="J2" i="28"/>
  <c r="K2" i="28"/>
  <c r="P2" i="28"/>
  <c r="Q2" i="28"/>
  <c r="C3" i="28"/>
  <c r="D3" i="28"/>
  <c r="E3" i="28"/>
  <c r="F3" i="28"/>
  <c r="H3" i="28"/>
  <c r="J3" i="28"/>
  <c r="K3" i="28"/>
  <c r="P3" i="28"/>
  <c r="Q3" i="28"/>
  <c r="C4" i="28"/>
  <c r="D4" i="28"/>
  <c r="E4" i="28"/>
  <c r="H4" i="28"/>
  <c r="J4" i="28"/>
  <c r="K4" i="28"/>
  <c r="P4" i="28"/>
  <c r="Q4" i="28"/>
  <c r="C5" i="28"/>
  <c r="D5" i="28"/>
  <c r="E5" i="28"/>
  <c r="H5" i="28"/>
  <c r="J5" i="28"/>
  <c r="K5" i="28"/>
  <c r="P5" i="28"/>
  <c r="Q5" i="28"/>
  <c r="C6" i="28"/>
  <c r="D6" i="28"/>
  <c r="E6" i="28"/>
  <c r="H6" i="28"/>
  <c r="J6" i="28"/>
  <c r="K6" i="28"/>
  <c r="P6" i="28"/>
  <c r="Q6" i="28"/>
  <c r="C7" i="28"/>
  <c r="D7" i="28"/>
  <c r="E7" i="28"/>
  <c r="H7" i="28"/>
  <c r="J7" i="28"/>
  <c r="K7" i="28"/>
  <c r="P7" i="28"/>
  <c r="Q7" i="28"/>
  <c r="B7" i="28"/>
  <c r="B6" i="28"/>
  <c r="B5" i="28"/>
  <c r="B4" i="28"/>
  <c r="B3" i="28"/>
  <c r="B2" i="28"/>
  <c r="D7" i="29"/>
  <c r="E7" i="29"/>
  <c r="F7" i="29"/>
  <c r="I7" i="29"/>
  <c r="L7" i="29"/>
  <c r="M7" i="29"/>
  <c r="N7" i="29"/>
  <c r="O7" i="29"/>
  <c r="C7" i="29"/>
  <c r="T7" i="29"/>
  <c r="S7" i="29"/>
  <c r="T6" i="29"/>
  <c r="S6" i="29"/>
  <c r="N6" i="29"/>
  <c r="M6" i="29"/>
  <c r="L6" i="29"/>
  <c r="I6" i="29"/>
  <c r="F6" i="29"/>
  <c r="E6" i="29"/>
  <c r="D6" i="29"/>
  <c r="C6" i="29"/>
  <c r="T5" i="29"/>
  <c r="S5" i="29"/>
  <c r="O5" i="29"/>
  <c r="N5" i="29"/>
  <c r="M5" i="29"/>
  <c r="L5" i="29"/>
  <c r="I5" i="29"/>
  <c r="G5" i="29"/>
  <c r="F5" i="29"/>
  <c r="E5" i="29"/>
  <c r="D5" i="29"/>
  <c r="C5" i="29"/>
  <c r="T4" i="29"/>
  <c r="S4" i="29"/>
  <c r="O4" i="29"/>
  <c r="N4" i="29"/>
  <c r="M4" i="29"/>
  <c r="L4" i="29"/>
  <c r="I4" i="29"/>
  <c r="H4" i="29"/>
  <c r="G4" i="29"/>
  <c r="F4" i="29"/>
  <c r="E4" i="29"/>
  <c r="D4" i="29"/>
  <c r="C4" i="29"/>
  <c r="T3" i="29"/>
  <c r="S3" i="29"/>
  <c r="O3" i="29"/>
  <c r="N3" i="29"/>
  <c r="M3" i="29"/>
  <c r="L3" i="29"/>
  <c r="I3" i="29"/>
  <c r="H3" i="29"/>
  <c r="F3" i="29"/>
  <c r="E3" i="29"/>
  <c r="D3" i="29"/>
  <c r="C3" i="29"/>
  <c r="T2" i="29"/>
  <c r="S2" i="29"/>
  <c r="N2" i="29"/>
  <c r="M2" i="29"/>
  <c r="L2" i="29"/>
  <c r="I2" i="29"/>
  <c r="H2" i="29"/>
  <c r="F2" i="29"/>
  <c r="E2" i="29"/>
  <c r="D2" i="29"/>
  <c r="C2" i="29"/>
  <c r="M63" i="30"/>
  <c r="M51" i="30"/>
  <c r="M52" i="30"/>
  <c r="M53" i="30"/>
  <c r="M54" i="30"/>
  <c r="M55" i="30"/>
  <c r="M56" i="30"/>
  <c r="M57" i="30"/>
  <c r="M58" i="30"/>
  <c r="M59" i="30"/>
  <c r="M60" i="30"/>
  <c r="M61" i="30"/>
  <c r="M62" i="30"/>
  <c r="M50" i="30"/>
  <c r="M22" i="30"/>
  <c r="M23" i="30"/>
  <c r="M24" i="30"/>
  <c r="M25" i="30"/>
  <c r="M26" i="30"/>
  <c r="M27" i="30"/>
  <c r="M28" i="30"/>
  <c r="M29" i="30"/>
  <c r="M30" i="30"/>
  <c r="M31" i="30"/>
  <c r="M32" i="30"/>
  <c r="M21" i="30"/>
  <c r="J2" i="30"/>
  <c r="K2" i="30"/>
  <c r="L2" i="30"/>
  <c r="J3" i="30"/>
  <c r="K3" i="30"/>
  <c r="L3" i="30"/>
  <c r="J4" i="30"/>
  <c r="K4" i="30"/>
  <c r="L4" i="30"/>
  <c r="J5" i="30"/>
  <c r="K5" i="30"/>
  <c r="L5" i="30"/>
  <c r="J6" i="30"/>
  <c r="K6" i="30"/>
  <c r="L6" i="30"/>
  <c r="I2" i="30"/>
  <c r="I3" i="30"/>
  <c r="I4" i="30"/>
  <c r="I5" i="30"/>
  <c r="I6" i="30"/>
  <c r="F33" i="30"/>
  <c r="F34" i="30"/>
  <c r="F35" i="30"/>
  <c r="H2" i="30"/>
  <c r="H3" i="30"/>
  <c r="H5" i="30"/>
  <c r="H6" i="30"/>
  <c r="F49" i="30"/>
  <c r="F48" i="30"/>
  <c r="F47" i="30"/>
  <c r="F46" i="30"/>
  <c r="F45" i="30"/>
  <c r="F44" i="30"/>
  <c r="F43" i="30"/>
  <c r="F42" i="30"/>
  <c r="F41" i="30"/>
  <c r="F40" i="30"/>
  <c r="F39" i="30"/>
  <c r="F38" i="30"/>
  <c r="F37" i="30"/>
  <c r="F36" i="30"/>
  <c r="B7" i="30"/>
  <c r="G6" i="30"/>
  <c r="E6" i="30"/>
  <c r="D6" i="30"/>
  <c r="C6" i="30"/>
  <c r="B6" i="30"/>
  <c r="G5" i="30"/>
  <c r="E5" i="30"/>
  <c r="D5" i="30"/>
  <c r="C5" i="30"/>
  <c r="B5" i="30"/>
  <c r="G4" i="30"/>
  <c r="E4" i="30"/>
  <c r="D4" i="30"/>
  <c r="C4" i="30"/>
  <c r="B4" i="30"/>
  <c r="G3" i="30"/>
  <c r="E3" i="30"/>
  <c r="D3" i="30"/>
  <c r="C3" i="30"/>
  <c r="B3" i="30"/>
  <c r="R2" i="30"/>
  <c r="Q2" i="30"/>
  <c r="G2" i="30"/>
  <c r="E2" i="30"/>
  <c r="D2" i="30"/>
  <c r="C2" i="30"/>
  <c r="B2" i="30"/>
  <c r="M127" i="31"/>
  <c r="M128" i="31"/>
  <c r="M129" i="31"/>
  <c r="M130" i="31"/>
  <c r="M131" i="31"/>
  <c r="M132" i="31"/>
  <c r="M133" i="31"/>
  <c r="M134" i="31"/>
  <c r="M135" i="31"/>
  <c r="M136" i="31"/>
  <c r="M117" i="31"/>
  <c r="M118" i="31"/>
  <c r="M119" i="31"/>
  <c r="M120" i="31"/>
  <c r="M121" i="31"/>
  <c r="M122" i="31"/>
  <c r="M123" i="31"/>
  <c r="M124" i="31"/>
  <c r="M125" i="31"/>
  <c r="M126" i="31"/>
  <c r="M107" i="31"/>
  <c r="M108" i="31"/>
  <c r="M109" i="31"/>
  <c r="M110" i="31"/>
  <c r="M111" i="31"/>
  <c r="M112" i="31"/>
  <c r="M113" i="31"/>
  <c r="M114" i="31"/>
  <c r="M115" i="31"/>
  <c r="M116" i="31"/>
  <c r="M97" i="31"/>
  <c r="M98" i="31"/>
  <c r="M99" i="31"/>
  <c r="M100" i="31"/>
  <c r="M101" i="31"/>
  <c r="M102" i="31"/>
  <c r="M103" i="31"/>
  <c r="M104" i="31"/>
  <c r="M105" i="31"/>
  <c r="M106" i="31"/>
  <c r="M87" i="31"/>
  <c r="M88" i="31"/>
  <c r="M89" i="31"/>
  <c r="M90" i="31"/>
  <c r="M91" i="31"/>
  <c r="M92" i="31"/>
  <c r="M93" i="31"/>
  <c r="M94" i="31"/>
  <c r="M95" i="31"/>
  <c r="M96" i="31"/>
  <c r="M86" i="31"/>
  <c r="M85" i="31"/>
  <c r="M84" i="31"/>
  <c r="M83" i="31"/>
  <c r="G54" i="31"/>
  <c r="G4" i="31" s="1"/>
  <c r="G55" i="31"/>
  <c r="G56" i="31"/>
  <c r="G57" i="31"/>
  <c r="G58" i="31"/>
  <c r="G59" i="31"/>
  <c r="G60" i="31"/>
  <c r="G61" i="31"/>
  <c r="G62" i="31"/>
  <c r="G63" i="31"/>
  <c r="G64" i="31"/>
  <c r="G65" i="31"/>
  <c r="G66" i="31"/>
  <c r="G67" i="31"/>
  <c r="G68" i="31"/>
  <c r="G69" i="31"/>
  <c r="G70" i="31"/>
  <c r="G71" i="31"/>
  <c r="G72" i="31"/>
  <c r="G73" i="31"/>
  <c r="G74" i="31"/>
  <c r="G75" i="31"/>
  <c r="G76" i="31"/>
  <c r="G77" i="31"/>
  <c r="G78" i="31"/>
  <c r="G79" i="31"/>
  <c r="G80" i="31"/>
  <c r="G81" i="31"/>
  <c r="G82" i="31"/>
  <c r="G53" i="31"/>
  <c r="M36" i="31"/>
  <c r="M37" i="31"/>
  <c r="M38" i="31"/>
  <c r="M39" i="31"/>
  <c r="M40" i="31"/>
  <c r="M41" i="31"/>
  <c r="M42" i="31"/>
  <c r="M43" i="31"/>
  <c r="M44" i="31"/>
  <c r="M45" i="31"/>
  <c r="M46" i="31"/>
  <c r="M47" i="31"/>
  <c r="M48" i="31"/>
  <c r="M49" i="31"/>
  <c r="M50" i="31"/>
  <c r="M33" i="31"/>
  <c r="M34" i="31"/>
  <c r="M35" i="31"/>
  <c r="M22" i="31"/>
  <c r="M23" i="31"/>
  <c r="M24" i="31"/>
  <c r="M25" i="31"/>
  <c r="M26" i="31"/>
  <c r="M27" i="31"/>
  <c r="M28" i="31"/>
  <c r="M29" i="31"/>
  <c r="M30" i="31"/>
  <c r="M31" i="31"/>
  <c r="M32" i="31"/>
  <c r="M21" i="31"/>
  <c r="R7" i="31"/>
  <c r="Q7" i="31"/>
  <c r="L7" i="31"/>
  <c r="K7" i="31"/>
  <c r="I7" i="31"/>
  <c r="H7" i="31"/>
  <c r="F7" i="31"/>
  <c r="E7" i="31"/>
  <c r="D7" i="31"/>
  <c r="C7" i="31"/>
  <c r="R6" i="31"/>
  <c r="Q6" i="31"/>
  <c r="M6" i="31"/>
  <c r="L6" i="31"/>
  <c r="K6" i="31"/>
  <c r="I6" i="31"/>
  <c r="H6" i="31"/>
  <c r="F6" i="31"/>
  <c r="E6" i="31"/>
  <c r="D6" i="31"/>
  <c r="C6" i="31"/>
  <c r="R5" i="31"/>
  <c r="Q5" i="31"/>
  <c r="L5" i="31"/>
  <c r="K5" i="31"/>
  <c r="I5" i="31"/>
  <c r="H5" i="31"/>
  <c r="F5" i="31"/>
  <c r="E5" i="31"/>
  <c r="D5" i="31"/>
  <c r="C5" i="31"/>
  <c r="R4" i="31"/>
  <c r="Q4" i="31"/>
  <c r="L4" i="31"/>
  <c r="K4" i="31"/>
  <c r="I4" i="31"/>
  <c r="H4" i="31"/>
  <c r="F4" i="31"/>
  <c r="E4" i="31"/>
  <c r="D4" i="31"/>
  <c r="C4" i="31"/>
  <c r="R3" i="31"/>
  <c r="Q3" i="31"/>
  <c r="L3" i="31"/>
  <c r="K3" i="31"/>
  <c r="I3" i="31"/>
  <c r="H3" i="31"/>
  <c r="F3" i="31"/>
  <c r="E3" i="31"/>
  <c r="D3" i="31"/>
  <c r="C3" i="31"/>
  <c r="R2" i="31"/>
  <c r="Q2" i="31"/>
  <c r="L2" i="31"/>
  <c r="K2" i="31"/>
  <c r="I2" i="31"/>
  <c r="H2" i="31"/>
  <c r="F2" i="31"/>
  <c r="E2" i="31"/>
  <c r="D2" i="31"/>
  <c r="C2" i="31"/>
  <c r="M159" i="32"/>
  <c r="M160" i="32"/>
  <c r="M161" i="32"/>
  <c r="M162" i="32"/>
  <c r="M163" i="32"/>
  <c r="M164" i="32"/>
  <c r="M165" i="32"/>
  <c r="M166" i="32"/>
  <c r="M167" i="32"/>
  <c r="M168" i="32"/>
  <c r="M149" i="32"/>
  <c r="M150" i="32"/>
  <c r="M151" i="32"/>
  <c r="M152" i="32"/>
  <c r="M153" i="32"/>
  <c r="M154" i="32"/>
  <c r="M155" i="32"/>
  <c r="M156" i="32"/>
  <c r="M157" i="32"/>
  <c r="M158" i="32"/>
  <c r="M139" i="32"/>
  <c r="M140" i="32"/>
  <c r="M141" i="32"/>
  <c r="M142" i="32"/>
  <c r="M143" i="32"/>
  <c r="M144" i="32"/>
  <c r="M145" i="32"/>
  <c r="M146" i="32"/>
  <c r="M147" i="32"/>
  <c r="M148" i="32"/>
  <c r="M130" i="32"/>
  <c r="M131" i="32"/>
  <c r="M132" i="32"/>
  <c r="M133" i="32"/>
  <c r="M134" i="32"/>
  <c r="M135" i="32"/>
  <c r="M136" i="32"/>
  <c r="M137" i="32"/>
  <c r="M138" i="32"/>
  <c r="M120" i="32"/>
  <c r="M121" i="32"/>
  <c r="M122" i="32"/>
  <c r="M123" i="32"/>
  <c r="M124" i="32"/>
  <c r="M125" i="32"/>
  <c r="M126" i="32"/>
  <c r="M127" i="32"/>
  <c r="M128" i="32"/>
  <c r="M129" i="32"/>
  <c r="M111" i="32"/>
  <c r="M112" i="32"/>
  <c r="M113" i="32"/>
  <c r="M114" i="32"/>
  <c r="M115" i="32"/>
  <c r="M116" i="32"/>
  <c r="M117" i="32"/>
  <c r="M118" i="32"/>
  <c r="M119" i="32"/>
  <c r="M110" i="32"/>
  <c r="G48" i="32"/>
  <c r="G49" i="32"/>
  <c r="G50" i="32"/>
  <c r="G51" i="32"/>
  <c r="G52" i="32"/>
  <c r="G53" i="32"/>
  <c r="G54" i="32"/>
  <c r="G55" i="32"/>
  <c r="G56" i="32"/>
  <c r="G57" i="32"/>
  <c r="G58" i="32"/>
  <c r="G59" i="32"/>
  <c r="G60" i="32"/>
  <c r="G61" i="32"/>
  <c r="G62" i="32"/>
  <c r="G63" i="32"/>
  <c r="G64" i="32"/>
  <c r="G65" i="32"/>
  <c r="G66" i="32"/>
  <c r="G67" i="32"/>
  <c r="G68" i="32"/>
  <c r="G69" i="32"/>
  <c r="G70" i="32"/>
  <c r="G71" i="32"/>
  <c r="G72" i="32"/>
  <c r="G73" i="32"/>
  <c r="G74" i="32"/>
  <c r="G75" i="32"/>
  <c r="G76" i="32"/>
  <c r="G77" i="32"/>
  <c r="G78" i="32"/>
  <c r="G79" i="32"/>
  <c r="G80" i="32"/>
  <c r="G81" i="32"/>
  <c r="G82" i="32"/>
  <c r="G83" i="32"/>
  <c r="G84" i="32"/>
  <c r="G85" i="32"/>
  <c r="G86" i="32"/>
  <c r="G87" i="32"/>
  <c r="G88" i="32"/>
  <c r="G89" i="32"/>
  <c r="G90" i="32"/>
  <c r="G91" i="32"/>
  <c r="G93" i="32"/>
  <c r="G94" i="32"/>
  <c r="G95" i="32"/>
  <c r="G96" i="32"/>
  <c r="G97" i="32"/>
  <c r="G98" i="32"/>
  <c r="G99" i="32"/>
  <c r="G100" i="32"/>
  <c r="G101" i="32"/>
  <c r="G102" i="32"/>
  <c r="G103" i="32"/>
  <c r="G104" i="32"/>
  <c r="G105" i="32"/>
  <c r="G106" i="32"/>
  <c r="G107" i="32"/>
  <c r="G108" i="32"/>
  <c r="G109" i="32"/>
  <c r="G47" i="32"/>
  <c r="M33" i="32"/>
  <c r="M34" i="32"/>
  <c r="M35" i="32"/>
  <c r="M36" i="32"/>
  <c r="M37" i="32"/>
  <c r="M38" i="32"/>
  <c r="M39" i="32"/>
  <c r="M40" i="32"/>
  <c r="M41" i="32"/>
  <c r="M42" i="32"/>
  <c r="M43" i="32"/>
  <c r="M44" i="32"/>
  <c r="M45" i="32"/>
  <c r="M46" i="32"/>
  <c r="M32" i="32"/>
  <c r="M5" i="32" s="1"/>
  <c r="G27" i="32"/>
  <c r="H27" i="32"/>
  <c r="G28" i="32"/>
  <c r="H28" i="32"/>
  <c r="G29" i="32"/>
  <c r="H29" i="32"/>
  <c r="G30" i="32"/>
  <c r="H30" i="32"/>
  <c r="G31" i="32"/>
  <c r="H31" i="32"/>
  <c r="G22" i="32"/>
  <c r="H22" i="32"/>
  <c r="G23" i="32"/>
  <c r="H23" i="32"/>
  <c r="H5" i="32" s="1"/>
  <c r="G24" i="32"/>
  <c r="H24" i="32"/>
  <c r="G25" i="32"/>
  <c r="H25" i="32"/>
  <c r="G26" i="32"/>
  <c r="H26" i="32"/>
  <c r="H21" i="32"/>
  <c r="G21" i="32"/>
  <c r="G6" i="32" s="1"/>
  <c r="R7" i="32"/>
  <c r="Q7" i="32"/>
  <c r="R6" i="32"/>
  <c r="Q6" i="32"/>
  <c r="L6" i="32"/>
  <c r="K6" i="32"/>
  <c r="J6" i="32"/>
  <c r="I6" i="32"/>
  <c r="F6" i="32"/>
  <c r="E6" i="32"/>
  <c r="D6" i="32"/>
  <c r="C6" i="32"/>
  <c r="R5" i="32"/>
  <c r="Q5" i="32"/>
  <c r="L5" i="32"/>
  <c r="K5" i="32"/>
  <c r="J5" i="32"/>
  <c r="I5" i="32"/>
  <c r="F5" i="32"/>
  <c r="E5" i="32"/>
  <c r="D5" i="32"/>
  <c r="C5" i="32"/>
  <c r="R4" i="32"/>
  <c r="Q4" i="32"/>
  <c r="L4" i="32"/>
  <c r="K4" i="32"/>
  <c r="J4" i="32"/>
  <c r="I4" i="32"/>
  <c r="G4" i="32"/>
  <c r="F4" i="32"/>
  <c r="E4" i="32"/>
  <c r="D4" i="32"/>
  <c r="C4" i="32"/>
  <c r="R3" i="32"/>
  <c r="Q3" i="32"/>
  <c r="L3" i="32"/>
  <c r="K3" i="32"/>
  <c r="J3" i="32"/>
  <c r="I3" i="32"/>
  <c r="F3" i="32"/>
  <c r="E3" i="32"/>
  <c r="D3" i="32"/>
  <c r="C3" i="32"/>
  <c r="R2" i="32"/>
  <c r="Q2" i="32"/>
  <c r="L2" i="32"/>
  <c r="K2" i="32"/>
  <c r="J2" i="32"/>
  <c r="I2" i="32"/>
  <c r="F2" i="32"/>
  <c r="E2" i="32"/>
  <c r="D2" i="32"/>
  <c r="C2" i="32"/>
  <c r="M7" i="33"/>
  <c r="L7" i="33"/>
  <c r="K7" i="33"/>
  <c r="I7" i="33"/>
  <c r="H7" i="33"/>
  <c r="G7" i="33"/>
  <c r="F7" i="33"/>
  <c r="E7" i="33"/>
  <c r="D7" i="33"/>
  <c r="C7" i="33"/>
  <c r="M6" i="33"/>
  <c r="L6" i="33"/>
  <c r="K6" i="33"/>
  <c r="I6" i="33"/>
  <c r="H6" i="33"/>
  <c r="G6" i="33"/>
  <c r="F6" i="33"/>
  <c r="E6" i="33"/>
  <c r="D6" i="33"/>
  <c r="C6" i="33"/>
  <c r="M5" i="33"/>
  <c r="L5" i="33"/>
  <c r="K5" i="33"/>
  <c r="I5" i="33"/>
  <c r="H5" i="33"/>
  <c r="G5" i="33"/>
  <c r="F5" i="33"/>
  <c r="E5" i="33"/>
  <c r="D5" i="33"/>
  <c r="C5" i="33"/>
  <c r="M4" i="33"/>
  <c r="L4" i="33"/>
  <c r="K4" i="33"/>
  <c r="I4" i="33"/>
  <c r="H4" i="33"/>
  <c r="G4" i="33"/>
  <c r="F4" i="33"/>
  <c r="E4" i="33"/>
  <c r="D4" i="33"/>
  <c r="C4" i="33"/>
  <c r="M3" i="33"/>
  <c r="L3" i="33"/>
  <c r="K3" i="33"/>
  <c r="I3" i="33"/>
  <c r="H3" i="33"/>
  <c r="G3" i="33"/>
  <c r="F3" i="33"/>
  <c r="E3" i="33"/>
  <c r="D3" i="33"/>
  <c r="C3" i="33"/>
  <c r="M2" i="33"/>
  <c r="L2" i="33"/>
  <c r="K2" i="33"/>
  <c r="I2" i="33"/>
  <c r="H2" i="33"/>
  <c r="G2" i="33"/>
  <c r="F2" i="33"/>
  <c r="E2" i="33"/>
  <c r="D2" i="33"/>
  <c r="C2" i="33"/>
  <c r="M7" i="34"/>
  <c r="L7" i="34"/>
  <c r="K7" i="34"/>
  <c r="I7" i="34"/>
  <c r="H7" i="34"/>
  <c r="G7" i="34"/>
  <c r="F7" i="34"/>
  <c r="E7" i="34"/>
  <c r="D7" i="34"/>
  <c r="C7" i="34"/>
  <c r="M6" i="34"/>
  <c r="L6" i="34"/>
  <c r="K6" i="34"/>
  <c r="I6" i="34"/>
  <c r="H6" i="34"/>
  <c r="G6" i="34"/>
  <c r="F6" i="34"/>
  <c r="E6" i="34"/>
  <c r="D6" i="34"/>
  <c r="C6" i="34"/>
  <c r="M5" i="34"/>
  <c r="L5" i="34"/>
  <c r="K5" i="34"/>
  <c r="I5" i="34"/>
  <c r="H5" i="34"/>
  <c r="G5" i="34"/>
  <c r="F5" i="34"/>
  <c r="E5" i="34"/>
  <c r="D5" i="34"/>
  <c r="C5" i="34"/>
  <c r="M4" i="34"/>
  <c r="L4" i="34"/>
  <c r="K4" i="34"/>
  <c r="I4" i="34"/>
  <c r="H4" i="34"/>
  <c r="G4" i="34"/>
  <c r="F4" i="34"/>
  <c r="E4" i="34"/>
  <c r="D4" i="34"/>
  <c r="C4" i="34"/>
  <c r="M3" i="34"/>
  <c r="L3" i="34"/>
  <c r="K3" i="34"/>
  <c r="I3" i="34"/>
  <c r="H3" i="34"/>
  <c r="G3" i="34"/>
  <c r="F3" i="34"/>
  <c r="E3" i="34"/>
  <c r="D3" i="34"/>
  <c r="C3" i="34"/>
  <c r="M2" i="34"/>
  <c r="L2" i="34"/>
  <c r="K2" i="34"/>
  <c r="I2" i="34"/>
  <c r="H2" i="34"/>
  <c r="G2" i="34"/>
  <c r="F2" i="34"/>
  <c r="E2" i="34"/>
  <c r="D2" i="34"/>
  <c r="C2" i="34"/>
  <c r="L139" i="37"/>
  <c r="L140" i="37"/>
  <c r="L141" i="37"/>
  <c r="L142" i="37"/>
  <c r="L143" i="37"/>
  <c r="L144" i="37"/>
  <c r="L145" i="37"/>
  <c r="L146" i="37"/>
  <c r="L147" i="37"/>
  <c r="L148" i="37"/>
  <c r="L149" i="37"/>
  <c r="L150" i="37"/>
  <c r="L151" i="37"/>
  <c r="L152" i="37"/>
  <c r="L153" i="37"/>
  <c r="L154" i="37"/>
  <c r="L155" i="37"/>
  <c r="L83" i="37"/>
  <c r="L84" i="37"/>
  <c r="L85" i="37"/>
  <c r="L86" i="37"/>
  <c r="L87" i="37"/>
  <c r="L88" i="37"/>
  <c r="L89" i="37"/>
  <c r="L90" i="37"/>
  <c r="L91" i="37"/>
  <c r="L92" i="37"/>
  <c r="L93" i="37"/>
  <c r="L94" i="37"/>
  <c r="L95" i="37"/>
  <c r="L96" i="37"/>
  <c r="L97" i="37"/>
  <c r="L98" i="37"/>
  <c r="L99" i="37"/>
  <c r="L100" i="37"/>
  <c r="L101" i="37"/>
  <c r="L102" i="37"/>
  <c r="L103" i="37"/>
  <c r="L104" i="37"/>
  <c r="L105" i="37"/>
  <c r="L106" i="37"/>
  <c r="L107" i="37"/>
  <c r="L108" i="37"/>
  <c r="L109" i="37"/>
  <c r="L110" i="37"/>
  <c r="L111" i="37"/>
  <c r="L112" i="37"/>
  <c r="L113" i="37"/>
  <c r="L114" i="37"/>
  <c r="L115" i="37"/>
  <c r="L116" i="37"/>
  <c r="L117" i="37"/>
  <c r="L118" i="37"/>
  <c r="L119" i="37"/>
  <c r="L120" i="37"/>
  <c r="L121" i="37"/>
  <c r="L122" i="37"/>
  <c r="L123" i="37"/>
  <c r="L124" i="37"/>
  <c r="L125" i="37"/>
  <c r="L126" i="37"/>
  <c r="L127" i="37"/>
  <c r="L128" i="37"/>
  <c r="L129" i="37"/>
  <c r="L130" i="37"/>
  <c r="L131" i="37"/>
  <c r="L132" i="37"/>
  <c r="L133" i="37"/>
  <c r="L134" i="37"/>
  <c r="L135" i="37"/>
  <c r="L136" i="37"/>
  <c r="L137" i="37"/>
  <c r="L138" i="37"/>
  <c r="F77" i="37"/>
  <c r="G77" i="37"/>
  <c r="F78" i="37"/>
  <c r="G78" i="37"/>
  <c r="F79" i="37"/>
  <c r="G79" i="37"/>
  <c r="F80" i="37"/>
  <c r="G80" i="37"/>
  <c r="F81" i="37"/>
  <c r="G81" i="37"/>
  <c r="F82" i="37"/>
  <c r="G82" i="37"/>
  <c r="F66" i="37"/>
  <c r="G66" i="37"/>
  <c r="F67" i="37"/>
  <c r="G67" i="37"/>
  <c r="F68" i="37"/>
  <c r="G68" i="37"/>
  <c r="F69" i="37"/>
  <c r="G69" i="37"/>
  <c r="F70" i="37"/>
  <c r="G70" i="37"/>
  <c r="F71" i="37"/>
  <c r="G71" i="37"/>
  <c r="F72" i="37"/>
  <c r="G72" i="37"/>
  <c r="F73" i="37"/>
  <c r="G73" i="37"/>
  <c r="F74" i="37"/>
  <c r="G74" i="37"/>
  <c r="F75" i="37"/>
  <c r="G75" i="37"/>
  <c r="F76" i="37"/>
  <c r="G76" i="37"/>
  <c r="H7" i="37"/>
  <c r="H6" i="37"/>
  <c r="H5" i="37"/>
  <c r="H4" i="37"/>
  <c r="H3" i="37"/>
  <c r="H2" i="37"/>
  <c r="G65" i="37"/>
  <c r="F65" i="37"/>
  <c r="G64" i="37"/>
  <c r="F64" i="37"/>
  <c r="G63" i="37"/>
  <c r="F63" i="37"/>
  <c r="G62" i="37"/>
  <c r="F62" i="37"/>
  <c r="G61" i="37"/>
  <c r="F61" i="37"/>
  <c r="G60" i="37"/>
  <c r="F60" i="37"/>
  <c r="G59" i="37"/>
  <c r="F59" i="37"/>
  <c r="G58" i="37"/>
  <c r="F58" i="37"/>
  <c r="G57" i="37"/>
  <c r="F57" i="37"/>
  <c r="G56" i="37"/>
  <c r="F56" i="37"/>
  <c r="G55" i="37"/>
  <c r="F55" i="37"/>
  <c r="G54" i="37"/>
  <c r="F54" i="37"/>
  <c r="G53" i="37"/>
  <c r="F53" i="37"/>
  <c r="G52" i="37"/>
  <c r="F52" i="37"/>
  <c r="G51" i="37"/>
  <c r="F51" i="37"/>
  <c r="G50" i="37"/>
  <c r="F50" i="37"/>
  <c r="G49" i="37"/>
  <c r="F49" i="37"/>
  <c r="G48" i="37"/>
  <c r="F48" i="37"/>
  <c r="G47" i="37"/>
  <c r="F47" i="37"/>
  <c r="G46" i="37"/>
  <c r="F46" i="37"/>
  <c r="G45" i="37"/>
  <c r="F45" i="37"/>
  <c r="G44" i="37"/>
  <c r="F44" i="37"/>
  <c r="G43" i="37"/>
  <c r="F43" i="37"/>
  <c r="G42" i="37"/>
  <c r="F42" i="37"/>
  <c r="G41" i="37"/>
  <c r="F41" i="37"/>
  <c r="G40" i="37"/>
  <c r="F40" i="37"/>
  <c r="G39" i="37"/>
  <c r="F39" i="37"/>
  <c r="G38" i="37"/>
  <c r="F38" i="37"/>
  <c r="G37" i="37"/>
  <c r="F37" i="37"/>
  <c r="G36" i="37"/>
  <c r="F36" i="37"/>
  <c r="G35" i="37"/>
  <c r="F35" i="37"/>
  <c r="G34" i="37"/>
  <c r="F34" i="37"/>
  <c r="G33" i="37"/>
  <c r="F33" i="37"/>
  <c r="G32" i="37"/>
  <c r="F32" i="37"/>
  <c r="G31" i="37"/>
  <c r="F31" i="37"/>
  <c r="G30" i="37"/>
  <c r="F30" i="37"/>
  <c r="G29" i="37"/>
  <c r="F29" i="37"/>
  <c r="G28" i="37"/>
  <c r="F28" i="37"/>
  <c r="G27" i="37"/>
  <c r="F27" i="37"/>
  <c r="G26" i="37"/>
  <c r="F26" i="37"/>
  <c r="G25" i="37"/>
  <c r="F25" i="37"/>
  <c r="G24" i="37"/>
  <c r="F24" i="37"/>
  <c r="G23" i="37"/>
  <c r="F23" i="37"/>
  <c r="G22" i="37"/>
  <c r="F22" i="37"/>
  <c r="G21" i="37"/>
  <c r="F21" i="37"/>
  <c r="G20" i="37"/>
  <c r="F20" i="37"/>
  <c r="G19" i="37"/>
  <c r="F19" i="37"/>
  <c r="G18" i="37"/>
  <c r="F18" i="37"/>
  <c r="G17" i="37"/>
  <c r="F17" i="37"/>
  <c r="G16" i="37"/>
  <c r="F16" i="37"/>
  <c r="G15" i="37"/>
  <c r="F15" i="37"/>
  <c r="G14" i="37"/>
  <c r="F14" i="37"/>
  <c r="G13" i="37"/>
  <c r="F13" i="37"/>
  <c r="G12" i="37"/>
  <c r="F12" i="37"/>
  <c r="K7" i="37"/>
  <c r="J7" i="37"/>
  <c r="E7" i="37"/>
  <c r="D7" i="37"/>
  <c r="C7" i="37"/>
  <c r="B7" i="37"/>
  <c r="K6" i="37"/>
  <c r="J6" i="37"/>
  <c r="E6" i="37"/>
  <c r="D6" i="37"/>
  <c r="C6" i="37"/>
  <c r="B6" i="37"/>
  <c r="K5" i="37"/>
  <c r="J5" i="37"/>
  <c r="E5" i="37"/>
  <c r="D5" i="37"/>
  <c r="C5" i="37"/>
  <c r="B5" i="37"/>
  <c r="K4" i="37"/>
  <c r="J4" i="37"/>
  <c r="E4" i="37"/>
  <c r="D4" i="37"/>
  <c r="C4" i="37"/>
  <c r="B4" i="37"/>
  <c r="K3" i="37"/>
  <c r="J3" i="37"/>
  <c r="E3" i="37"/>
  <c r="D3" i="37"/>
  <c r="C3" i="37"/>
  <c r="B3" i="37"/>
  <c r="K2" i="37"/>
  <c r="J2" i="37"/>
  <c r="E2" i="37"/>
  <c r="D2" i="37"/>
  <c r="C2" i="37"/>
  <c r="B2" i="37"/>
  <c r="M7" i="4"/>
  <c r="M6" i="4"/>
  <c r="M5" i="4"/>
  <c r="M4" i="4"/>
  <c r="M3" i="4"/>
  <c r="M2" i="4"/>
  <c r="H4" i="32"/>
  <c r="G7" i="28"/>
  <c r="F4" i="28"/>
  <c r="H3" i="26"/>
  <c r="I2" i="24"/>
  <c r="G3" i="24"/>
  <c r="I4" i="24"/>
  <c r="G5" i="24"/>
  <c r="I6" i="24"/>
  <c r="H2" i="23"/>
  <c r="G5" i="23"/>
  <c r="F3" i="21"/>
  <c r="F5" i="18"/>
  <c r="G2" i="35"/>
  <c r="I2" i="15"/>
  <c r="N3" i="15"/>
  <c r="I4" i="15"/>
  <c r="I6" i="15"/>
  <c r="G3" i="14"/>
  <c r="M2" i="13"/>
  <c r="M3" i="13"/>
  <c r="M5" i="13"/>
  <c r="H6" i="13"/>
  <c r="M3" i="11"/>
  <c r="F4" i="10"/>
  <c r="G2" i="10"/>
  <c r="G3" i="10"/>
  <c r="G6" i="10"/>
  <c r="M2" i="9"/>
  <c r="G4" i="9"/>
  <c r="H5" i="9"/>
  <c r="N7" i="8"/>
  <c r="N6" i="8"/>
  <c r="N3" i="8"/>
  <c r="H2" i="7"/>
  <c r="N5" i="7"/>
  <c r="H6" i="7"/>
  <c r="F2" i="5"/>
  <c r="F3" i="5"/>
  <c r="F4" i="5"/>
  <c r="F6" i="5"/>
  <c r="G2" i="4"/>
  <c r="G3" i="4"/>
  <c r="G5" i="4"/>
  <c r="G6" i="4"/>
  <c r="N4" i="2"/>
  <c r="G3" i="2"/>
  <c r="L7" i="1"/>
  <c r="L5" i="1"/>
  <c r="L4" i="1"/>
  <c r="L3" i="1"/>
  <c r="F3" i="38"/>
  <c r="H5" i="60"/>
  <c r="J5" i="60"/>
  <c r="H6" i="60"/>
  <c r="J6" i="60"/>
  <c r="M6" i="57"/>
  <c r="M4" i="57"/>
  <c r="M2" i="57"/>
  <c r="H7" i="55"/>
  <c r="M6" i="55"/>
  <c r="G6" i="55"/>
  <c r="H5" i="55"/>
  <c r="M4" i="55"/>
  <c r="G4" i="55"/>
  <c r="H3" i="55"/>
  <c r="M2" i="55"/>
  <c r="G2" i="55"/>
  <c r="O7" i="24"/>
  <c r="O6" i="24"/>
  <c r="O5" i="24"/>
  <c r="O4" i="24"/>
  <c r="O3" i="24"/>
  <c r="M7" i="57"/>
  <c r="M5" i="57"/>
  <c r="M7" i="55"/>
  <c r="G7" i="55"/>
  <c r="H6" i="55"/>
  <c r="M5" i="55"/>
  <c r="G5" i="55"/>
  <c r="H4" i="55"/>
  <c r="L5" i="37" l="1"/>
  <c r="L2" i="37"/>
  <c r="G6" i="27"/>
  <c r="G3" i="27"/>
  <c r="H2" i="11"/>
  <c r="H6" i="11"/>
  <c r="H3" i="7"/>
  <c r="H5" i="7"/>
  <c r="G4" i="4"/>
  <c r="M5" i="26"/>
  <c r="N2" i="7"/>
  <c r="N4" i="7"/>
  <c r="N6" i="7"/>
  <c r="H4" i="7"/>
  <c r="M7" i="32"/>
  <c r="M7" i="31"/>
  <c r="F6" i="28"/>
  <c r="F9" i="28"/>
  <c r="G7" i="24"/>
  <c r="G2" i="24"/>
  <c r="G4" i="24"/>
  <c r="G6" i="24"/>
  <c r="G2" i="18"/>
  <c r="F4" i="35"/>
  <c r="G7" i="17"/>
  <c r="M4" i="13"/>
  <c r="H3" i="13"/>
  <c r="H4" i="13"/>
  <c r="H2" i="13"/>
  <c r="G7" i="13"/>
  <c r="L4" i="12"/>
  <c r="M6" i="9"/>
  <c r="M4" i="9"/>
  <c r="M3" i="9"/>
  <c r="G2" i="9"/>
  <c r="N5" i="8"/>
  <c r="N4" i="8"/>
  <c r="M3" i="31"/>
  <c r="M2" i="31"/>
  <c r="N3" i="7"/>
  <c r="H4" i="11"/>
  <c r="G9" i="28"/>
  <c r="L3" i="28"/>
  <c r="L6" i="28"/>
  <c r="I7" i="24"/>
  <c r="I3" i="24"/>
  <c r="I5" i="24"/>
  <c r="F4" i="24"/>
  <c r="F2" i="24"/>
  <c r="H4" i="23"/>
  <c r="N5" i="15"/>
  <c r="H7" i="14"/>
  <c r="H5" i="14"/>
  <c r="M7" i="14"/>
  <c r="M5" i="14"/>
  <c r="G2" i="37"/>
  <c r="G5" i="37"/>
  <c r="G4" i="26"/>
  <c r="F3" i="37"/>
  <c r="H7" i="32"/>
  <c r="G3" i="32"/>
  <c r="F7" i="30"/>
  <c r="F3" i="30"/>
  <c r="M4" i="30"/>
  <c r="M5" i="30"/>
  <c r="G8" i="28"/>
  <c r="G6" i="28"/>
  <c r="G7" i="27"/>
  <c r="G5" i="27"/>
  <c r="G7" i="26"/>
  <c r="G2" i="26"/>
  <c r="M6" i="25"/>
  <c r="M5" i="25"/>
  <c r="F3" i="24"/>
  <c r="O5" i="21"/>
  <c r="G7" i="16"/>
  <c r="G6" i="16"/>
  <c r="G5" i="16"/>
  <c r="G4" i="16"/>
  <c r="G3" i="16"/>
  <c r="G2" i="16"/>
  <c r="H5" i="15"/>
  <c r="H7" i="15"/>
  <c r="F5" i="5"/>
  <c r="G6" i="2"/>
  <c r="O7" i="46"/>
  <c r="M3" i="56"/>
  <c r="H7" i="59"/>
  <c r="G6" i="18"/>
  <c r="F2" i="18"/>
  <c r="I2" i="35"/>
  <c r="L3" i="17"/>
  <c r="G5" i="17"/>
  <c r="F6" i="17"/>
  <c r="N2" i="15"/>
  <c r="G5" i="14"/>
  <c r="M6" i="13"/>
  <c r="M6" i="5"/>
  <c r="M5" i="38"/>
  <c r="M2" i="38"/>
  <c r="M4" i="16"/>
  <c r="H4" i="43"/>
  <c r="G6" i="47"/>
  <c r="M6" i="11"/>
  <c r="G4" i="11"/>
  <c r="O6" i="29"/>
  <c r="M4" i="22"/>
  <c r="L7" i="40"/>
  <c r="N7" i="44"/>
  <c r="M2" i="48"/>
  <c r="M4" i="48"/>
  <c r="H7" i="48"/>
  <c r="G3" i="43"/>
  <c r="M3" i="19"/>
  <c r="H2" i="53"/>
  <c r="G5" i="54"/>
  <c r="L7" i="10"/>
  <c r="G2" i="59"/>
  <c r="G6" i="59"/>
  <c r="M5" i="56"/>
  <c r="G5" i="56"/>
  <c r="M3" i="57"/>
  <c r="F7" i="37"/>
  <c r="L6" i="37"/>
  <c r="H5" i="29"/>
  <c r="G6" i="29"/>
  <c r="H7" i="29"/>
  <c r="L7" i="28"/>
  <c r="N5" i="27"/>
  <c r="F3" i="25"/>
  <c r="F5" i="25"/>
  <c r="F6" i="24"/>
  <c r="L7" i="36"/>
  <c r="N3" i="23"/>
  <c r="N7" i="23"/>
  <c r="G7" i="23"/>
  <c r="G2" i="22"/>
  <c r="H5" i="22"/>
  <c r="H7" i="22"/>
  <c r="O7" i="21"/>
  <c r="G5" i="21"/>
  <c r="G6" i="35"/>
  <c r="M6" i="16"/>
  <c r="M3" i="16"/>
  <c r="I7" i="15"/>
  <c r="H6" i="15"/>
  <c r="G5" i="10"/>
  <c r="G7" i="8"/>
  <c r="H6" i="8"/>
  <c r="H7" i="7"/>
  <c r="E2" i="4"/>
  <c r="M6" i="38"/>
  <c r="H5" i="11"/>
  <c r="H6" i="48"/>
  <c r="F6" i="20"/>
  <c r="H3" i="53"/>
  <c r="H4" i="53"/>
  <c r="M2" i="56"/>
  <c r="H2" i="59"/>
  <c r="L7" i="37"/>
  <c r="G4" i="37"/>
  <c r="M6" i="32"/>
  <c r="M4" i="32"/>
  <c r="M5" i="31"/>
  <c r="G5" i="31"/>
  <c r="M3" i="30"/>
  <c r="G2" i="29"/>
  <c r="G3" i="29"/>
  <c r="F2" i="28"/>
  <c r="F6" i="27"/>
  <c r="F7" i="27"/>
  <c r="M7" i="26"/>
  <c r="N2" i="23"/>
  <c r="H6" i="23"/>
  <c r="G4" i="22"/>
  <c r="I5" i="35"/>
  <c r="F5" i="35"/>
  <c r="G5" i="35"/>
  <c r="H7" i="13"/>
  <c r="H3" i="9"/>
  <c r="M5" i="5"/>
  <c r="M4" i="5"/>
  <c r="M7" i="38"/>
  <c r="G2" i="43"/>
  <c r="M3" i="48"/>
  <c r="H5" i="48"/>
  <c r="M6" i="48"/>
  <c r="L5" i="50"/>
  <c r="H6" i="53"/>
  <c r="G4" i="59"/>
  <c r="G4" i="56"/>
  <c r="H2" i="55"/>
  <c r="L7" i="35"/>
  <c r="L2" i="35"/>
  <c r="H6" i="14"/>
  <c r="H2" i="14"/>
  <c r="M6" i="14"/>
  <c r="M2" i="14"/>
  <c r="G6" i="13"/>
  <c r="G4" i="13"/>
  <c r="G2" i="13"/>
  <c r="F7" i="10"/>
  <c r="F2" i="10"/>
  <c r="G3" i="9"/>
  <c r="G5" i="9"/>
  <c r="G7" i="9"/>
  <c r="L2" i="1"/>
  <c r="F7" i="40"/>
  <c r="F3" i="40"/>
  <c r="F6" i="40"/>
  <c r="F2" i="40"/>
  <c r="F5" i="40"/>
  <c r="F4" i="40"/>
  <c r="H7" i="47"/>
  <c r="H3" i="47"/>
  <c r="H6" i="47"/>
  <c r="H2" i="47"/>
  <c r="H5" i="47"/>
  <c r="H4" i="47"/>
  <c r="H4" i="44"/>
  <c r="H5" i="44"/>
  <c r="H7" i="44"/>
  <c r="H6" i="44"/>
  <c r="H3" i="44"/>
  <c r="G7" i="44"/>
  <c r="G3" i="44"/>
  <c r="G4" i="44"/>
  <c r="G2" i="44"/>
  <c r="G5" i="44"/>
  <c r="H4" i="41"/>
  <c r="H3" i="41"/>
  <c r="H6" i="41"/>
  <c r="H7" i="41"/>
  <c r="H5" i="41"/>
  <c r="H5" i="45"/>
  <c r="H4" i="45"/>
  <c r="H3" i="45"/>
  <c r="H2" i="45"/>
  <c r="G7" i="19"/>
  <c r="G3" i="19"/>
  <c r="F4" i="18"/>
  <c r="G5" i="28"/>
  <c r="M6" i="30"/>
  <c r="F2" i="30"/>
  <c r="M3" i="32"/>
  <c r="F2" i="37"/>
  <c r="G7" i="32"/>
  <c r="F6" i="30"/>
  <c r="M7" i="30"/>
  <c r="M2" i="30"/>
  <c r="F5" i="28"/>
  <c r="H6" i="26"/>
  <c r="M6" i="26"/>
  <c r="M7" i="25"/>
  <c r="M6" i="22"/>
  <c r="G6" i="21"/>
  <c r="G7" i="21"/>
  <c r="F6" i="21"/>
  <c r="F4" i="21"/>
  <c r="F2" i="21"/>
  <c r="F8" i="18"/>
  <c r="L6" i="35"/>
  <c r="L4" i="35"/>
  <c r="I4" i="35"/>
  <c r="F7" i="35"/>
  <c r="I7" i="35"/>
  <c r="I6" i="35"/>
  <c r="L6" i="17"/>
  <c r="L7" i="17"/>
  <c r="L4" i="17"/>
  <c r="G3" i="17"/>
  <c r="G2" i="17"/>
  <c r="G4" i="17"/>
  <c r="G6" i="17"/>
  <c r="F2" i="17"/>
  <c r="F3" i="17"/>
  <c r="F5" i="17"/>
  <c r="F7" i="17"/>
  <c r="H4" i="14"/>
  <c r="M4" i="14"/>
  <c r="G5" i="13"/>
  <c r="L6" i="12"/>
  <c r="L7" i="12"/>
  <c r="G6" i="11"/>
  <c r="F6" i="10"/>
  <c r="G7" i="10"/>
  <c r="H4" i="9"/>
  <c r="M5" i="9"/>
  <c r="G6" i="5"/>
  <c r="G2" i="5"/>
  <c r="G7" i="5"/>
  <c r="G3" i="5"/>
  <c r="G4" i="5"/>
  <c r="G5" i="5"/>
  <c r="F7" i="5"/>
  <c r="H3" i="2"/>
  <c r="H6" i="2"/>
  <c r="H7" i="2"/>
  <c r="H4" i="2"/>
  <c r="H2" i="2"/>
  <c r="H5" i="2"/>
  <c r="L6" i="40"/>
  <c r="H2" i="41"/>
  <c r="H2" i="44"/>
  <c r="N6" i="47"/>
  <c r="N2" i="47"/>
  <c r="N5" i="47"/>
  <c r="N4" i="47"/>
  <c r="N3" i="47"/>
  <c r="G4" i="47"/>
  <c r="G7" i="47"/>
  <c r="G3" i="47"/>
  <c r="G2" i="47"/>
  <c r="G5" i="47"/>
  <c r="M7" i="42"/>
  <c r="M5" i="42"/>
  <c r="M3" i="42"/>
  <c r="M4" i="42"/>
  <c r="M6" i="42"/>
  <c r="G6" i="41"/>
  <c r="G6" i="45"/>
  <c r="G2" i="45"/>
  <c r="G5" i="45"/>
  <c r="G4" i="45"/>
  <c r="G3" i="45"/>
  <c r="M6" i="19"/>
  <c r="M5" i="19"/>
  <c r="M7" i="19"/>
  <c r="H2" i="19"/>
  <c r="G6" i="19"/>
  <c r="H6" i="52"/>
  <c r="H2" i="52"/>
  <c r="G2" i="52"/>
  <c r="G7" i="52"/>
  <c r="G3" i="52"/>
  <c r="G7" i="53"/>
  <c r="G3" i="53"/>
  <c r="G4" i="53"/>
  <c r="G2" i="53"/>
  <c r="G6" i="53"/>
  <c r="G4" i="49"/>
  <c r="G7" i="49"/>
  <c r="G3" i="49"/>
  <c r="G6" i="49"/>
  <c r="G2" i="49"/>
  <c r="G5" i="49"/>
  <c r="H5" i="49"/>
  <c r="H4" i="49"/>
  <c r="H5" i="54"/>
  <c r="H2" i="54"/>
  <c r="M6" i="53"/>
  <c r="M2" i="53"/>
  <c r="M4" i="53"/>
  <c r="M3" i="53"/>
  <c r="L7" i="6"/>
  <c r="L6" i="6"/>
  <c r="L5" i="6"/>
  <c r="L4" i="6"/>
  <c r="L3" i="6"/>
  <c r="L2" i="6"/>
  <c r="N5" i="54"/>
  <c r="N6" i="54"/>
  <c r="N2" i="54"/>
  <c r="N7" i="54"/>
  <c r="N4" i="54"/>
  <c r="F6" i="39"/>
  <c r="F4" i="39"/>
  <c r="F2" i="39"/>
  <c r="F7" i="39"/>
  <c r="F3" i="39"/>
  <c r="M4" i="52"/>
  <c r="M7" i="52"/>
  <c r="M3" i="52"/>
  <c r="M6" i="52"/>
  <c r="M2" i="52"/>
  <c r="J7" i="56"/>
  <c r="J3" i="56"/>
  <c r="J6" i="56"/>
  <c r="J5" i="56"/>
  <c r="J2" i="56"/>
  <c r="J2" i="57"/>
  <c r="J4" i="57"/>
  <c r="J6" i="57"/>
  <c r="J3" i="57"/>
  <c r="J5" i="57"/>
  <c r="J7" i="57"/>
  <c r="G2" i="57"/>
  <c r="G4" i="57"/>
  <c r="G6" i="57"/>
  <c r="G7" i="57"/>
  <c r="H2" i="57"/>
  <c r="H4" i="57"/>
  <c r="H6" i="57"/>
  <c r="G7" i="31"/>
  <c r="L5" i="28"/>
  <c r="G2" i="31"/>
  <c r="F4" i="37"/>
  <c r="F5" i="37"/>
  <c r="M2" i="32"/>
  <c r="M4" i="31"/>
  <c r="F7" i="28"/>
  <c r="L2" i="28"/>
  <c r="G2" i="28"/>
  <c r="F8" i="28"/>
  <c r="H4" i="26"/>
  <c r="M4" i="26"/>
  <c r="G5" i="26"/>
  <c r="G6" i="26"/>
  <c r="L2" i="36"/>
  <c r="L3" i="36"/>
  <c r="L4" i="36"/>
  <c r="L5" i="36"/>
  <c r="L6" i="36"/>
  <c r="G2" i="23"/>
  <c r="H3" i="23"/>
  <c r="G4" i="23"/>
  <c r="H5" i="23"/>
  <c r="G6" i="23"/>
  <c r="H7" i="23"/>
  <c r="M2" i="22"/>
  <c r="M5" i="22"/>
  <c r="G4" i="21"/>
  <c r="O6" i="21"/>
  <c r="G2" i="19"/>
  <c r="G4" i="19"/>
  <c r="F9" i="18"/>
  <c r="F7" i="18" s="1"/>
  <c r="F6" i="35"/>
  <c r="L2" i="17"/>
  <c r="N7" i="15"/>
  <c r="H3" i="14"/>
  <c r="M3" i="14"/>
  <c r="G7" i="14"/>
  <c r="G3" i="13"/>
  <c r="M7" i="13"/>
  <c r="L3" i="12"/>
  <c r="L5" i="12"/>
  <c r="M2" i="11"/>
  <c r="M4" i="11"/>
  <c r="M5" i="11"/>
  <c r="M7" i="11"/>
  <c r="L5" i="10"/>
  <c r="H6" i="9"/>
  <c r="G6" i="7"/>
  <c r="G4" i="7"/>
  <c r="G2" i="7"/>
  <c r="G7" i="7"/>
  <c r="F4" i="4"/>
  <c r="F5" i="4"/>
  <c r="F6" i="4"/>
  <c r="F2" i="4"/>
  <c r="N5" i="2"/>
  <c r="F5" i="1"/>
  <c r="F4" i="1"/>
  <c r="F2" i="1"/>
  <c r="F6" i="1"/>
  <c r="G2" i="38"/>
  <c r="G3" i="38"/>
  <c r="G7" i="38"/>
  <c r="G4" i="38"/>
  <c r="G5" i="38"/>
  <c r="G6" i="38"/>
  <c r="L5" i="40"/>
  <c r="L4" i="40"/>
  <c r="L3" i="40"/>
  <c r="L2" i="40"/>
  <c r="E7" i="4"/>
  <c r="E3" i="4"/>
  <c r="E4" i="4"/>
  <c r="E5" i="4"/>
  <c r="M2" i="42"/>
  <c r="G6" i="44"/>
  <c r="H6" i="45"/>
  <c r="G7" i="45"/>
  <c r="M4" i="45"/>
  <c r="M7" i="45"/>
  <c r="M3" i="45"/>
  <c r="M2" i="45"/>
  <c r="L3" i="18"/>
  <c r="F7" i="50"/>
  <c r="F5" i="50"/>
  <c r="F3" i="50"/>
  <c r="F2" i="50"/>
  <c r="F4" i="50"/>
  <c r="G5" i="53"/>
  <c r="G8" i="18"/>
  <c r="G3" i="18"/>
  <c r="F4" i="17"/>
  <c r="L5" i="17"/>
  <c r="H5" i="26"/>
  <c r="F2" i="27"/>
  <c r="G3" i="31"/>
  <c r="L4" i="37"/>
  <c r="F6" i="37"/>
  <c r="G2" i="32"/>
  <c r="H3" i="32"/>
  <c r="G6" i="14"/>
  <c r="G2" i="14"/>
  <c r="I5" i="15"/>
  <c r="I3" i="15"/>
  <c r="F3" i="35"/>
  <c r="G9" i="18"/>
  <c r="G7" i="18" s="1"/>
  <c r="F3" i="18"/>
  <c r="O3" i="21"/>
  <c r="M4" i="25"/>
  <c r="F5" i="30"/>
  <c r="G6" i="31"/>
  <c r="L3" i="37"/>
  <c r="G6" i="37"/>
  <c r="G7" i="37"/>
  <c r="G5" i="32"/>
  <c r="G4" i="10"/>
  <c r="F3" i="10"/>
  <c r="H5" i="13"/>
  <c r="N6" i="15"/>
  <c r="N4" i="15"/>
  <c r="F6" i="18"/>
  <c r="M3" i="26"/>
  <c r="F4" i="27"/>
  <c r="G3" i="28"/>
  <c r="F4" i="30"/>
  <c r="H6" i="32"/>
  <c r="H2" i="32"/>
  <c r="G3" i="37"/>
  <c r="O2" i="29"/>
  <c r="L4" i="28"/>
  <c r="G4" i="28"/>
  <c r="G2" i="27"/>
  <c r="F3" i="27"/>
  <c r="G4" i="27"/>
  <c r="F5" i="27"/>
  <c r="H2" i="26"/>
  <c r="M2" i="26"/>
  <c r="M3" i="25"/>
  <c r="F7" i="24"/>
  <c r="G2" i="21"/>
  <c r="O4" i="21"/>
  <c r="M2" i="19"/>
  <c r="G5" i="19"/>
  <c r="G5" i="18"/>
  <c r="L5" i="35"/>
  <c r="G7" i="35"/>
  <c r="G4" i="35"/>
  <c r="G3" i="35"/>
  <c r="L3" i="35"/>
  <c r="H2" i="15"/>
  <c r="H4" i="15"/>
  <c r="G7" i="11"/>
  <c r="G2" i="11"/>
  <c r="G5" i="11"/>
  <c r="H3" i="11"/>
  <c r="H7" i="11"/>
  <c r="M7" i="9"/>
  <c r="H7" i="9"/>
  <c r="H2" i="9"/>
  <c r="G6" i="9"/>
  <c r="G5" i="7"/>
  <c r="F3" i="4"/>
  <c r="F4" i="38"/>
  <c r="F6" i="38"/>
  <c r="F7" i="38"/>
  <c r="N7" i="39"/>
  <c r="N5" i="39"/>
  <c r="N3" i="39"/>
  <c r="N6" i="39"/>
  <c r="N2" i="39"/>
  <c r="G7" i="41"/>
  <c r="M7" i="41"/>
  <c r="M3" i="41"/>
  <c r="M6" i="41"/>
  <c r="M2" i="41"/>
  <c r="M5" i="41"/>
  <c r="M4" i="41"/>
  <c r="G6" i="40"/>
  <c r="G2" i="40"/>
  <c r="G5" i="40"/>
  <c r="G4" i="40"/>
  <c r="G3" i="40"/>
  <c r="N5" i="44"/>
  <c r="N6" i="44"/>
  <c r="N2" i="44"/>
  <c r="N4" i="44"/>
  <c r="N3" i="44"/>
  <c r="M5" i="45"/>
  <c r="M6" i="45"/>
  <c r="H7" i="45"/>
  <c r="N2" i="8"/>
  <c r="N7" i="7"/>
  <c r="G7" i="4"/>
  <c r="N2" i="2"/>
  <c r="N3" i="2"/>
  <c r="N6" i="2"/>
  <c r="N7" i="2"/>
  <c r="G2" i="2"/>
  <c r="G4" i="2"/>
  <c r="G7" i="2"/>
  <c r="G5" i="2"/>
  <c r="H7" i="30"/>
  <c r="G5" i="41"/>
  <c r="G4" i="41"/>
  <c r="G7" i="30"/>
  <c r="M6" i="43"/>
  <c r="M2" i="43"/>
  <c r="M3" i="43"/>
  <c r="M5" i="43"/>
  <c r="L5" i="20"/>
  <c r="G7" i="20"/>
  <c r="G4" i="20"/>
  <c r="G2" i="20"/>
  <c r="G5" i="20"/>
  <c r="F3" i="20"/>
  <c r="H7" i="51"/>
  <c r="H3" i="51"/>
  <c r="H6" i="51"/>
  <c r="H2" i="51"/>
  <c r="H5" i="51"/>
  <c r="H4" i="51"/>
  <c r="G4" i="51"/>
  <c r="G7" i="51"/>
  <c r="G3" i="51"/>
  <c r="G6" i="51"/>
  <c r="G5" i="51"/>
  <c r="G6" i="46"/>
  <c r="G4" i="46"/>
  <c r="G2" i="46"/>
  <c r="G7" i="46"/>
  <c r="H4" i="8"/>
  <c r="H5" i="8"/>
  <c r="G5" i="8"/>
  <c r="G2" i="8"/>
  <c r="G6" i="8"/>
  <c r="H7" i="19"/>
  <c r="H7" i="56"/>
  <c r="H6" i="56"/>
  <c r="H5" i="56"/>
  <c r="L3" i="10"/>
  <c r="L6" i="10"/>
  <c r="L2" i="10"/>
  <c r="M2" i="5"/>
  <c r="M7" i="5"/>
  <c r="M3" i="5"/>
  <c r="G2" i="1"/>
  <c r="G6" i="1"/>
  <c r="G5" i="1"/>
  <c r="F5" i="38"/>
  <c r="O5" i="46"/>
  <c r="L2" i="20"/>
  <c r="G3" i="20"/>
  <c r="L7" i="50"/>
  <c r="L6" i="50"/>
  <c r="L4" i="50"/>
  <c r="L2" i="50"/>
  <c r="L3" i="50"/>
  <c r="G7" i="50"/>
  <c r="G6" i="50"/>
  <c r="G4" i="50"/>
  <c r="G2" i="50"/>
  <c r="G3" i="50"/>
  <c r="G2" i="51"/>
  <c r="M3" i="55"/>
  <c r="M4" i="58"/>
  <c r="M7" i="43"/>
  <c r="O6" i="46"/>
  <c r="O4" i="46"/>
  <c r="O2" i="46"/>
  <c r="H3" i="48"/>
  <c r="G7" i="48"/>
  <c r="G6" i="48"/>
  <c r="G5" i="48"/>
  <c r="G4" i="48"/>
  <c r="G3" i="48"/>
  <c r="G2" i="48"/>
  <c r="G4" i="43"/>
  <c r="G5" i="43"/>
  <c r="O6" i="51"/>
  <c r="O2" i="51"/>
  <c r="O5" i="51"/>
  <c r="H6" i="46"/>
  <c r="H4" i="46"/>
  <c r="H2" i="46"/>
  <c r="H7" i="54"/>
  <c r="G6" i="54"/>
  <c r="G2" i="54"/>
  <c r="G3" i="54"/>
  <c r="G7" i="54"/>
  <c r="O2" i="24"/>
  <c r="M5" i="53"/>
  <c r="M6" i="58"/>
  <c r="G4" i="60"/>
  <c r="G2" i="60"/>
  <c r="G7" i="60"/>
  <c r="G6" i="60"/>
  <c r="G5" i="60"/>
  <c r="G3" i="60"/>
  <c r="H6" i="58"/>
  <c r="H2" i="58"/>
  <c r="H7" i="58"/>
  <c r="H3" i="58"/>
  <c r="H4" i="58"/>
  <c r="G5" i="58"/>
  <c r="G6" i="58"/>
  <c r="G2" i="58"/>
  <c r="G7" i="58"/>
  <c r="G3" i="58"/>
  <c r="J6" i="58"/>
  <c r="J2" i="58"/>
  <c r="H3" i="57"/>
  <c r="H5" i="43"/>
  <c r="H6" i="43"/>
  <c r="H2" i="43"/>
  <c r="L3" i="20"/>
  <c r="L7" i="20"/>
  <c r="L4" i="20"/>
  <c r="F2" i="20"/>
  <c r="F4" i="20"/>
  <c r="F5" i="20"/>
  <c r="O3" i="51"/>
  <c r="O4" i="51"/>
  <c r="H4" i="52"/>
  <c r="H7" i="52"/>
  <c r="H3" i="52"/>
  <c r="G5" i="52"/>
  <c r="G4" i="52"/>
  <c r="H7" i="49"/>
  <c r="H3" i="49"/>
  <c r="H6" i="49"/>
  <c r="H2" i="49"/>
  <c r="H3" i="54"/>
  <c r="H4" i="54"/>
  <c r="J7" i="58"/>
  <c r="J4" i="60"/>
  <c r="J2" i="60"/>
  <c r="J7" i="60"/>
  <c r="J4" i="58"/>
  <c r="G3" i="55"/>
  <c r="G2" i="56"/>
  <c r="J5" i="58"/>
  <c r="G3" i="59"/>
  <c r="G5" i="59"/>
  <c r="M5" i="58"/>
  <c r="M2" i="58"/>
  <c r="M3" i="58"/>
  <c r="G7" i="56"/>
  <c r="H4" i="56"/>
  <c r="H2" i="56"/>
  <c r="H3" i="59"/>
  <c r="H5" i="59"/>
  <c r="H7" i="57"/>
  <c r="H5" i="57"/>
</calcChain>
</file>

<file path=xl/sharedStrings.xml><?xml version="1.0" encoding="utf-8"?>
<sst xmlns="http://schemas.openxmlformats.org/spreadsheetml/2006/main" count="5889" uniqueCount="1216">
  <si>
    <t>v97.34.4</t>
  </si>
  <si>
    <t>leaf length</t>
  </si>
  <si>
    <t>leaf width</t>
  </si>
  <si>
    <t>l:w ratio</t>
  </si>
  <si>
    <t>angle</t>
  </si>
  <si>
    <t>widest point</t>
  </si>
  <si>
    <t>widest %</t>
  </si>
  <si>
    <t>fruit length</t>
  </si>
  <si>
    <t>fruit width</t>
  </si>
  <si>
    <t>v.2001.25.237</t>
  </si>
  <si>
    <t>v.2001.025.242</t>
  </si>
  <si>
    <t>83 R&amp; H report</t>
  </si>
  <si>
    <t>mean</t>
  </si>
  <si>
    <t>max</t>
  </si>
  <si>
    <t>min</t>
  </si>
  <si>
    <t>5th percent</t>
  </si>
  <si>
    <t>95 percent</t>
  </si>
  <si>
    <t>Elin 33</t>
  </si>
  <si>
    <t>elin 34</t>
  </si>
  <si>
    <t>JWW6</t>
  </si>
  <si>
    <t>JWW2</t>
  </si>
  <si>
    <t>101x</t>
  </si>
  <si>
    <t>n</t>
  </si>
  <si>
    <t>pairs veins</t>
  </si>
  <si>
    <t>total viens</t>
  </si>
  <si>
    <t>v.2201.25.261</t>
  </si>
  <si>
    <t>V97.34.3</t>
  </si>
  <si>
    <t>v97.34.7</t>
  </si>
  <si>
    <t>v1998.31.35</t>
  </si>
  <si>
    <t>v.2001.25.260</t>
  </si>
  <si>
    <t>v.2001.25.259</t>
  </si>
  <si>
    <t>v.2001.052.201</t>
  </si>
  <si>
    <t>v.2001.25.243</t>
  </si>
  <si>
    <t>v97.35.31</t>
  </si>
  <si>
    <t>v97.35.32</t>
  </si>
  <si>
    <t>v97.35.35</t>
  </si>
  <si>
    <t>v2001.25.293</t>
  </si>
  <si>
    <t>v97.35.34</t>
  </si>
  <si>
    <t>v97.35.33</t>
  </si>
  <si>
    <t>wilm</t>
  </si>
  <si>
    <t>vexans</t>
  </si>
  <si>
    <t>jwwhite</t>
  </si>
  <si>
    <t>leptophylla</t>
  </si>
  <si>
    <t>aria</t>
  </si>
  <si>
    <t>RHS 46b</t>
  </si>
  <si>
    <t>RHS</t>
  </si>
  <si>
    <t>lenticel number</t>
  </si>
  <si>
    <t>lenticel size</t>
  </si>
  <si>
    <t>few</t>
  </si>
  <si>
    <t>medium</t>
  </si>
  <si>
    <t>Breiddan L1 2/10/02</t>
  </si>
  <si>
    <t>Breiddan L3 2/10/02</t>
  </si>
  <si>
    <t>46a</t>
  </si>
  <si>
    <t>43a</t>
  </si>
  <si>
    <t>Craig y Castell, v.20000.9.75</t>
  </si>
  <si>
    <t>Craig Rhiwarth v.2000.9.117</t>
  </si>
  <si>
    <t>L:W ratio</t>
  </si>
  <si>
    <t>Craig y Cilau v2000.9.71</t>
  </si>
  <si>
    <t>anglica</t>
  </si>
  <si>
    <t>Craig Eglwyseg 10/9/98</t>
  </si>
  <si>
    <t>Millenium seedbank; many fruits browned off</t>
  </si>
  <si>
    <t>Craig y Cilau 3/10/2000 LIV</t>
  </si>
  <si>
    <t>sparse, mostly below</t>
  </si>
  <si>
    <t>looking longer than wide</t>
  </si>
  <si>
    <t>mid red</t>
  </si>
  <si>
    <t>ratio</t>
  </si>
  <si>
    <t>Univeristy hospital may 02</t>
  </si>
  <si>
    <t>intermedia</t>
  </si>
  <si>
    <t>petal L</t>
  </si>
  <si>
    <t>Petal Width</t>
  </si>
  <si>
    <t>Bristol, by sea walls ice cream van</t>
  </si>
  <si>
    <t>45a</t>
  </si>
  <si>
    <t>Doward, SE cliffs, 9oct02 TR&amp; LH no speciemn</t>
  </si>
  <si>
    <t>petal length</t>
  </si>
  <si>
    <t>petal width</t>
  </si>
  <si>
    <t>outside Bristol museum</t>
  </si>
  <si>
    <t>Ban y Gor lodge, 29aug02 TR &amp; LH</t>
  </si>
  <si>
    <t>Ban y gor, mixed, 2002</t>
  </si>
  <si>
    <t>Ban y gor, mixed, 2003</t>
  </si>
  <si>
    <t>Ban y gor, mixed, 2004</t>
  </si>
  <si>
    <t>Ban y gor, mixed, 2005</t>
  </si>
  <si>
    <t>Ban y gor, mixed, 2006</t>
  </si>
  <si>
    <t>Ban y gor, mixed, 2007</t>
  </si>
  <si>
    <t>Ban y gor, mixed, 2008</t>
  </si>
  <si>
    <t>Ban y gor, mixed, 2009</t>
  </si>
  <si>
    <t>Ban y gor, mixed, 2010</t>
  </si>
  <si>
    <t>Ban y gor, mixed, 2011</t>
  </si>
  <si>
    <t>Ban y gor, mixed, 2012</t>
  </si>
  <si>
    <t>Ban y gor, mixed, 2013</t>
  </si>
  <si>
    <t>Ban y gor, mixed, 2014</t>
  </si>
  <si>
    <t>Ban y gor, mixed, 2015</t>
  </si>
  <si>
    <t>Ban y gor, mixed, 2016</t>
  </si>
  <si>
    <t>lancastriensis</t>
  </si>
  <si>
    <t>latifolia ss</t>
  </si>
  <si>
    <t>Ban y Gor 2002</t>
  </si>
  <si>
    <t>petals length</t>
  </si>
  <si>
    <t>Craig y Cilau, 2002</t>
  </si>
  <si>
    <t>Magor servcies, planted, 23sep02</t>
  </si>
  <si>
    <t>42a</t>
  </si>
  <si>
    <t>Magor servcies, planted, 23sep03</t>
  </si>
  <si>
    <t>Magor servcies, planted, 23sep04</t>
  </si>
  <si>
    <t>Magor servcies, planted, 23sep05</t>
  </si>
  <si>
    <t>Magor servcies, planted, 23sep06</t>
  </si>
  <si>
    <t>Shorn cliff, 2002 TR &amp; LH</t>
  </si>
  <si>
    <t>torminalis</t>
  </si>
  <si>
    <t>thuringiaca</t>
  </si>
  <si>
    <t>Shorn cliff, 2002, TR &amp; LH</t>
  </si>
  <si>
    <t>46b</t>
  </si>
  <si>
    <t>large</t>
  </si>
  <si>
    <t>Seven Sisiters, midle of top 23/9/02</t>
  </si>
  <si>
    <t>Seven Sisiters, midle of top 23/9/03</t>
  </si>
  <si>
    <t>Seven Sisiters, midle of top 23/9/04</t>
  </si>
  <si>
    <t>Seven Sisiters, midle of top 23/9/05</t>
  </si>
  <si>
    <t>Seven Sisiters, midle of top 23/9/06</t>
  </si>
  <si>
    <t>Seven Sisiters, midle of top 23/9/07</t>
  </si>
  <si>
    <t>Seven Sisiters, midle of top 23/9/08</t>
  </si>
  <si>
    <t>Seven Sisiters, midle of top 23/9/09</t>
  </si>
  <si>
    <t>Seven Sisiters, midle of top 23/9/10</t>
  </si>
  <si>
    <t>Seven Sisiters, midle of top 23/9/11</t>
  </si>
  <si>
    <t>171B</t>
  </si>
  <si>
    <t>fully ripe from MCFP</t>
  </si>
  <si>
    <t>Leigh Delamere services 2002</t>
  </si>
  <si>
    <t>very sparse</t>
  </si>
  <si>
    <t>Cwmdare 5otc02</t>
  </si>
  <si>
    <t>Cwmdare 5otc03</t>
  </si>
  <si>
    <t>Cwmdare 5otc04</t>
  </si>
  <si>
    <t>Cwmdare 5otc05</t>
  </si>
  <si>
    <t>Cwmdare 5otc06</t>
  </si>
  <si>
    <t>Cwmdare 5otc07</t>
  </si>
  <si>
    <t>Cwmdare 5otc08</t>
  </si>
  <si>
    <t>40B</t>
  </si>
  <si>
    <t>45b</t>
  </si>
  <si>
    <t>Amesbury</t>
  </si>
  <si>
    <t>Clifton Downs Lovatt 1979 CGE</t>
  </si>
  <si>
    <t>Great Quarry CGE</t>
  </si>
  <si>
    <t>orange</t>
  </si>
  <si>
    <t>scattered</t>
  </si>
  <si>
    <t>pale orange</t>
  </si>
  <si>
    <t>small and medium</t>
  </si>
  <si>
    <t>Bot Gardens CGE</t>
  </si>
  <si>
    <t>arranensis</t>
  </si>
  <si>
    <t>lobing</t>
  </si>
  <si>
    <t>MANCH no origin</t>
  </si>
  <si>
    <t>MANCH Glen Eis na Verach 1879</t>
  </si>
  <si>
    <t>MANCH Glen Eis na Verach 1880</t>
  </si>
  <si>
    <t>MANCH Glen Eis na Verach 1881</t>
  </si>
  <si>
    <t>MANCH Glen Eis na Verach 1882</t>
  </si>
  <si>
    <t>MANCH Glen Eis na Verach 1883</t>
  </si>
  <si>
    <t>MANCH Glen Eis na Verach 1884</t>
  </si>
  <si>
    <t>MANCH Catacol Mills 1950</t>
  </si>
  <si>
    <t>BRISTM Geln Eis na Verach</t>
  </si>
  <si>
    <t>pseudofennica</t>
  </si>
  <si>
    <t>cut</t>
  </si>
  <si>
    <t>free leaflets</t>
  </si>
  <si>
    <t>MANCH Catacol Mill</t>
  </si>
  <si>
    <t>MANCH Catacol ley 1883</t>
  </si>
  <si>
    <t>MANCH Catacol ley 1884</t>
  </si>
  <si>
    <t>MANCH Catacol Duthie 1875</t>
  </si>
  <si>
    <t>MANCH Catacol Duthie 1876</t>
  </si>
  <si>
    <t>MANCH Catacol Duthie 1877</t>
  </si>
  <si>
    <t>BRISTM Clifton 1964</t>
  </si>
  <si>
    <t>OXF holotype</t>
  </si>
  <si>
    <t>OXF Graham et al 1958</t>
  </si>
  <si>
    <t>RNG Durdham 1966 McC</t>
  </si>
  <si>
    <t>RNG ISOTYPE</t>
  </si>
  <si>
    <t>BRISTM Sym Yat Ley Arm 1903</t>
  </si>
  <si>
    <t>BRISTM Sym Yat Ley Arm 1904</t>
  </si>
  <si>
    <t>BRISTM Sym Yat Ley Arm 1905</t>
  </si>
  <si>
    <t>BRISTM BICKNOR Arm 1894</t>
  </si>
  <si>
    <t>BRISTM BICKNOR Arm 1895</t>
  </si>
  <si>
    <t>BRISTM BICKNOR Arm 1896</t>
  </si>
  <si>
    <t>RNG Mrs Harris 1935 JEL</t>
  </si>
  <si>
    <t>RNG Mrs Harris 1948 RCLB</t>
  </si>
  <si>
    <t>MANCH</t>
  </si>
  <si>
    <t>MANCH Albury Junction</t>
  </si>
  <si>
    <t>pairs free leaflets</t>
  </si>
  <si>
    <t>MANCH Cille 1899 Ridd</t>
  </si>
  <si>
    <t>MANCH Druce 1919</t>
  </si>
  <si>
    <t>MANCH Ley 1896</t>
  </si>
  <si>
    <t>MANCH Ley 1895</t>
  </si>
  <si>
    <t>MANCH Ley 1894 syntype?</t>
  </si>
  <si>
    <t>BRISTM Cille</t>
  </si>
  <si>
    <t>Craig y Cilau 1982</t>
  </si>
  <si>
    <t>mainly at base</t>
  </si>
  <si>
    <t>leyana</t>
  </si>
  <si>
    <t>bristoliensis</t>
  </si>
  <si>
    <t>BRISTM</t>
  </si>
  <si>
    <t>eminens south</t>
  </si>
  <si>
    <t>BRISTM Leigh Woods White 1881</t>
  </si>
  <si>
    <t>BRISTM Garlcik 1956</t>
  </si>
  <si>
    <t>BRISTM Garlcik 1957</t>
  </si>
  <si>
    <t>BRISTM Garlcik 1958</t>
  </si>
  <si>
    <t>BRISTM Garlcik 1959</t>
  </si>
  <si>
    <t>BRISTM Leigh Woods White 1882</t>
  </si>
  <si>
    <t>RNG Cheddar</t>
  </si>
  <si>
    <t>RNG Leigh</t>
  </si>
  <si>
    <t>hibernica</t>
  </si>
  <si>
    <t>RNG</t>
  </si>
  <si>
    <t>OXF Bullingate Booth &amp; Webster 1960</t>
  </si>
  <si>
    <t>OXF Bullingate Booth &amp; Webster 1961</t>
  </si>
  <si>
    <t>MANCH Galway Mills</t>
  </si>
  <si>
    <t>MANCH Bristol Mills</t>
  </si>
  <si>
    <t>MANCH Garve Marsahll 1909</t>
  </si>
  <si>
    <t>MANCH Garve Marsahll 1910</t>
  </si>
  <si>
    <t>MANCH Garve Marsahll 1911</t>
  </si>
  <si>
    <t>MANCH Garve Marsahll 1912</t>
  </si>
  <si>
    <t>MANCH Garve Marsahll 1913</t>
  </si>
  <si>
    <t>MANCH Garve Marsahll 1914</t>
  </si>
  <si>
    <t>MANCH Garve Marsahll 1915</t>
  </si>
  <si>
    <t>MANCH Garve Marsahll 1916</t>
  </si>
  <si>
    <t>BRISTM Avion Gorge 1957 Newthercott</t>
  </si>
  <si>
    <t>Tree 200 Seedbank 1997</t>
  </si>
  <si>
    <t>V97.34.20 Sea Walls</t>
  </si>
  <si>
    <t>very few at base of fruit</t>
  </si>
  <si>
    <t>small-medium</t>
  </si>
  <si>
    <t>201 Millenium seed bank tree</t>
  </si>
  <si>
    <t>fairyland 10oct01+Libby</t>
  </si>
  <si>
    <t>few moderate</t>
  </si>
  <si>
    <t>large medium</t>
  </si>
  <si>
    <t>169A 169B</t>
  </si>
  <si>
    <t>south side of gully Oct01+libby</t>
  </si>
  <si>
    <t>32A</t>
  </si>
  <si>
    <t>moderate</t>
  </si>
  <si>
    <t>32a, 40a</t>
  </si>
  <si>
    <t>north side of gully Oct01+libby</t>
  </si>
  <si>
    <t>Gulley south side oct01+Libby</t>
  </si>
  <si>
    <t>few to lots</t>
  </si>
  <si>
    <t>Leigh Woods oct01+Libby</t>
  </si>
  <si>
    <t>175a 175b</t>
  </si>
  <si>
    <t>lots</t>
  </si>
  <si>
    <t>44a</t>
  </si>
  <si>
    <t>few at base</t>
  </si>
  <si>
    <t>outsdie Police Quarry Oct01+libby</t>
  </si>
  <si>
    <t>few near base</t>
  </si>
  <si>
    <t>notes from 1982 N England</t>
  </si>
  <si>
    <t>small</t>
  </si>
  <si>
    <t>76-84</t>
  </si>
  <si>
    <t>68-84</t>
  </si>
  <si>
    <t>77-84</t>
  </si>
  <si>
    <t>79-84</t>
  </si>
  <si>
    <t>67-84</t>
  </si>
  <si>
    <t>OXF Symonds yat Warburg 1933</t>
  </si>
  <si>
    <t>OXF Cheddar Nethercott 1958</t>
  </si>
  <si>
    <t>OXF Cheddar Nethercott 1959</t>
  </si>
  <si>
    <t>OXF Garlick Leigh above light 1956</t>
  </si>
  <si>
    <t>OXF Garlick Leigh above light 1957</t>
  </si>
  <si>
    <t>OXF Garlick Leigh above light 1958</t>
  </si>
  <si>
    <t>OXF Clifton Nethercott 1957</t>
  </si>
  <si>
    <t>OXF Clifton Nethercott 1958</t>
  </si>
  <si>
    <t>OXF Leigh Nethercott 1957</t>
  </si>
  <si>
    <t>OXF Leigh Nethercott 1958</t>
  </si>
  <si>
    <t>rupicola</t>
  </si>
  <si>
    <t>BRISTM Dibb scar Salmon 1919</t>
  </si>
  <si>
    <t>BRISTM Dibb scar Salmon 1920</t>
  </si>
  <si>
    <t>BRISTM Dibb scar Salmon 1921</t>
  </si>
  <si>
    <t>BRISTM Killarney Scully 1889</t>
  </si>
  <si>
    <t>BRISTM Killarney Scully 1890</t>
  </si>
  <si>
    <t>BRISTM Killarney Scully 1891</t>
  </si>
  <si>
    <t>BRISTM Killarney Scully 1892</t>
  </si>
  <si>
    <t>BRISTM Killarney Scully 1893</t>
  </si>
  <si>
    <t>RNG Creag nan Fitcheach vc98 AGK 1961</t>
  </si>
  <si>
    <t>RNG Creag nan Fitcheach vc98 AGK 1962</t>
  </si>
  <si>
    <t>RNG Creag nan Fitcheach vc98 AGK 1963</t>
  </si>
  <si>
    <t>RNG Teesdale Lousley</t>
  </si>
  <si>
    <t>RNG  Teesdale Lousely 2</t>
  </si>
  <si>
    <t>RNG  Teesdale Lousely 3</t>
  </si>
  <si>
    <t>RNG  Teesdale Lousely 4</t>
  </si>
  <si>
    <t>OXF Craig y Cilau Warburg 4 sheets</t>
  </si>
  <si>
    <t>CGE Rhiwarth 1956 Miles</t>
  </si>
  <si>
    <t>CGE Criag y Cilau Miles</t>
  </si>
  <si>
    <t>CGE CyC 1953 Sell</t>
  </si>
  <si>
    <t>CGE CyC 1974 Sell</t>
  </si>
  <si>
    <t>CGE CyC 1975 Sell</t>
  </si>
  <si>
    <t>CGE Breiddan Cam Bot Scholl 1955</t>
  </si>
  <si>
    <t>CGE Breiddan Cam Bot Scholl 1956</t>
  </si>
  <si>
    <t>CGE Breiddan Cam Bot Scholl 1957</t>
  </si>
  <si>
    <t>CGE Breiddan Cam Bot Scholl 1958</t>
  </si>
  <si>
    <t>CGE Breiddan Cam Bot Scholl 1959</t>
  </si>
  <si>
    <t>CGE Breiddan Cam Bot Scholl 1960</t>
  </si>
  <si>
    <t>CGE Breiddan Cam Bot Scholl 1961</t>
  </si>
  <si>
    <t>CGE Breiddan Cam Bot Scholl 1962</t>
  </si>
  <si>
    <t>CGE Breiddan Cam Bot Scholl 1963</t>
  </si>
  <si>
    <t xml:space="preserve">CGE Breiddan RGWoods </t>
  </si>
  <si>
    <t>CGE Kinkersweell cult</t>
  </si>
  <si>
    <t>CGE Killarney Miles</t>
  </si>
  <si>
    <t>CGE Killarney Sell</t>
  </si>
  <si>
    <t>RNG Ross Island Lousley 1937</t>
  </si>
  <si>
    <t>RNG Ross Island Lousley 1938</t>
  </si>
  <si>
    <t>RNG Ross Island Lousley 1939</t>
  </si>
  <si>
    <t>RNG Ross Island Lousley 1940</t>
  </si>
  <si>
    <t>RNG Ross Island Lousley 1941</t>
  </si>
  <si>
    <t>RNG Ross Island Lousley 1942</t>
  </si>
  <si>
    <t>RNG Cheddar Rumsey</t>
  </si>
  <si>
    <t>RNG Craig y Cilau</t>
  </si>
  <si>
    <t>BRISTM Liegh woods towpath</t>
  </si>
  <si>
    <t>BRISTM Cheddar 1907 Ley</t>
  </si>
  <si>
    <t>BRISTM Piercefield 1894 Ley</t>
  </si>
  <si>
    <t>BRISTM Cheddar 1953 PJMN?</t>
  </si>
  <si>
    <t>BRISTM Cheddar 1902 White</t>
  </si>
  <si>
    <t>BRISTM Piercefield 1894 Shoolbred ISOTYPE</t>
  </si>
  <si>
    <t>BRISTM Craig Cille</t>
  </si>
  <si>
    <t xml:space="preserve">BRISTM Pen Moyle 1896 Fry </t>
  </si>
  <si>
    <t xml:space="preserve">BRISTM Pen Moyle 1895 Shoolbred </t>
  </si>
  <si>
    <t>BRISTM Callow Rocks 1957 Garlick</t>
  </si>
  <si>
    <t>BRISTM Craig Cille Mrs W</t>
  </si>
  <si>
    <t>Craig Eglwyseg 10/9/98 M</t>
  </si>
  <si>
    <t>BRISTM Cefn Fedw 1891 Ley</t>
  </si>
  <si>
    <t>veins total</t>
  </si>
  <si>
    <t>devoniensis ss</t>
  </si>
  <si>
    <t>MCFP</t>
  </si>
  <si>
    <t>CGE Little Haldon</t>
  </si>
  <si>
    <t>CGE Roborough</t>
  </si>
  <si>
    <t>CGE Brynsworthy Far, Bideford</t>
  </si>
  <si>
    <t>CGE Pilltwon</t>
  </si>
  <si>
    <t>CGE Ballynahinch notes</t>
  </si>
  <si>
    <t>dense</t>
  </si>
  <si>
    <t>all sizes</t>
  </si>
  <si>
    <t>CGE OXF bot Gard Druce</t>
  </si>
  <si>
    <t>CGE Wolsely bridge</t>
  </si>
  <si>
    <t>CGE Newnham College</t>
  </si>
  <si>
    <t>CGE Bristol zigzag Miles</t>
  </si>
  <si>
    <t>CGE Clifton tennis</t>
  </si>
  <si>
    <t>BRISTM Q3 Leigh Woods 1956 Garlick</t>
  </si>
  <si>
    <t>BRISTM Burrington 1902 White</t>
  </si>
  <si>
    <t>BRISTM Tutshill good porrig</t>
  </si>
  <si>
    <t>BRISTM Q2 PJMN</t>
  </si>
  <si>
    <t>BRISTM Q3 Leigh Woods  Garlick</t>
  </si>
  <si>
    <t>Stokeleigh camp 2nd plant</t>
  </si>
  <si>
    <t>var maj BRISTM Oxted Wallace 1930</t>
  </si>
  <si>
    <t>var maj BRISTM Oxted Wallace 1931</t>
  </si>
  <si>
    <t>var maj BRISTM Oxted Wallace 1932</t>
  </si>
  <si>
    <t>var maj BRISTM Oxted Wallace 1933</t>
  </si>
  <si>
    <t>buriington samml eaved BRISTM</t>
  </si>
  <si>
    <t xml:space="preserve">OXF PJMN 1958 Clifton </t>
  </si>
  <si>
    <t>OXF 1955 Clifton EFWarb</t>
  </si>
  <si>
    <t xml:space="preserve">RNG </t>
  </si>
  <si>
    <t>Ballynahinch fresh fruits 2002 JH</t>
  </si>
  <si>
    <t>168b</t>
  </si>
  <si>
    <t>large and small with larger ones manily at base</t>
  </si>
  <si>
    <t>globose or longer than wide</t>
  </si>
  <si>
    <t>turning weakly brownish orange</t>
  </si>
  <si>
    <t>46c</t>
  </si>
  <si>
    <t>small-medium mostly at base</t>
  </si>
  <si>
    <t>few-medium</t>
  </si>
  <si>
    <t>Police quarry top 2002</t>
  </si>
  <si>
    <t>medium-few</t>
  </si>
  <si>
    <t xml:space="preserve">small medium </t>
  </si>
  <si>
    <t>Bristol street tree, no voucher</t>
  </si>
  <si>
    <t>44b</t>
  </si>
  <si>
    <t>few scattered</t>
  </si>
  <si>
    <t>Yat rock 12/9/02</t>
  </si>
  <si>
    <t>200d ish</t>
  </si>
  <si>
    <t>below observatory, Clifton 12sep02</t>
  </si>
  <si>
    <t>Yat Rock 12sep02</t>
  </si>
  <si>
    <t>below white car 12sep02</t>
  </si>
  <si>
    <t>small-moderate</t>
  </si>
  <si>
    <t>type tree 12/9/02</t>
  </si>
  <si>
    <t>gully by backcross 12/9/02</t>
  </si>
  <si>
    <t>169a</t>
  </si>
  <si>
    <t>cut finger tree 12/9/02</t>
  </si>
  <si>
    <t>169b ish</t>
  </si>
  <si>
    <t xml:space="preserve">few </t>
  </si>
  <si>
    <t>101x 19sep02</t>
  </si>
  <si>
    <t>NMW see sheet</t>
  </si>
  <si>
    <t>aucuparia</t>
  </si>
  <si>
    <t>19sep85 shore</t>
  </si>
  <si>
    <t>Seven Sisters  v.2002.17.150 lost tree</t>
  </si>
  <si>
    <t>medium scattered</t>
  </si>
  <si>
    <t>below Castle Coch 13 may 02 -</t>
  </si>
  <si>
    <t>The Plain, 13 May 2002</t>
  </si>
  <si>
    <t>Tree 6 The Gully 13 may 02-</t>
  </si>
  <si>
    <t>Fairyland 13may02-</t>
  </si>
  <si>
    <t>aria by peregrine watch Bristol 13 may 02-</t>
  </si>
  <si>
    <t>from kitchen sorbus work</t>
  </si>
  <si>
    <t>CGE bot garden v.2001.25.298</t>
  </si>
  <si>
    <t>228-82</t>
  </si>
  <si>
    <t>223-82</t>
  </si>
  <si>
    <t>slack wood c webb</t>
  </si>
  <si>
    <t>224-82</t>
  </si>
  <si>
    <t>215-82</t>
  </si>
  <si>
    <t>214-82</t>
  </si>
  <si>
    <t>213-82</t>
  </si>
  <si>
    <t>211-82</t>
  </si>
  <si>
    <t>210-82</t>
  </si>
  <si>
    <t>270-85</t>
  </si>
  <si>
    <t>209-82</t>
  </si>
  <si>
    <t>208-82</t>
  </si>
  <si>
    <t>225-82</t>
  </si>
  <si>
    <t>63-84</t>
  </si>
  <si>
    <t>226-82</t>
  </si>
  <si>
    <t>227-82</t>
  </si>
  <si>
    <t>angle of base for comparison agianst vein angle</t>
  </si>
  <si>
    <t>p=0.05, weakly correlated</t>
  </si>
  <si>
    <t>10th perc</t>
  </si>
  <si>
    <t>90th perc</t>
  </si>
  <si>
    <t>Dyffryn Crawnon, no speciemns</t>
  </si>
  <si>
    <t>Seven Sisiters, midle of top v1999.33.550</t>
  </si>
  <si>
    <t xml:space="preserve">Seven Sisiters V.1999.33.564 </t>
  </si>
  <si>
    <t>Seven Sisiters V.1999.33.549</t>
  </si>
  <si>
    <t xml:space="preserve">Seven Sisiters V.1999.33.548 </t>
  </si>
  <si>
    <t>Seven Sisiters 2002.17.151</t>
  </si>
  <si>
    <t>Seven Sisters 2001.25.54</t>
  </si>
  <si>
    <t>Seven Sisters 2000.9.120</t>
  </si>
  <si>
    <t>Seven Sisters v2001.25.51</t>
  </si>
  <si>
    <t>Doward East</t>
  </si>
  <si>
    <t>Coldwell v2001.25.219</t>
  </si>
  <si>
    <t>Coldwell v2001.25.218</t>
  </si>
  <si>
    <t>Coldwell v1999.33.527</t>
  </si>
  <si>
    <t>Yat Rock v20001.25.226</t>
  </si>
  <si>
    <t>smallest</t>
  </si>
  <si>
    <t>Seven Sisiters, midle of top 23/9/02-</t>
  </si>
  <si>
    <t>eminens north</t>
  </si>
  <si>
    <t>v.2002.17.160 Doward east</t>
  </si>
  <si>
    <t>small medium</t>
  </si>
  <si>
    <t>V.2002.17.17</t>
  </si>
  <si>
    <t>The Plain, 13 May 2003</t>
  </si>
  <si>
    <t>Durford Heath, Liss</t>
  </si>
  <si>
    <t>Blackdown Sussex</t>
  </si>
  <si>
    <t>fresh fruits 29aug03 photo</t>
  </si>
  <si>
    <t>44A</t>
  </si>
  <si>
    <t>planted trees Coed Penmaillard 29aug03</t>
  </si>
  <si>
    <t>minima</t>
  </si>
  <si>
    <t>hibernica but not hibernica Leics Bot Garden 1983</t>
  </si>
  <si>
    <t>Roscommon J Early M9953 17/9/03</t>
  </si>
  <si>
    <t>few-medim</t>
  </si>
  <si>
    <t>46a and 45a</t>
  </si>
  <si>
    <t>Ross Island (Prague herbarium)</t>
  </si>
  <si>
    <t>Sweden</t>
  </si>
  <si>
    <t>UPS</t>
  </si>
  <si>
    <t>Norway</t>
  </si>
  <si>
    <t>UPS herb Hedl.</t>
  </si>
  <si>
    <t>total veins</t>
  </si>
  <si>
    <t>Amsebury</t>
  </si>
  <si>
    <t>hyrbida</t>
  </si>
  <si>
    <t>UPS Nordic</t>
  </si>
  <si>
    <t>no. free leaflets</t>
  </si>
  <si>
    <t>Sweden UPS</t>
  </si>
  <si>
    <t>longifolia</t>
  </si>
  <si>
    <t>Kranstuck</t>
  </si>
  <si>
    <t>cult Uppsala</t>
  </si>
  <si>
    <t>Landskroma</t>
  </si>
  <si>
    <t>Stockholm</t>
  </si>
  <si>
    <t>Egarsund Norway</t>
  </si>
  <si>
    <t>width</t>
  </si>
  <si>
    <t>widest point at</t>
  </si>
  <si>
    <t>widest%</t>
  </si>
  <si>
    <t>viens</t>
  </si>
  <si>
    <t>free pinnae</t>
  </si>
  <si>
    <t>source</t>
  </si>
  <si>
    <t>cyclophylla</t>
  </si>
  <si>
    <t>Cz PR 5/9/02</t>
  </si>
  <si>
    <t>Cz PR 5/9/03</t>
  </si>
  <si>
    <t>Cz PR 5/9/04</t>
  </si>
  <si>
    <t>Menai Dines&amp;Mccarthy 19-9-03 tree 1</t>
  </si>
  <si>
    <t>Menai Dines&amp;Mccarthy 19-9-03 tree 2</t>
  </si>
  <si>
    <t>very few small lenticels</t>
  </si>
  <si>
    <t>45A</t>
  </si>
  <si>
    <t>samll to medium</t>
  </si>
  <si>
    <t>few to moderate</t>
  </si>
  <si>
    <t>NB this fruit had a gall</t>
  </si>
  <si>
    <t>croceocarpa</t>
  </si>
  <si>
    <t>MCFP+PJMN 5/9/90 Great Quarry</t>
  </si>
  <si>
    <t>MCFP+PJMN 5/9/90 Hazelwood R-Church Rd</t>
  </si>
  <si>
    <t>MCFP+PJMN 5/9/90 Hazelwood court</t>
  </si>
  <si>
    <t>MCFP+PJMN 5/9/90 Sea Mills</t>
  </si>
  <si>
    <t>MCFP+PJMN 5/9/90 Fairyland</t>
  </si>
  <si>
    <t>MCFP+PJMN 5/9/90 Gully</t>
  </si>
  <si>
    <t>147a/194a</t>
  </si>
  <si>
    <t>MCFP 16/8/90 Heale Ladders porri 1</t>
  </si>
  <si>
    <t>MCFP 16/8/90 Heale Ladders porri 3</t>
  </si>
  <si>
    <t>MCFP 10/10/90 Heale Ladders porri 1 second set of data</t>
  </si>
  <si>
    <t>146a/194a</t>
  </si>
  <si>
    <t>MCFP notebook. Tighnabruich</t>
  </si>
  <si>
    <t>MCFP notebook. Tipperary, Hazel Point</t>
  </si>
  <si>
    <t>MCFP notebook. Kilbeggan</t>
  </si>
  <si>
    <t>MCFP+GWilson, Breiddan 15/8/90 anglcia 2</t>
  </si>
  <si>
    <t>MCFP+GWilson, Breiddan 15/8/90 anglcia 3</t>
  </si>
  <si>
    <t>MCFP+GWilson, Breiddan 15/8/90 anglcia 4</t>
  </si>
  <si>
    <t>MCFP+GWilson, Breiddan 15/8/90 anglcia 5</t>
  </si>
  <si>
    <t>rupiola</t>
  </si>
  <si>
    <t>MCFP+GWilson, Breiddan 15/8/90 rupicola 7</t>
  </si>
  <si>
    <t>MCFP+GWilson, Breiddan 15/8/90 rupicola 8</t>
  </si>
  <si>
    <t>MCFP+GWilson, Breiddan 15/8/90 rupicola 10</t>
  </si>
  <si>
    <t>MCFP+GWilson, Breiddan 15/8/90 llporri 11</t>
  </si>
  <si>
    <t>MCFP 1/10/90Painton zoo</t>
  </si>
  <si>
    <t>(167A)168B(171A)</t>
  </si>
  <si>
    <t>MCFP 15/10/89Little Haldon 2</t>
  </si>
  <si>
    <t>MCFP 15/10/89Little Haldon 3</t>
  </si>
  <si>
    <t>(166C)172a-173a</t>
  </si>
  <si>
    <t>(166C)172a/b(166A)</t>
  </si>
  <si>
    <t>MCFP 9/10/89Little Haldon 1</t>
  </si>
  <si>
    <t>172b-177a</t>
  </si>
  <si>
    <t>MCFP 3/10/89 Watersmeet</t>
  </si>
  <si>
    <t>167a-(171A)-165a-(177a)</t>
  </si>
  <si>
    <t>44a-(45a)</t>
  </si>
  <si>
    <t>MCFP 9/10/89 Stoneycombe anglcia 1</t>
  </si>
  <si>
    <t>MCFP 9/10/89 Stoneycombe anglcia 2</t>
  </si>
  <si>
    <t>(44a-)45a</t>
  </si>
  <si>
    <t>MCFP+PJMN 6/10/89 Cheddar aria 1</t>
  </si>
  <si>
    <t>(33a)-44a</t>
  </si>
  <si>
    <t>MCFP+PJMN 6/10/89 Cheddar aria 2</t>
  </si>
  <si>
    <t>(33a)-44a(-45a)</t>
  </si>
  <si>
    <t>44a(-45a)</t>
  </si>
  <si>
    <t>MCFP+PJMN 6/10/89 Cheddar aria 3</t>
  </si>
  <si>
    <t>MCFP+PJMN 6/10/89 Cheddar aria 4</t>
  </si>
  <si>
    <t>MCFP+PJMN 6/10/89 Cheddar anglica</t>
  </si>
  <si>
    <t>45a-46a</t>
  </si>
  <si>
    <t>MCFP+PJMN 6/10/89 Cheddar pseuode-eminens 1</t>
  </si>
  <si>
    <t>MCFP+PJMN 6/10/89 Cheddar pseuode-eminens 2</t>
  </si>
  <si>
    <t>45a(-46a)</t>
  </si>
  <si>
    <t>MCFP+PJMN 6/10/89 Cheddar porrigentifmris pc2</t>
  </si>
  <si>
    <t>46a-53A</t>
  </si>
  <si>
    <t>PC porriegntiformis??</t>
  </si>
  <si>
    <t>MCFP+PJMN 6/10/89 Cheddar MC1</t>
  </si>
  <si>
    <t>MCFP+TGE 8/10/89 Lovers Leap</t>
  </si>
  <si>
    <t>MCFP+TGE 8/10/89 Seven Sisters</t>
  </si>
  <si>
    <t>(28A)32A(33A)</t>
  </si>
  <si>
    <t>46A-53A</t>
  </si>
  <si>
    <t>45A-46a</t>
  </si>
  <si>
    <t>MCFP+TGE 8/10/89 Seven Sisters true porri?12</t>
  </si>
  <si>
    <t>MCFP+TGE 8/10/89 Seven Sisters true porri?1</t>
  </si>
  <si>
    <t>MCFP+TGE 8/10/89 Seven Sisters true porri?2</t>
  </si>
  <si>
    <t>MCFP+TGE 8/10/89 Seven Sisters true porri?3</t>
  </si>
  <si>
    <t>MCFP+TGE 8/10/89 Seven Sisters porri near eminens?4</t>
  </si>
  <si>
    <t>MCFP+TGE 8/10/89 Seven Sisters true  porri?9</t>
  </si>
  <si>
    <t>MCFP 3/10/89 Oxentor</t>
  </si>
  <si>
    <t>(32A)-33A-44A</t>
  </si>
  <si>
    <t>MCFP 3/10/89 Handball</t>
  </si>
  <si>
    <t>33A</t>
  </si>
  <si>
    <t>44A(-45A)</t>
  </si>
  <si>
    <t>(45A)-46A</t>
  </si>
  <si>
    <t>MCFP 28/9/89 Ansteys Cove ACZ</t>
  </si>
  <si>
    <t>46A</t>
  </si>
  <si>
    <t>MCFP 28/9/89 Ansteys Cove ACR</t>
  </si>
  <si>
    <t>MCFP 28/9/89 Clusten? Cove CCP</t>
  </si>
  <si>
    <t>34A-42A</t>
  </si>
  <si>
    <t>MCFP 28/9/89 Clusten? Cove CCC</t>
  </si>
  <si>
    <t>(34A-)42A(-45A)</t>
  </si>
  <si>
    <t>MCFP 28/9/89 Clusten? Cove CCB</t>
  </si>
  <si>
    <t>MCFP 21/9/89 Scout Scar</t>
  </si>
  <si>
    <t>(42A)-45A</t>
  </si>
  <si>
    <t>MCFP 8/9/89 Minehead</t>
  </si>
  <si>
    <t>147A(146A)-195A</t>
  </si>
  <si>
    <t>147A-195A</t>
  </si>
  <si>
    <t>Killtra House, Bannow, Wexford</t>
  </si>
  <si>
    <t>147A-191A</t>
  </si>
  <si>
    <t>Pilltown House, Gt ISland, Wexford</t>
  </si>
  <si>
    <t>MPorter 98/9/1 Cwm Clydach</t>
  </si>
  <si>
    <t>MPorter 98/9/2 Cwm Clydach</t>
  </si>
  <si>
    <t>MCFP 22/8/89 Tarren y Esgob 1</t>
  </si>
  <si>
    <t>MCFP 22/8/89 Tarren y Esgob 2</t>
  </si>
  <si>
    <t>MCFP 22/8/89 Tarren y Esgob 3</t>
  </si>
  <si>
    <t>MCFP 22/8/89 Tarren y Esgob 4</t>
  </si>
  <si>
    <t>MCFP 22/8/89 Tarren y Esgob 5</t>
  </si>
  <si>
    <t>MCFP 22/8/89 Tarren y Esgob 6</t>
  </si>
  <si>
    <t>MCFP 22/8/89 Tarren y Esgob 7</t>
  </si>
  <si>
    <t>MCFP 22/8/89 Tarren y Esgob 8</t>
  </si>
  <si>
    <t>MCFP 22/8/89 Tarren y Esgob 9</t>
  </si>
  <si>
    <t>MCFP 22/8/89 Tarren y Esgob 10</t>
  </si>
  <si>
    <t>147A</t>
  </si>
  <si>
    <t>147A/146A</t>
  </si>
  <si>
    <t>MCFP 22/8/89 Darren Lwyd</t>
  </si>
  <si>
    <t>MCFP 22/8/89 Dyffryn Crawnon E</t>
  </si>
  <si>
    <t>MCFP 22/8/89 Dyffryn Crawnon W</t>
  </si>
  <si>
    <t>195A</t>
  </si>
  <si>
    <t>194A</t>
  </si>
  <si>
    <t>MCFP Aberedw 16</t>
  </si>
  <si>
    <t>MCFP Aberedw 15</t>
  </si>
  <si>
    <t>MCFP Aberedw 12</t>
  </si>
  <si>
    <t>MCFP Aberedw 13</t>
  </si>
  <si>
    <t>MCFP Aberedw 14</t>
  </si>
  <si>
    <t>MCFP Craig Cerrig Gleisiad</t>
  </si>
  <si>
    <t>Mendip porri/pseudoeminens</t>
  </si>
  <si>
    <t>MCFP+PJMN 5/9/90 Great Quarry aff wilm=JWWHite?</t>
  </si>
  <si>
    <t>MCFP+TGE 8/10/89 Seven Sisters porri?10 large leaved</t>
  </si>
  <si>
    <t>MCFP+TGE 8/10/89 Seven Sisters porri?11 large leaved</t>
  </si>
  <si>
    <t>(45A-)46a</t>
  </si>
  <si>
    <t>MCFP+TGE 8/10/89 Seven Sisters ESS4 porri s.l.</t>
  </si>
  <si>
    <t>MCFP+TGE 8/10/89 Seven Sisters ESS5 poori s.l.</t>
  </si>
  <si>
    <t>Sweden fresh fruits Hotel Muttern</t>
  </si>
  <si>
    <t>umberliegh 10aug04 TCGR</t>
  </si>
  <si>
    <t>Vinney Copse 9aug04TCGR</t>
  </si>
  <si>
    <t>Watergate 7aug04 TCGR</t>
  </si>
  <si>
    <t>petiole</t>
  </si>
  <si>
    <t>dark red</t>
  </si>
  <si>
    <t>CGE CyC Woods 1977</t>
  </si>
  <si>
    <t>CGE Breiddan Woods 1977</t>
  </si>
  <si>
    <t>CGE Breiddan Bot sch 1955</t>
  </si>
  <si>
    <t>NMW Cyc 2003.19.504</t>
  </si>
  <si>
    <t>NMW Cyc 2003.19.506</t>
  </si>
  <si>
    <t>NMW Cyc 2003.18.9</t>
  </si>
  <si>
    <t>NMW Cyc 2002.17.40</t>
  </si>
  <si>
    <t>NMW Cyc 2002.17.41</t>
  </si>
  <si>
    <t>NMW Cyc 49.29.1772</t>
  </si>
  <si>
    <t>NMW Cyc 1999.33.546</t>
  </si>
  <si>
    <t>NMW Cyc 2002.17.226</t>
  </si>
  <si>
    <t>NMW Cyc 2002.17.227</t>
  </si>
  <si>
    <t>NMW Cyc 2002.17.35</t>
  </si>
  <si>
    <t>NMW Cyc 2002.17.36</t>
  </si>
  <si>
    <t>NMW Cyc 2002.17.34</t>
  </si>
  <si>
    <t>NMW Breiddan 2001.25.186</t>
  </si>
  <si>
    <t>NMW Breiddan 2001.25.185</t>
  </si>
  <si>
    <t>NMW Breiddan 2001.25.187</t>
  </si>
  <si>
    <t>NMW Breiddan 2001.25.188</t>
  </si>
  <si>
    <t>NMW Breiddan 2001.25.184</t>
  </si>
  <si>
    <t>NMWRhiwarth 2003.19.515</t>
  </si>
  <si>
    <t>NMWRhiwarth 2003.19.521</t>
  </si>
  <si>
    <t>NMWRhiwarth 2003.19.520</t>
  </si>
  <si>
    <t>NMWRhiwarth 2002.17.87</t>
  </si>
  <si>
    <t>NMWRhiwarth 2000.9.15</t>
  </si>
  <si>
    <t>NMWRhiwarth 2002.17.83</t>
  </si>
  <si>
    <t>NMWRhiwarth 2002.17.84</t>
  </si>
  <si>
    <t>NMWRhiwarth 2002.17.85</t>
  </si>
  <si>
    <t>NMWRhiwarth 2000.9.16</t>
  </si>
  <si>
    <t>NMW cyc 2002.17.225</t>
  </si>
  <si>
    <t>medium and large</t>
  </si>
  <si>
    <t>medium to large</t>
  </si>
  <si>
    <t>motleyana</t>
  </si>
  <si>
    <t>no. free lobes</t>
  </si>
  <si>
    <t>BEL Horn 1878</t>
  </si>
  <si>
    <t>BEL Cefn Fedw Ley 1891 and 1901</t>
  </si>
  <si>
    <t>BEL Conan ESM 1909</t>
  </si>
  <si>
    <t>BEL Ballynahinch 1986 Harron</t>
  </si>
  <si>
    <t>BEL Ballygawley Gillespie</t>
  </si>
  <si>
    <t>BEL Silverdale Bailey</t>
  </si>
  <si>
    <t>BEL Woodtwon Magiligan</t>
  </si>
  <si>
    <t>BEL Ross Island De Vasian</t>
  </si>
  <si>
    <t>BEL Scarbo Hill Harron</t>
  </si>
  <si>
    <t>BEL Ardclinis 1920</t>
  </si>
  <si>
    <t>BEL Varcannon Garron Plateau</t>
  </si>
  <si>
    <t>BEL Carngaven Harron</t>
  </si>
  <si>
    <t>BEL Kilycolpy Kerr 1937</t>
  </si>
  <si>
    <t>BEL Kilycolpy Kerr 1929</t>
  </si>
  <si>
    <t>BEL Slish Wood de Vasian</t>
  </si>
  <si>
    <t>Burnham beeeches Helel Read (NMW)</t>
  </si>
  <si>
    <t>42a, 44a</t>
  </si>
  <si>
    <t>none or very few</t>
  </si>
  <si>
    <t>vagensis</t>
  </si>
  <si>
    <t>Biblins, big tree 15oct04</t>
  </si>
  <si>
    <t>Castel Coch 2004</t>
  </si>
  <si>
    <t>Garwnant FC ('leyana')</t>
  </si>
  <si>
    <t>33a</t>
  </si>
  <si>
    <t>very few or none</t>
  </si>
  <si>
    <t>TCD New Ross</t>
  </si>
  <si>
    <t>TCD Pilltown SMW</t>
  </si>
  <si>
    <t>TCD Colleen Baun Rock Killarney</t>
  </si>
  <si>
    <t>TCD Glenveagh</t>
  </si>
  <si>
    <t>TCD Daerrydare Lough Webb</t>
  </si>
  <si>
    <t>TCD Pilltown</t>
  </si>
  <si>
    <t>TCD Gort</t>
  </si>
  <si>
    <t>TCD Greenane-Rathdrum</t>
  </si>
  <si>
    <t>TCD Tullamore</t>
  </si>
  <si>
    <t>TCD Errislane</t>
  </si>
  <si>
    <t>TCD Castlepoolard</t>
  </si>
  <si>
    <t>TCD Oughterrard</t>
  </si>
  <si>
    <t>TCD Portlaick Castle</t>
  </si>
  <si>
    <t>TCD Clontarf golf course</t>
  </si>
  <si>
    <t>TCD Loch Bunny</t>
  </si>
  <si>
    <t>TCD Balideneen</t>
  </si>
  <si>
    <t>TCD Oranmore</t>
  </si>
  <si>
    <t>TCD Ardrehey</t>
  </si>
  <si>
    <t>TCD Gort w of</t>
  </si>
  <si>
    <t>TCD Gort w of 2</t>
  </si>
  <si>
    <t>TCD Gort w of 3</t>
  </si>
  <si>
    <t>longifolia Woodville Price 2004</t>
  </si>
  <si>
    <t>longifolia Woodville Price 2005</t>
  </si>
  <si>
    <t>Watts Reserve Lamborne, no specimen</t>
  </si>
  <si>
    <t>small to large</t>
  </si>
  <si>
    <t>Magor services 2004, no vouhcer</t>
  </si>
  <si>
    <t>large to small</t>
  </si>
  <si>
    <t>domestica</t>
  </si>
  <si>
    <t>malifrom</t>
  </si>
  <si>
    <t>pyriform</t>
  </si>
  <si>
    <t>Kew no specimen 2004</t>
  </si>
  <si>
    <t>flowers</t>
  </si>
  <si>
    <t>Shorn cliff v.2002.17.094</t>
  </si>
  <si>
    <t>Shorn cliff V.2002.13.149</t>
  </si>
  <si>
    <t>Donkey slide</t>
  </si>
  <si>
    <t>v.2002.17.94 Shorn cliff</t>
  </si>
  <si>
    <t>v.2002.17.166 Shorn cliff</t>
  </si>
  <si>
    <t>v.2002.17.167 Shorn cliff</t>
  </si>
  <si>
    <t>v.2002.17.169 Shorn cliff</t>
  </si>
  <si>
    <t>v.2002.17.172 Shorn cliff</t>
  </si>
  <si>
    <t>v.2002.17.147 Shorn cliff</t>
  </si>
  <si>
    <t>v.2002.17.146 Shorn cliff</t>
  </si>
  <si>
    <t>v.2002.17.143 Shorn cliff</t>
  </si>
  <si>
    <t>v.2002.17.142 Shorn cliff</t>
  </si>
  <si>
    <t>Lady Prk Wood</t>
  </si>
  <si>
    <t>Police quarry 2004.26.88</t>
  </si>
  <si>
    <t>Stokeliegh camp 2004.26.183</t>
  </si>
  <si>
    <t>vagensis backcrooss</t>
  </si>
  <si>
    <t>outcrop before ship rock</t>
  </si>
  <si>
    <t>Sy carpark by rowan</t>
  </si>
  <si>
    <t>SY car park corner</t>
  </si>
  <si>
    <t>SY 260</t>
  </si>
  <si>
    <t>SY 261</t>
  </si>
  <si>
    <t>Coldwell rocks before ship rock</t>
  </si>
  <si>
    <t>Bowlers hole</t>
  </si>
  <si>
    <t>SY row of 10</t>
  </si>
  <si>
    <t>SY west of loos</t>
  </si>
  <si>
    <t>SY needle rock</t>
  </si>
  <si>
    <t>SY loos</t>
  </si>
  <si>
    <t>Avon Gorge above Q3 in wood, 16/9/04</t>
  </si>
  <si>
    <t>RHS169A</t>
  </si>
  <si>
    <t>many</t>
  </si>
  <si>
    <t>small and large</t>
  </si>
  <si>
    <t>Doward hedge Dprice</t>
  </si>
  <si>
    <t>Nightinglae Valley 2005</t>
  </si>
  <si>
    <t>tiny</t>
  </si>
  <si>
    <t>Sell says dodgy origin: Craig y Cilau, Cambs Bot garden no 139-74 (nmw v2001.25.308)</t>
  </si>
  <si>
    <t>BM Catacol</t>
  </si>
  <si>
    <t>petioles</t>
  </si>
  <si>
    <t>BM Minehead</t>
  </si>
  <si>
    <t>cut to</t>
  </si>
  <si>
    <t>BM watersmett</t>
  </si>
  <si>
    <t>subcuneatea</t>
  </si>
  <si>
    <t>45B</t>
  </si>
  <si>
    <t>44B</t>
  </si>
  <si>
    <t>UPS Thuringen Bornmuller</t>
  </si>
  <si>
    <t>UPS Baum Bornmuller</t>
  </si>
  <si>
    <t>aucu x int</t>
  </si>
  <si>
    <t>Garwnant</t>
  </si>
  <si>
    <t>lobing %</t>
  </si>
  <si>
    <t>Visby65</t>
  </si>
  <si>
    <t>Vamo Blom 1919</t>
  </si>
  <si>
    <t>Vamo 54-337-28</t>
  </si>
  <si>
    <t>Vanmo</t>
  </si>
  <si>
    <t>Bristol St george</t>
  </si>
  <si>
    <t>Querci Uppasala bot gard</t>
  </si>
  <si>
    <t>Albury</t>
  </si>
  <si>
    <t>Leicester</t>
  </si>
  <si>
    <t>Walthamstow</t>
  </si>
  <si>
    <t>Cwmdare</t>
  </si>
  <si>
    <t>Pembroke</t>
  </si>
  <si>
    <t>Menai Br</t>
  </si>
  <si>
    <t>Alstonfield</t>
  </si>
  <si>
    <t>Llangattock</t>
  </si>
  <si>
    <t>lobing depth</t>
  </si>
  <si>
    <t>Querci Upsala strreet</t>
  </si>
  <si>
    <t>Pontyclun</t>
  </si>
  <si>
    <t>Piercefield</t>
  </si>
  <si>
    <t>Beggars Bush</t>
  </si>
  <si>
    <t>Leigh woods</t>
  </si>
  <si>
    <t>Staplefurze</t>
  </si>
  <si>
    <t>Burnham</t>
  </si>
  <si>
    <t>Dartford heath</t>
  </si>
  <si>
    <t>The PLAin</t>
  </si>
  <si>
    <t>Shorn Cliff</t>
  </si>
  <si>
    <t>Biblins</t>
  </si>
  <si>
    <t>Minehead</t>
  </si>
  <si>
    <t>Upsala</t>
  </si>
  <si>
    <t>The plain</t>
  </si>
  <si>
    <t>Kits Hill</t>
  </si>
  <si>
    <t>Coopers Hill</t>
  </si>
  <si>
    <t>Arran Gately&amp; Hilton 2006</t>
  </si>
  <si>
    <t>Tudenham, Westmeath (DBN)</t>
  </si>
  <si>
    <t>aria x brist</t>
  </si>
  <si>
    <t>Stokeliegh NMW</t>
  </si>
  <si>
    <t>Lev 195</t>
  </si>
  <si>
    <t>BEL Cefn Fedw Ley 1891 and 1902</t>
  </si>
  <si>
    <t>BEL Cefn Fedw Ley 1891 and 1903</t>
  </si>
  <si>
    <t>BEL Cefn Fedw Ley 1891 and 1904</t>
  </si>
  <si>
    <t>NMW.49.29.1732</t>
  </si>
  <si>
    <t>NMW.V.2001.25.8</t>
  </si>
  <si>
    <t>NMW.V1998.31.112</t>
  </si>
  <si>
    <t>NMW.26.540.141</t>
  </si>
  <si>
    <t>NMW.25.79.1750</t>
  </si>
  <si>
    <t>pollen fertility</t>
  </si>
  <si>
    <t>V1998.31.135</t>
  </si>
  <si>
    <t>V1998.31.73</t>
  </si>
  <si>
    <t>V1998.31.69</t>
  </si>
  <si>
    <t>V1998.31.72</t>
  </si>
  <si>
    <t>V1998.31.71</t>
  </si>
  <si>
    <t>V1998.31.70</t>
  </si>
  <si>
    <t>V94.6.10</t>
  </si>
  <si>
    <t>V2002.17.068</t>
  </si>
  <si>
    <t>V2002.17.067</t>
  </si>
  <si>
    <t>V2002.17.066</t>
  </si>
  <si>
    <t>V94.19.1</t>
  </si>
  <si>
    <t>V2003.19.407</t>
  </si>
  <si>
    <t>V2003.19.405</t>
  </si>
  <si>
    <t>V2003.19.404</t>
  </si>
  <si>
    <t>data R Codd</t>
  </si>
  <si>
    <t>V2005.1.227</t>
  </si>
  <si>
    <t>V2006.015.010</t>
  </si>
  <si>
    <t>V2006.015.009</t>
  </si>
  <si>
    <t>V2006.015.008</t>
  </si>
  <si>
    <t>V2006.015.016</t>
  </si>
  <si>
    <t>V2006.015.015</t>
  </si>
  <si>
    <t>V2003.20.29</t>
  </si>
  <si>
    <t>V2004.004.587</t>
  </si>
  <si>
    <t>V2003.4.1045</t>
  </si>
  <si>
    <t>V2003.4.1047</t>
  </si>
  <si>
    <t>V2003.4.1049</t>
  </si>
  <si>
    <t>V2003.4.1050</t>
  </si>
  <si>
    <t>V96.4.22</t>
  </si>
  <si>
    <t>V1999.033.526</t>
  </si>
  <si>
    <t>V2003.20.32</t>
  </si>
  <si>
    <t>V2006.015.014</t>
  </si>
  <si>
    <t>V2006.015.011</t>
  </si>
  <si>
    <t>V2003.20.25</t>
  </si>
  <si>
    <t>V2003.20.4</t>
  </si>
  <si>
    <t>V2005.1.217</t>
  </si>
  <si>
    <t>V2005.1.231</t>
  </si>
  <si>
    <t>V2003.20.15</t>
  </si>
  <si>
    <t>V2003.20.41</t>
  </si>
  <si>
    <t>V2003.20.14</t>
  </si>
  <si>
    <t>V2003.20.13</t>
  </si>
  <si>
    <t>V2003.20.12</t>
  </si>
  <si>
    <t>V2002.027.047</t>
  </si>
  <si>
    <t>V2003.4.1055</t>
  </si>
  <si>
    <t>V2003.20.9</t>
  </si>
  <si>
    <t>V2003.20.11</t>
  </si>
  <si>
    <t>V2003.4.1059</t>
  </si>
  <si>
    <t>V1998.048.14</t>
  </si>
  <si>
    <t>LEV 3; v.2004.26.3</t>
  </si>
  <si>
    <t>LEV 34</t>
  </si>
  <si>
    <t>v.2004.3.123</t>
  </si>
  <si>
    <t>v97.34.27</t>
  </si>
  <si>
    <t>V.2005.1.151</t>
  </si>
  <si>
    <t>nb petiole measuremns not realted to leaves</t>
  </si>
  <si>
    <t>nb lobing measuremnts not related to leaves</t>
  </si>
  <si>
    <t>PINNATIFIDA BELOW</t>
  </si>
  <si>
    <t>NMW data</t>
  </si>
  <si>
    <t>V.2004.3.142</t>
  </si>
  <si>
    <t>v.2001.25.67</t>
  </si>
  <si>
    <t>V.2001.25.120</t>
  </si>
  <si>
    <t>decipeins</t>
  </si>
  <si>
    <t>NMW</t>
  </si>
  <si>
    <t>CGE</t>
  </si>
  <si>
    <t>Momnouth NMW</t>
  </si>
  <si>
    <t>Chepstow NMW</t>
  </si>
  <si>
    <t>Roborough tesco NMW</t>
  </si>
  <si>
    <t>Upssala Bot Gard</t>
  </si>
  <si>
    <t>Mindhead CGE</t>
  </si>
  <si>
    <t>H33 from robert (NMW)</t>
  </si>
  <si>
    <t>mediumand small</t>
  </si>
  <si>
    <t>NMW Minehead</t>
  </si>
  <si>
    <t>NMW Greenaliegh</t>
  </si>
  <si>
    <t>NMW Watersmeet</t>
  </si>
  <si>
    <t>NMW Woody Bay</t>
  </si>
  <si>
    <t>water</t>
  </si>
  <si>
    <t>green</t>
  </si>
  <si>
    <t>woody</t>
  </si>
  <si>
    <t>rupicoloides</t>
  </si>
  <si>
    <t>aucu x scalaris</t>
  </si>
  <si>
    <t>aria x eminens</t>
  </si>
  <si>
    <t>2007 data type</t>
  </si>
  <si>
    <t>pinstripe</t>
  </si>
  <si>
    <t>leighensis</t>
  </si>
  <si>
    <t>type, Q4</t>
  </si>
  <si>
    <t>aria x porrig</t>
  </si>
  <si>
    <t>Woody Bay V.2001.25.148</t>
  </si>
  <si>
    <t>cult procttr V.2001.25.291</t>
  </si>
  <si>
    <t>Wingate V.2003.19.441</t>
  </si>
  <si>
    <t>Wingate V.2003.19.439</t>
  </si>
  <si>
    <t>Oxen V.2001.25.278</t>
  </si>
  <si>
    <t>cult v.2001.25.291</t>
  </si>
  <si>
    <t>Dogsworthy V.2001.25.279</t>
  </si>
  <si>
    <t>Dogsworthy V.2004.3.193</t>
  </si>
  <si>
    <t>V.2003.1.57</t>
  </si>
  <si>
    <t>Dogsworthy V.2001.25.280</t>
  </si>
  <si>
    <t>Cwn Clydach</t>
  </si>
  <si>
    <t>Methop M porter</t>
  </si>
  <si>
    <t>mdeium and small</t>
  </si>
  <si>
    <t>Penmaenmawr W McCarthy Sh730763</t>
  </si>
  <si>
    <t>Leigh Delamere 25/9/03</t>
  </si>
  <si>
    <t>32A, 33A</t>
  </si>
  <si>
    <t>obovoid, few small lenticels, orangy</t>
  </si>
  <si>
    <t>BM HOLOTYPE</t>
  </si>
  <si>
    <t>few large and few small on lower part of fruit</t>
  </si>
  <si>
    <t>Roath park planted</t>
  </si>
  <si>
    <t>175A (165A not ripe)</t>
  </si>
  <si>
    <t>narrow leaved orrigentiformis</t>
  </si>
  <si>
    <t>RHS 45A</t>
  </si>
  <si>
    <t>Desolation V.2003.19.565</t>
  </si>
  <si>
    <t>Desolation V.2003.19.388</t>
  </si>
  <si>
    <t>Desolation V.2001.25.284</t>
  </si>
  <si>
    <t>Desolation V.2001.25.286</t>
  </si>
  <si>
    <t>Desolation V.2001.25.285</t>
  </si>
  <si>
    <t>Desolation V.2001.25.283</t>
  </si>
  <si>
    <t>cult CGE</t>
  </si>
  <si>
    <t>Culbone slip V.2003.2.53</t>
  </si>
  <si>
    <t>Culbone east of church V.2003.2.50</t>
  </si>
  <si>
    <t>Culbone slip V.2003.2.55</t>
  </si>
  <si>
    <t>Culbone slip V.2003.2.51</t>
  </si>
  <si>
    <t>Culbone slip V.2003.2.54</t>
  </si>
  <si>
    <t>MEProctor notes Culbone</t>
  </si>
  <si>
    <t>ME proctor notes</t>
  </si>
  <si>
    <t>MEProctor notes desolate</t>
  </si>
  <si>
    <t>admonita</t>
  </si>
  <si>
    <t>Warton crag, Tims note</t>
  </si>
  <si>
    <t>v.2003.19.363</t>
  </si>
  <si>
    <t>V1998.31.121</t>
  </si>
  <si>
    <t>V.2001.25.165</t>
  </si>
  <si>
    <t>V.2001.25.166</t>
  </si>
  <si>
    <t>CGE cult</t>
  </si>
  <si>
    <t>V.2001.25.32 Abbotsmarsh</t>
  </si>
  <si>
    <t>V.2001.25.150 Martionhoe</t>
  </si>
  <si>
    <t>V.2004.3.133</t>
  </si>
  <si>
    <t>V.2005.1.211</t>
  </si>
  <si>
    <t>V.2005.1.212</t>
  </si>
  <si>
    <t>v.2003.1.67 Hoo Meavy</t>
  </si>
  <si>
    <t>v.2005.1.78 Ebberly hill</t>
  </si>
  <si>
    <t>v.2005.1.81</t>
  </si>
  <si>
    <t>v.2205.1.134 Stowford Moor</t>
  </si>
  <si>
    <t>v.2005.1.136 Winswell</t>
  </si>
  <si>
    <t>v.2005.1..135 Bideford braod leaves</t>
  </si>
  <si>
    <t>v.2006.1.284 Bishops tawton</t>
  </si>
  <si>
    <t>V.2006.1.282 Woodliegh</t>
  </si>
  <si>
    <t>V.2004.3.131 Watergate</t>
  </si>
  <si>
    <t>v.2001.25.152 Woody bay</t>
  </si>
  <si>
    <t>v.2004.3.133</t>
  </si>
  <si>
    <t>v.2001.25.150</t>
  </si>
  <si>
    <t>v.2004.3.135 Southdown</t>
  </si>
  <si>
    <t>V.2004.3.129 Vinney copse</t>
  </si>
  <si>
    <t>V.2005.1.211 belnhiem</t>
  </si>
  <si>
    <t>V.2003.20.2 Tramore</t>
  </si>
  <si>
    <t>V.2003.19.394 Kiltra</t>
  </si>
  <si>
    <t>Neck wood, west of</t>
  </si>
  <si>
    <t>Neck Wood wall west of</t>
  </si>
  <si>
    <t>45a, 46b</t>
  </si>
  <si>
    <t>Neck wood</t>
  </si>
  <si>
    <t>171A, 169A</t>
  </si>
  <si>
    <t>Horner neck wood seedbank trees 2007</t>
  </si>
  <si>
    <t>159 neck wd</t>
  </si>
  <si>
    <t>156 neck wood</t>
  </si>
  <si>
    <t>167a, 169a</t>
  </si>
  <si>
    <t>Sillaery sands 2007</t>
  </si>
  <si>
    <t>Neck wood 161</t>
  </si>
  <si>
    <t>margatrese</t>
  </si>
  <si>
    <t>holotpye</t>
  </si>
  <si>
    <t>C8, V.2006.1.319</t>
  </si>
  <si>
    <t>C0 V.2006.1.320</t>
  </si>
  <si>
    <t>c7 v.2006.1.318</t>
  </si>
  <si>
    <t>225 V.2007.15.76</t>
  </si>
  <si>
    <t>226 V.2007.15.77</t>
  </si>
  <si>
    <t>240 V.2007.15.78</t>
  </si>
  <si>
    <t>Blean via DP</t>
  </si>
  <si>
    <t>v.2004.26.13</t>
  </si>
  <si>
    <t>V.2001.25.273</t>
  </si>
  <si>
    <t>V.2004.26.11</t>
  </si>
  <si>
    <t>see sheet, all NMW</t>
  </si>
  <si>
    <t>V.2004.26.4 west</t>
  </si>
  <si>
    <t>St Vioncents trypes etc</t>
  </si>
  <si>
    <t>libby</t>
  </si>
  <si>
    <t>holotype</t>
  </si>
  <si>
    <t>emonentoides</t>
  </si>
  <si>
    <t>899b</t>
  </si>
  <si>
    <t>899a</t>
  </si>
  <si>
    <t>type tree</t>
  </si>
  <si>
    <t>v.2007.1.205</t>
  </si>
  <si>
    <t>Libby Clifden</t>
  </si>
  <si>
    <t>few medium large</t>
  </si>
  <si>
    <t>Liby Kilcullne Upper</t>
  </si>
  <si>
    <t>v1998.48.14 Preiethaggard</t>
  </si>
  <si>
    <t>44a, b</t>
  </si>
  <si>
    <t>v.2005.1.217 BillPowers wood</t>
  </si>
  <si>
    <t>v.2006.15.14</t>
  </si>
  <si>
    <t>v.2004.4.587</t>
  </si>
  <si>
    <t>v.2005.1.223</t>
  </si>
  <si>
    <t>v.2006.15.15</t>
  </si>
  <si>
    <t>v.2006.15.13</t>
  </si>
  <si>
    <t>44b, 45a</t>
  </si>
  <si>
    <t>taxon</t>
  </si>
  <si>
    <t>Menai</t>
  </si>
  <si>
    <t>h</t>
  </si>
  <si>
    <t>NMW Tallyho V.2003.20.30</t>
  </si>
  <si>
    <t>NMW Ballynahnich V.2003.?</t>
  </si>
  <si>
    <t>Dalkey V.2003.4.1054</t>
  </si>
  <si>
    <t>Dalkey V.2003.4.1051</t>
  </si>
  <si>
    <t>Dalkey V.2003.4.1052</t>
  </si>
  <si>
    <t>Dalkey V.2003.4.1048</t>
  </si>
  <si>
    <t>Dalkey V.2003.4.1046</t>
  </si>
  <si>
    <t>hib A</t>
  </si>
  <si>
    <t>hib C</t>
  </si>
  <si>
    <t>hib D</t>
  </si>
  <si>
    <t>hib B</t>
  </si>
  <si>
    <t>V2003.20.30 Tallyho aria</t>
  </si>
  <si>
    <t>not hib</t>
  </si>
  <si>
    <t>???</t>
  </si>
  <si>
    <t>MEProtcor Scout scar 84</t>
  </si>
  <si>
    <t>MEProctor Neck Wood 1984</t>
  </si>
  <si>
    <t>MEProtor 1984 Stoke Wood</t>
  </si>
  <si>
    <t>MEProctor Babbacomeb</t>
  </si>
  <si>
    <t>Teesdale MEProctor 1984</t>
  </si>
  <si>
    <t>MEProtcor Scout scar 84 tree 2</t>
  </si>
  <si>
    <t>MEP 1985 Chursten Cove 1</t>
  </si>
  <si>
    <t>MEP 1985 Chursten Cove 2</t>
  </si>
  <si>
    <t>MEP 1985 Chursten Cove 3</t>
  </si>
  <si>
    <t>watersmeet MEProctor 1984</t>
  </si>
  <si>
    <t>watersemmmet MEProctor 1984</t>
  </si>
  <si>
    <t>old coast road woody bay MEPortor 1984</t>
  </si>
  <si>
    <t>Oxen Tor, MEProtor 1984</t>
  </si>
  <si>
    <t>MEP Oddicombe 1984</t>
  </si>
  <si>
    <t>Anstey's Cover 1984 MEProctor</t>
  </si>
  <si>
    <t>Sandy Bay 1984 MEProctor</t>
  </si>
  <si>
    <t>Ros data</t>
  </si>
  <si>
    <t>Vicotria park cardiff v.2004.3.148</t>
  </si>
  <si>
    <t>Leigh woods, v.2004.26.7 Lev7</t>
  </si>
  <si>
    <t>40b</t>
  </si>
  <si>
    <t>Petiole</t>
  </si>
  <si>
    <t>Leaflen</t>
  </si>
  <si>
    <t>Leafwid</t>
  </si>
  <si>
    <t>Depthincis</t>
  </si>
  <si>
    <t>David prcie work</t>
  </si>
  <si>
    <t>cuneifolia</t>
  </si>
  <si>
    <t>Cefn Fedw</t>
  </si>
  <si>
    <t>shorn cliff</t>
  </si>
  <si>
    <t>woodfy bay</t>
  </si>
  <si>
    <t>cycilau</t>
  </si>
  <si>
    <t>doward</t>
  </si>
  <si>
    <t>killarney</t>
  </si>
  <si>
    <t>BREIDDAN</t>
  </si>
  <si>
    <t>CWM CLYDAGH</t>
  </si>
  <si>
    <t>lovers leap</t>
  </si>
  <si>
    <t>pwll du</t>
  </si>
  <si>
    <t>chepstow</t>
  </si>
  <si>
    <t>banygor</t>
  </si>
  <si>
    <t>yat</t>
  </si>
  <si>
    <t>leigh woods</t>
  </si>
  <si>
    <t>cheddar</t>
  </si>
  <si>
    <t>ros codd data</t>
  </si>
  <si>
    <t>LEV14</t>
  </si>
  <si>
    <t>LEV21</t>
  </si>
  <si>
    <t>LEV68</t>
  </si>
  <si>
    <t>LEV73</t>
  </si>
  <si>
    <t>V97.34.19 entrance to Leigh woods</t>
  </si>
  <si>
    <t>Shorn cliff v.2002.17.98</t>
  </si>
  <si>
    <t>Shorn v.2002.13.2</t>
  </si>
  <si>
    <t>scannelliae</t>
  </si>
  <si>
    <t>killarney, V.1998.31.105</t>
  </si>
  <si>
    <t>killarney, V.1998.31.104</t>
  </si>
  <si>
    <t>piercefield V.2002.17.101</t>
  </si>
  <si>
    <t>cwn clydagn v.2002.17.143</t>
  </si>
  <si>
    <t>Breidden v.2001.25.171</t>
  </si>
  <si>
    <t>Craig y cilau V.2004.3.154</t>
  </si>
  <si>
    <t>leaf bases not related to other data</t>
  </si>
  <si>
    <t>leaf bases not related</t>
  </si>
  <si>
    <t>stirtonii</t>
  </si>
  <si>
    <t>v.2003.6.71 Seven Sisters</t>
  </si>
  <si>
    <t>Denis grove 2003.6.32</t>
  </si>
  <si>
    <t>base angle</t>
  </si>
  <si>
    <t>seven siters v.2003.6.72</t>
  </si>
  <si>
    <t>seven sisters v.1999.3.550</t>
  </si>
  <si>
    <t>car paerk rocks v.2003.6.29</t>
  </si>
  <si>
    <t>top tip pinnacle</t>
  </si>
  <si>
    <t>near Ship rock v.2003.6.75</t>
  </si>
  <si>
    <t>not related to other data</t>
  </si>
  <si>
    <t>Doward v.2003.5.32</t>
  </si>
  <si>
    <t>doward v.2003.5.31</t>
  </si>
  <si>
    <t>Cheddar v.2007.15.134</t>
  </si>
  <si>
    <t>cheddar v.2007.15.95</t>
  </si>
  <si>
    <t>CHEDDAR V.2007.15.94</t>
  </si>
  <si>
    <t>LEV8</t>
  </si>
  <si>
    <t>LEV6</t>
  </si>
  <si>
    <t>Cheddar (houston specimens)</t>
  </si>
  <si>
    <t>LEV samples</t>
  </si>
  <si>
    <t>LEV203 Weston</t>
  </si>
  <si>
    <t>v.2001.25.161 Weston</t>
  </si>
  <si>
    <t>seven sisters</t>
  </si>
  <si>
    <t>baygor</t>
  </si>
  <si>
    <t>Wintours</t>
  </si>
  <si>
    <t>V.1999.033.541</t>
  </si>
  <si>
    <t>V.1999.003.541</t>
  </si>
  <si>
    <t>v.2000.006.53</t>
  </si>
  <si>
    <t>28.131.2884</t>
  </si>
  <si>
    <t>49.29.1775</t>
  </si>
  <si>
    <t>44.14.26</t>
  </si>
  <si>
    <t>v.2000.025.63</t>
  </si>
  <si>
    <t>v.2004.11.37</t>
  </si>
  <si>
    <t>v.2004.11.38</t>
  </si>
  <si>
    <t>v.2004.11.39</t>
  </si>
  <si>
    <t>V.2003.006.68</t>
  </si>
  <si>
    <t>V.2000.009.111</t>
  </si>
  <si>
    <t>V.2000.009.113</t>
  </si>
  <si>
    <t>V.2000.009.112</t>
  </si>
  <si>
    <t>V.1999.033.514</t>
  </si>
  <si>
    <t>V.1999.033.533</t>
  </si>
  <si>
    <t>V.2001.013.131</t>
  </si>
  <si>
    <t>V.2003.1.84</t>
  </si>
  <si>
    <t>D prcie work</t>
  </si>
  <si>
    <t>misc NMW</t>
  </si>
  <si>
    <t>ship rock</t>
  </si>
  <si>
    <t>angle of base</t>
  </si>
  <si>
    <t>ship rock taxon</t>
  </si>
  <si>
    <t>v.1999.33.523</t>
  </si>
  <si>
    <t>v.2003.6.74</t>
  </si>
  <si>
    <t>fresh</t>
  </si>
  <si>
    <t>v.2003.6.58</t>
  </si>
  <si>
    <t>9/9/04 Cy C</t>
  </si>
  <si>
    <t>Cast;e Coch 2004</t>
  </si>
  <si>
    <t>vc17 NMW</t>
  </si>
  <si>
    <t>cv24 NMW</t>
  </si>
  <si>
    <t>NMW Park wood varibale pop</t>
  </si>
  <si>
    <t>v.2002.17.200</t>
  </si>
  <si>
    <t>v.2004.3.151</t>
  </si>
  <si>
    <t>LEV45</t>
  </si>
  <si>
    <t>LEV9</t>
  </si>
  <si>
    <t>V.2005.1.155</t>
  </si>
  <si>
    <t>v.2007.15.25</t>
  </si>
  <si>
    <t>NMW "type"</t>
  </si>
  <si>
    <t>anfgle base</t>
  </si>
  <si>
    <t>LEV47</t>
  </si>
  <si>
    <t>Sklercher warton crag</t>
  </si>
  <si>
    <t>Arthurs twon</t>
  </si>
  <si>
    <t>NMW Engand - see sheet</t>
  </si>
  <si>
    <t>Dalkey Q</t>
  </si>
  <si>
    <t>30a</t>
  </si>
  <si>
    <t>lev58</t>
  </si>
  <si>
    <t>lev49</t>
  </si>
  <si>
    <t>v.2003.1.323</t>
  </si>
  <si>
    <t>v.2003.1.32</t>
  </si>
  <si>
    <t>V.2001.025.1161</t>
  </si>
  <si>
    <t>v.2001.25.263</t>
  </si>
  <si>
    <t>v.94.12.2</t>
  </si>
  <si>
    <t>25.149.10654</t>
  </si>
  <si>
    <t>v2001.025.305</t>
  </si>
  <si>
    <t>v.2001.025.305</t>
  </si>
  <si>
    <t>v.2003.1.179</t>
  </si>
  <si>
    <t>85.40.6157</t>
  </si>
  <si>
    <t>85.40.6149</t>
  </si>
  <si>
    <t>V.2000.9.72, c y c</t>
  </si>
  <si>
    <t>NMW Daren lwyd see sheet</t>
  </si>
  <si>
    <t>NMW Tarren see sehet</t>
  </si>
  <si>
    <t>stenophylla</t>
  </si>
  <si>
    <t>NMW Clydagh</t>
  </si>
  <si>
    <t>NMW pantydarren</t>
  </si>
  <si>
    <t>NMW cyc</t>
  </si>
  <si>
    <t>Cheddar v.2006.1.312</t>
  </si>
  <si>
    <t>Cheddar v.2007.15.59</t>
  </si>
  <si>
    <t>v.2007.15.61</t>
  </si>
  <si>
    <t>v.2007.15.64</t>
  </si>
  <si>
    <t>V.2007.15.65</t>
  </si>
  <si>
    <t>v.2007.15.49</t>
  </si>
  <si>
    <t>v.2006.15.50</t>
  </si>
  <si>
    <t>v.2007.15.51</t>
  </si>
  <si>
    <t>v.2006.1.315</t>
  </si>
  <si>
    <t>NMW vc3</t>
  </si>
  <si>
    <t>angle base</t>
  </si>
  <si>
    <t>vc 6 Cheddar NMW</t>
  </si>
  <si>
    <t>NMW vc4</t>
  </si>
  <si>
    <t>LEV197</t>
  </si>
  <si>
    <t>LEV196</t>
  </si>
  <si>
    <t>v.2001.25.271</t>
  </si>
  <si>
    <t>NMW Avon Gorge</t>
  </si>
  <si>
    <t>NMW vc34 Avon</t>
  </si>
  <si>
    <t>NMW Lancaut</t>
  </si>
  <si>
    <t>NMW craig y castell</t>
  </si>
  <si>
    <t>NMW craig y rhiwarth</t>
  </si>
  <si>
    <t>NMW Darren fach/fawr</t>
  </si>
  <si>
    <t>base ang;e</t>
  </si>
  <si>
    <t>mougeotii</t>
  </si>
  <si>
    <t>NMW Europe</t>
  </si>
  <si>
    <t>NMW Britian planted</t>
  </si>
  <si>
    <t>Jannink I o M</t>
  </si>
  <si>
    <t>21b to 169c</t>
  </si>
  <si>
    <t>fruits l</t>
  </si>
  <si>
    <t>fruit w</t>
  </si>
  <si>
    <t>l-w ratio</t>
  </si>
  <si>
    <t>Clydach 22ssept08 fresh</t>
  </si>
  <si>
    <t>type</t>
  </si>
  <si>
    <t>tree before</t>
  </si>
  <si>
    <t>bute park tree</t>
  </si>
  <si>
    <t>Newnham college A leslie</t>
  </si>
  <si>
    <t>169b</t>
  </si>
  <si>
    <t>Ross island</t>
  </si>
  <si>
    <t>betony island, Killarney</t>
  </si>
  <si>
    <t>Culverhouse Cross</t>
  </si>
  <si>
    <t>NMW material</t>
  </si>
  <si>
    <t>Angle of base</t>
  </si>
  <si>
    <t>angle of base (not related to other data)</t>
  </si>
  <si>
    <t>angle of leaf base</t>
  </si>
  <si>
    <t>Swansea sainsburys photo</t>
  </si>
  <si>
    <t>44a, 32a, 45a</t>
  </si>
  <si>
    <t>46b, 44b, 46a</t>
  </si>
  <si>
    <t>Tarren 22/9/09</t>
  </si>
  <si>
    <t>Tom Knight material</t>
  </si>
  <si>
    <t>44a, 44b, 42a</t>
  </si>
  <si>
    <t>Catcrag Quarry, R King 2010</t>
  </si>
  <si>
    <t>46B</t>
  </si>
  <si>
    <t>cambrensis</t>
  </si>
  <si>
    <t>porrigentiformis agg</t>
  </si>
  <si>
    <t>green ii</t>
  </si>
  <si>
    <t>herefordiensis</t>
  </si>
  <si>
    <t>type tree 2013</t>
  </si>
  <si>
    <t>observatory taxon</t>
  </si>
  <si>
    <t>portishead</t>
  </si>
  <si>
    <t>D Green herb</t>
  </si>
  <si>
    <t>Leigh Delamere 25/9/04</t>
  </si>
  <si>
    <t>Leigh Delamere 25/9/05</t>
  </si>
  <si>
    <t>Leigh Delamere 25/9/06</t>
  </si>
  <si>
    <t>Leigh Delamere 25/9/07</t>
  </si>
  <si>
    <t>Leigh Delamere 25/9/08</t>
  </si>
  <si>
    <t>Leigh Delamere 25/9/09</t>
  </si>
  <si>
    <t>Leigh Delamere 25/9/10</t>
  </si>
  <si>
    <t>Leigh Delamere 25/9/11</t>
  </si>
  <si>
    <t>Vicotria park cardiff v.2004.3.149</t>
  </si>
  <si>
    <t>Vicotria park cardiff v.2004.3.150</t>
  </si>
  <si>
    <t>Vicotria park cardiff v.2004.3.151</t>
  </si>
  <si>
    <t>Vicotria park cardiff v.2004.3.152</t>
  </si>
  <si>
    <t>Leigh woods, v.2004.26.7 Lev8</t>
  </si>
  <si>
    <t>Leigh woods, v.2004.26.7 Lev9</t>
  </si>
  <si>
    <t>Leigh woods, v.2004.26.7 Lev10</t>
  </si>
  <si>
    <t>Leigh woods, v.2004.26.7 Lev11</t>
  </si>
  <si>
    <t>Leigh woods, v.2004.26.7 Lev12</t>
  </si>
  <si>
    <t>Leigh woods, v.2004.26.7 Lev13</t>
  </si>
  <si>
    <t>Leigh woods, v.2004.26.7 Lev14</t>
  </si>
  <si>
    <t>Leigh woods, v.2004.26.7 Lev15</t>
  </si>
  <si>
    <t>Leigh woods, v.2004.26.7 Lev16</t>
  </si>
  <si>
    <t>l:w ratio leaf</t>
  </si>
  <si>
    <t>L:W ratio fruit</t>
  </si>
  <si>
    <t>Collection</t>
  </si>
  <si>
    <t>Species</t>
  </si>
  <si>
    <t>Intermedia</t>
  </si>
  <si>
    <t>Minima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</si>
</sst>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8"/>
      <name val="Arial"/>
    </font>
    <font>
      <sz val="10"/>
      <color indexed="12"/>
      <name val="Arial"/>
      <family val="2"/>
    </font>
    <font>
      <sz val="10"/>
      <color indexed="10"/>
      <name val="Arial"/>
    </font>
    <font>
      <sz val="13.5"/>
      <name val="Tahoma"/>
      <family val="2"/>
    </font>
    <font>
      <sz val="10"/>
      <name val="Times New Roman"/>
      <family val="1"/>
    </font>
    <font>
      <sz val="10"/>
      <color indexed="12"/>
      <name val="Arial"/>
    </font>
    <font>
      <sz val="10"/>
      <color indexed="8"/>
      <name val="Arial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9"/>
      <name val="Times New Roman"/>
      <family val="1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1" fontId="1" fillId="0" borderId="0" xfId="0" applyNumberFormat="1" applyFont="1"/>
    <xf numFmtId="1" fontId="0" fillId="0" borderId="0" xfId="0" applyNumberFormat="1"/>
    <xf numFmtId="2" fontId="1" fillId="0" borderId="0" xfId="0" applyNumberFormat="1" applyFont="1"/>
    <xf numFmtId="2" fontId="0" fillId="0" borderId="0" xfId="0" applyNumberFormat="1"/>
    <xf numFmtId="49" fontId="0" fillId="0" borderId="0" xfId="0" applyNumberFormat="1"/>
    <xf numFmtId="49" fontId="1" fillId="0" borderId="0" xfId="0" applyNumberFormat="1" applyFont="1"/>
    <xf numFmtId="165" fontId="0" fillId="0" borderId="0" xfId="0" applyNumberFormat="1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2" fontId="3" fillId="0" borderId="0" xfId="0" applyNumberFormat="1" applyFont="1"/>
    <xf numFmtId="1" fontId="3" fillId="0" borderId="0" xfId="0" applyNumberFormat="1" applyFont="1"/>
    <xf numFmtId="0" fontId="5" fillId="0" borderId="0" xfId="0" applyFont="1"/>
    <xf numFmtId="0" fontId="6" fillId="0" borderId="0" xfId="0" applyFont="1"/>
    <xf numFmtId="2" fontId="6" fillId="0" borderId="0" xfId="0" applyNumberFormat="1" applyFont="1"/>
    <xf numFmtId="1" fontId="6" fillId="0" borderId="0" xfId="0" applyNumberFormat="1" applyFont="1"/>
    <xf numFmtId="17" fontId="0" fillId="0" borderId="0" xfId="0" applyNumberFormat="1"/>
    <xf numFmtId="0" fontId="7" fillId="0" borderId="0" xfId="0" applyFont="1"/>
    <xf numFmtId="0" fontId="8" fillId="0" borderId="0" xfId="0" applyFont="1" applyAlignment="1">
      <alignment horizontal="right"/>
    </xf>
    <xf numFmtId="0" fontId="8" fillId="0" borderId="0" xfId="0" applyNumberFormat="1" applyFont="1" applyFill="1" applyBorder="1" applyAlignment="1" applyProtection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9" fillId="0" borderId="0" xfId="0" applyFont="1"/>
    <xf numFmtId="1" fontId="9" fillId="0" borderId="0" xfId="0" applyNumberFormat="1" applyFont="1"/>
    <xf numFmtId="49" fontId="6" fillId="0" borderId="0" xfId="0" applyNumberFormat="1" applyFont="1"/>
    <xf numFmtId="165" fontId="2" fillId="0" borderId="0" xfId="0" applyNumberFormat="1" applyFont="1"/>
    <xf numFmtId="2" fontId="2" fillId="0" borderId="0" xfId="0" applyNumberFormat="1" applyFont="1"/>
    <xf numFmtId="2" fontId="0" fillId="0" borderId="0" xfId="0" applyNumberFormat="1" applyFont="1"/>
    <xf numFmtId="49" fontId="2" fillId="0" borderId="0" xfId="0" applyNumberFormat="1" applyFont="1"/>
    <xf numFmtId="0" fontId="10" fillId="0" borderId="0" xfId="0" applyFont="1"/>
    <xf numFmtId="2" fontId="10" fillId="0" borderId="0" xfId="0" applyNumberFormat="1" applyFont="1"/>
    <xf numFmtId="165" fontId="10" fillId="0" borderId="0" xfId="0" applyNumberFormat="1" applyFont="1"/>
    <xf numFmtId="1" fontId="10" fillId="0" borderId="0" xfId="0" applyNumberFormat="1" applyFont="1"/>
    <xf numFmtId="0" fontId="2" fillId="0" borderId="0" xfId="0" applyNumberFormat="1" applyFont="1"/>
    <xf numFmtId="1" fontId="2" fillId="0" borderId="0" xfId="0" applyNumberFormat="1" applyFont="1"/>
    <xf numFmtId="0" fontId="11" fillId="0" borderId="0" xfId="0" applyFont="1"/>
    <xf numFmtId="2" fontId="11" fillId="0" borderId="0" xfId="0" applyNumberFormat="1" applyFont="1"/>
    <xf numFmtId="0" fontId="12" fillId="0" borderId="0" xfId="0" applyFont="1"/>
    <xf numFmtId="164" fontId="11" fillId="0" borderId="0" xfId="0" applyNumberFormat="1" applyFont="1"/>
    <xf numFmtId="49" fontId="13" fillId="0" borderId="0" xfId="0" applyNumberFormat="1" applyFont="1" applyAlignment="1">
      <alignment horizontal="right" vertical="center" wrapText="1"/>
    </xf>
    <xf numFmtId="49" fontId="13" fillId="0" borderId="0" xfId="0" applyNumberFormat="1" applyFont="1" applyAlignment="1">
      <alignment horizontal="left" vertical="center" wrapText="1"/>
    </xf>
    <xf numFmtId="0" fontId="1" fillId="0" borderId="0" xfId="0" applyFont="1" applyFill="1" applyBorder="1"/>
    <xf numFmtId="164" fontId="1" fillId="0" borderId="0" xfId="0" applyNumberFormat="1" applyFont="1" applyFill="1" applyBorder="1"/>
    <xf numFmtId="1" fontId="1" fillId="0" borderId="0" xfId="0" applyNumberFormat="1" applyFont="1" applyFill="1" applyBorder="1"/>
    <xf numFmtId="2" fontId="1" fillId="0" borderId="0" xfId="0" applyNumberFormat="1" applyFont="1" applyFill="1" applyBorder="1"/>
    <xf numFmtId="0" fontId="0" fillId="0" borderId="0" xfId="0" applyFill="1" applyBorder="1"/>
    <xf numFmtId="0" fontId="14" fillId="0" borderId="0" xfId="0" applyFont="1" applyFill="1" applyBorder="1"/>
    <xf numFmtId="2" fontId="14" fillId="0" borderId="0" xfId="0" applyNumberFormat="1" applyFont="1" applyFill="1" applyBorder="1"/>
    <xf numFmtId="2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angle of base vs angle of veins lancastr.</a:t>
            </a:r>
          </a:p>
        </c:rich>
      </c:tx>
      <c:layout>
        <c:manualLayout>
          <c:xMode val="edge"/>
          <c:yMode val="edge"/>
          <c:x val="0.11528848367638254"/>
          <c:y val="3.15533980582524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426482285994"/>
          <c:y val="0.17475748866700247"/>
          <c:w val="0.76942544208529651"/>
          <c:h val="0.65291339515866198"/>
        </c:manualLayout>
      </c:layout>
      <c:scatterChart>
        <c:scatterStyle val="lineMarker"/>
        <c:varyColors val="0"/>
        <c:ser>
          <c:idx val="12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lancastriensis!$E$49:$E$105</c:f>
              <c:numCache>
                <c:formatCode>General</c:formatCode>
                <c:ptCount val="57"/>
                <c:pt idx="0">
                  <c:v>38</c:v>
                </c:pt>
                <c:pt idx="1">
                  <c:v>38</c:v>
                </c:pt>
                <c:pt idx="2">
                  <c:v>32</c:v>
                </c:pt>
                <c:pt idx="3">
                  <c:v>31</c:v>
                </c:pt>
                <c:pt idx="4">
                  <c:v>29</c:v>
                </c:pt>
                <c:pt idx="5">
                  <c:v>30</c:v>
                </c:pt>
                <c:pt idx="6">
                  <c:v>24</c:v>
                </c:pt>
                <c:pt idx="7">
                  <c:v>29</c:v>
                </c:pt>
                <c:pt idx="8">
                  <c:v>30</c:v>
                </c:pt>
                <c:pt idx="9">
                  <c:v>23</c:v>
                </c:pt>
                <c:pt idx="10">
                  <c:v>24</c:v>
                </c:pt>
                <c:pt idx="11">
                  <c:v>29</c:v>
                </c:pt>
                <c:pt idx="12">
                  <c:v>31</c:v>
                </c:pt>
                <c:pt idx="13">
                  <c:v>29</c:v>
                </c:pt>
                <c:pt idx="14">
                  <c:v>30</c:v>
                </c:pt>
                <c:pt idx="15">
                  <c:v>35</c:v>
                </c:pt>
                <c:pt idx="16">
                  <c:v>39</c:v>
                </c:pt>
                <c:pt idx="17">
                  <c:v>34</c:v>
                </c:pt>
                <c:pt idx="18">
                  <c:v>33</c:v>
                </c:pt>
                <c:pt idx="19">
                  <c:v>33</c:v>
                </c:pt>
                <c:pt idx="20">
                  <c:v>23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28</c:v>
                </c:pt>
                <c:pt idx="25">
                  <c:v>32</c:v>
                </c:pt>
                <c:pt idx="26">
                  <c:v>35</c:v>
                </c:pt>
                <c:pt idx="27">
                  <c:v>31</c:v>
                </c:pt>
                <c:pt idx="28">
                  <c:v>27</c:v>
                </c:pt>
                <c:pt idx="32">
                  <c:v>35</c:v>
                </c:pt>
                <c:pt idx="33">
                  <c:v>32</c:v>
                </c:pt>
                <c:pt idx="34">
                  <c:v>30</c:v>
                </c:pt>
                <c:pt idx="35">
                  <c:v>31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29</c:v>
                </c:pt>
                <c:pt idx="41">
                  <c:v>35</c:v>
                </c:pt>
                <c:pt idx="42">
                  <c:v>33</c:v>
                </c:pt>
                <c:pt idx="43">
                  <c:v>32</c:v>
                </c:pt>
                <c:pt idx="44">
                  <c:v>38</c:v>
                </c:pt>
                <c:pt idx="45">
                  <c:v>38</c:v>
                </c:pt>
                <c:pt idx="46">
                  <c:v>35</c:v>
                </c:pt>
                <c:pt idx="47">
                  <c:v>29</c:v>
                </c:pt>
                <c:pt idx="48">
                  <c:v>28</c:v>
                </c:pt>
                <c:pt idx="49">
                  <c:v>32</c:v>
                </c:pt>
                <c:pt idx="50">
                  <c:v>32</c:v>
                </c:pt>
                <c:pt idx="51">
                  <c:v>27</c:v>
                </c:pt>
                <c:pt idx="52">
                  <c:v>37</c:v>
                </c:pt>
                <c:pt idx="53">
                  <c:v>40</c:v>
                </c:pt>
                <c:pt idx="54">
                  <c:v>40</c:v>
                </c:pt>
                <c:pt idx="55">
                  <c:v>37</c:v>
                </c:pt>
                <c:pt idx="56">
                  <c:v>37</c:v>
                </c:pt>
              </c:numCache>
            </c:numRef>
          </c:xVal>
          <c:yVal>
            <c:numRef>
              <c:f>lancastriensis!$R$49:$R$105</c:f>
              <c:numCache>
                <c:formatCode>General</c:formatCode>
                <c:ptCount val="57"/>
                <c:pt idx="0">
                  <c:v>33</c:v>
                </c:pt>
                <c:pt idx="1">
                  <c:v>39</c:v>
                </c:pt>
                <c:pt idx="2">
                  <c:v>37</c:v>
                </c:pt>
                <c:pt idx="3">
                  <c:v>35</c:v>
                </c:pt>
                <c:pt idx="4">
                  <c:v>40</c:v>
                </c:pt>
                <c:pt idx="5">
                  <c:v>28</c:v>
                </c:pt>
                <c:pt idx="6">
                  <c:v>35</c:v>
                </c:pt>
                <c:pt idx="7">
                  <c:v>38</c:v>
                </c:pt>
                <c:pt idx="8">
                  <c:v>38</c:v>
                </c:pt>
                <c:pt idx="9">
                  <c:v>30</c:v>
                </c:pt>
                <c:pt idx="10">
                  <c:v>28</c:v>
                </c:pt>
                <c:pt idx="11">
                  <c:v>41</c:v>
                </c:pt>
                <c:pt idx="12">
                  <c:v>34</c:v>
                </c:pt>
                <c:pt idx="13">
                  <c:v>33</c:v>
                </c:pt>
                <c:pt idx="14">
                  <c:v>33</c:v>
                </c:pt>
                <c:pt idx="15">
                  <c:v>40</c:v>
                </c:pt>
                <c:pt idx="16">
                  <c:v>42</c:v>
                </c:pt>
                <c:pt idx="17">
                  <c:v>39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34</c:v>
                </c:pt>
                <c:pt idx="22">
                  <c:v>32</c:v>
                </c:pt>
                <c:pt idx="23">
                  <c:v>34</c:v>
                </c:pt>
                <c:pt idx="24">
                  <c:v>38</c:v>
                </c:pt>
                <c:pt idx="25">
                  <c:v>30</c:v>
                </c:pt>
                <c:pt idx="32">
                  <c:v>37</c:v>
                </c:pt>
                <c:pt idx="33">
                  <c:v>35</c:v>
                </c:pt>
                <c:pt idx="34">
                  <c:v>38</c:v>
                </c:pt>
                <c:pt idx="35">
                  <c:v>35</c:v>
                </c:pt>
                <c:pt idx="36">
                  <c:v>42</c:v>
                </c:pt>
                <c:pt idx="37">
                  <c:v>37</c:v>
                </c:pt>
                <c:pt idx="38">
                  <c:v>39</c:v>
                </c:pt>
                <c:pt idx="39">
                  <c:v>37</c:v>
                </c:pt>
                <c:pt idx="40">
                  <c:v>34</c:v>
                </c:pt>
                <c:pt idx="41">
                  <c:v>31</c:v>
                </c:pt>
                <c:pt idx="42">
                  <c:v>37</c:v>
                </c:pt>
                <c:pt idx="43">
                  <c:v>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435-4BC2-8087-9D2B2075E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27456"/>
        <c:axId val="210328016"/>
      </c:scatterChart>
      <c:valAx>
        <c:axId val="210327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angle of viens</a:t>
                </a:r>
              </a:p>
            </c:rich>
          </c:tx>
          <c:layout>
            <c:manualLayout>
              <c:xMode val="edge"/>
              <c:yMode val="edge"/>
              <c:x val="0.42355994974312422"/>
              <c:y val="0.905340825115307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328016"/>
        <c:crosses val="autoZero"/>
        <c:crossBetween val="midCat"/>
      </c:valAx>
      <c:valAx>
        <c:axId val="210328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angle of base</a:t>
                </a:r>
              </a:p>
            </c:rich>
          </c:tx>
          <c:layout>
            <c:manualLayout>
              <c:xMode val="edge"/>
              <c:yMode val="edge"/>
              <c:x val="4.0100250626566414E-2"/>
              <c:y val="0.381068470810080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32745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209550</xdr:colOff>
      <xdr:row>20</xdr:row>
      <xdr:rowOff>19050</xdr:rowOff>
    </xdr:from>
    <xdr:to>
      <xdr:col>25</xdr:col>
      <xdr:colOff>352425</xdr:colOff>
      <xdr:row>44</xdr:row>
      <xdr:rowOff>57150</xdr:rowOff>
    </xdr:to>
    <xdr:graphicFrame macro="">
      <xdr:nvGraphicFramePr>
        <xdr:cNvPr id="5122" name="Chart 1">
          <a:extLst>
            <a:ext uri="{FF2B5EF4-FFF2-40B4-BE49-F238E27FC236}">
              <a16:creationId xmlns="" xmlns:a16="http://schemas.microsoft.com/office/drawing/2014/main" id="{00000000-0008-0000-1600-000002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"/>
  <sheetViews>
    <sheetView workbookViewId="0">
      <pane ySplit="1785" topLeftCell="A70" activePane="bottomLeft"/>
      <selection activeCell="K1" sqref="K1"/>
      <selection pane="bottomLeft" activeCell="G88" sqref="G88"/>
    </sheetView>
  </sheetViews>
  <sheetFormatPr defaultRowHeight="12.75" x14ac:dyDescent="0.2"/>
  <cols>
    <col min="7" max="7" width="9.140625" style="7"/>
    <col min="10" max="11" width="9.140625" style="7"/>
    <col min="14" max="14" width="9.140625" style="7"/>
    <col min="20" max="20" width="9" customWidth="1"/>
  </cols>
  <sheetData>
    <row r="1" spans="1:20" x14ac:dyDescent="0.2">
      <c r="A1" s="2" t="s">
        <v>890</v>
      </c>
      <c r="B1" t="s">
        <v>583</v>
      </c>
      <c r="C1" s="2" t="s">
        <v>1</v>
      </c>
      <c r="D1" s="2" t="s">
        <v>2</v>
      </c>
      <c r="E1" s="2" t="s">
        <v>5</v>
      </c>
      <c r="F1" s="2" t="s">
        <v>4</v>
      </c>
      <c r="G1" s="6" t="s">
        <v>3</v>
      </c>
      <c r="H1" s="6" t="s">
        <v>6</v>
      </c>
      <c r="I1" s="2" t="s">
        <v>24</v>
      </c>
      <c r="J1" s="6" t="s">
        <v>141</v>
      </c>
      <c r="K1" s="6" t="s">
        <v>1042</v>
      </c>
      <c r="L1" s="2" t="s">
        <v>7</v>
      </c>
      <c r="M1" s="2" t="s">
        <v>8</v>
      </c>
      <c r="N1" s="6" t="s">
        <v>56</v>
      </c>
      <c r="O1" t="s">
        <v>45</v>
      </c>
      <c r="P1" t="s">
        <v>46</v>
      </c>
      <c r="Q1" t="s">
        <v>47</v>
      </c>
      <c r="R1" t="s">
        <v>73</v>
      </c>
      <c r="S1" t="s">
        <v>74</v>
      </c>
    </row>
    <row r="2" spans="1:20" x14ac:dyDescent="0.2">
      <c r="A2" t="s">
        <v>12</v>
      </c>
      <c r="B2" s="1">
        <f>AVERAGE(B21:B993)</f>
        <v>24.5</v>
      </c>
      <c r="C2" s="1">
        <f>AVERAGE(C21:C993)</f>
        <v>85.291666666666671</v>
      </c>
      <c r="D2" s="1">
        <f t="shared" ref="D2:M2" si="0">AVERAGE(D21:D993)</f>
        <v>63.708333333333336</v>
      </c>
      <c r="E2" s="1">
        <f t="shared" si="0"/>
        <v>43.333333333333336</v>
      </c>
      <c r="F2" s="1">
        <f t="shared" si="0"/>
        <v>33.458333333333336</v>
      </c>
      <c r="G2" s="7">
        <f t="shared" si="0"/>
        <v>1.34808432915664</v>
      </c>
      <c r="H2" s="7">
        <f t="shared" si="0"/>
        <v>0.50826905278778745</v>
      </c>
      <c r="I2" s="1">
        <f t="shared" si="0"/>
        <v>17.043478260869566</v>
      </c>
      <c r="J2" s="7">
        <f t="shared" si="0"/>
        <v>0.17770178440637449</v>
      </c>
      <c r="L2" s="1">
        <f>AVERAGE(L21:L991)</f>
        <v>14.421052631578947</v>
      </c>
      <c r="M2" s="1">
        <f t="shared" si="0"/>
        <v>15.219298245614034</v>
      </c>
      <c r="N2" s="7">
        <f>AVERAGE(N21:N993)</f>
        <v>0.95143021667477357</v>
      </c>
      <c r="R2" s="7" t="e">
        <f>AVERAGE(R22:R993)</f>
        <v>#DIV/0!</v>
      </c>
      <c r="S2" s="7" t="e">
        <f>AVERAGE(S22:S993)</f>
        <v>#DIV/0!</v>
      </c>
    </row>
    <row r="3" spans="1:20" x14ac:dyDescent="0.2">
      <c r="A3" t="s">
        <v>14</v>
      </c>
      <c r="B3">
        <f>MIN(B21:B993)</f>
        <v>14</v>
      </c>
      <c r="C3">
        <f>MIN(C21:C993)</f>
        <v>60</v>
      </c>
      <c r="D3">
        <f t="shared" ref="D3:M3" si="1">MIN(D21:D993)</f>
        <v>38</v>
      </c>
      <c r="E3">
        <f t="shared" si="1"/>
        <v>32</v>
      </c>
      <c r="F3">
        <f t="shared" si="1"/>
        <v>28</v>
      </c>
      <c r="G3" s="7">
        <f t="shared" si="1"/>
        <v>1.1842105263157894</v>
      </c>
      <c r="H3" s="7">
        <f t="shared" si="1"/>
        <v>0.36734693877551022</v>
      </c>
      <c r="I3">
        <f t="shared" si="1"/>
        <v>15</v>
      </c>
      <c r="J3" s="7">
        <f t="shared" si="1"/>
        <v>8.8235294117647065E-2</v>
      </c>
      <c r="L3">
        <f>MIN(L21:L991)</f>
        <v>11</v>
      </c>
      <c r="M3">
        <f t="shared" si="1"/>
        <v>11</v>
      </c>
      <c r="N3" s="7">
        <f>MIN(N21:N993)</f>
        <v>0.75</v>
      </c>
      <c r="R3" s="7">
        <f>MIN(R22:R993)</f>
        <v>0</v>
      </c>
      <c r="S3" s="7">
        <f>MIN(S22:S993)</f>
        <v>0</v>
      </c>
    </row>
    <row r="4" spans="1:20" x14ac:dyDescent="0.2">
      <c r="A4" t="s">
        <v>15</v>
      </c>
      <c r="B4" s="1">
        <f>PERCENTILE(B21:B993,0.05)</f>
        <v>15.15</v>
      </c>
      <c r="C4" s="1">
        <f t="shared" ref="C4:J4" si="2">PERCENTILE(C21:C993,0.05)</f>
        <v>72</v>
      </c>
      <c r="D4" s="1">
        <f t="shared" si="2"/>
        <v>50.15</v>
      </c>
      <c r="E4" s="1">
        <f t="shared" si="2"/>
        <v>35</v>
      </c>
      <c r="F4" s="1">
        <f t="shared" si="2"/>
        <v>29</v>
      </c>
      <c r="G4" s="7">
        <f t="shared" si="2"/>
        <v>1.194956989247312</v>
      </c>
      <c r="H4" s="7">
        <f t="shared" si="2"/>
        <v>0.43944618599791013</v>
      </c>
      <c r="I4" s="1">
        <f t="shared" si="2"/>
        <v>15</v>
      </c>
      <c r="J4" s="7">
        <f t="shared" si="2"/>
        <v>0.11016333938294011</v>
      </c>
      <c r="L4" s="1">
        <f>PERCENTILE(L21:L991,0.05)</f>
        <v>12</v>
      </c>
      <c r="M4" s="1">
        <f>PERCENTILE(M21:M993,0.05)</f>
        <v>12.8</v>
      </c>
      <c r="N4" s="7">
        <f>PERCENTILE(N21:N993,0.05)</f>
        <v>0.82352941176470584</v>
      </c>
      <c r="R4" s="7" t="e">
        <f>PERCENTILE(R22:R993,0.05)</f>
        <v>#NUM!</v>
      </c>
      <c r="S4" s="7" t="e">
        <f>PERCENTILE(S22:S993,0.05)</f>
        <v>#NUM!</v>
      </c>
    </row>
    <row r="5" spans="1:20" x14ac:dyDescent="0.2">
      <c r="A5" t="s">
        <v>16</v>
      </c>
      <c r="B5" s="1">
        <f>PERCENTILE(B21:B993,0.95)</f>
        <v>32.849999999999994</v>
      </c>
      <c r="C5" s="1">
        <f t="shared" ref="C5:J5" si="3">PERCENTILE(C21:C993,0.95)</f>
        <v>104.24999999999999</v>
      </c>
      <c r="D5" s="1">
        <f t="shared" si="3"/>
        <v>75.849999999999994</v>
      </c>
      <c r="E5" s="1">
        <f t="shared" si="3"/>
        <v>54.849999999999994</v>
      </c>
      <c r="F5" s="1">
        <f t="shared" si="3"/>
        <v>39.699999999999996</v>
      </c>
      <c r="G5" s="7">
        <f t="shared" si="3"/>
        <v>1.4663095238095236</v>
      </c>
      <c r="H5" s="7">
        <f t="shared" si="3"/>
        <v>0.58567099567099556</v>
      </c>
      <c r="I5" s="1">
        <f t="shared" si="3"/>
        <v>19.899999999999999</v>
      </c>
      <c r="J5" s="7">
        <f t="shared" si="3"/>
        <v>0.22991228070175435</v>
      </c>
      <c r="L5" s="1">
        <f>PERCENTILE(L21:L991,0.95)</f>
        <v>17</v>
      </c>
      <c r="M5" s="1">
        <f>PERCENTILE(M21:M993,0.95)</f>
        <v>17.199999999999996</v>
      </c>
      <c r="N5" s="7">
        <f>PERCENTILE(N21:N993,0.95)</f>
        <v>1.0738095238095238</v>
      </c>
      <c r="R5" s="7" t="e">
        <f>PERCENTILE(R22:R993,0.95)</f>
        <v>#NUM!</v>
      </c>
      <c r="S5" s="7" t="e">
        <f>PERCENTILE(S22:S993,0.95)</f>
        <v>#NUM!</v>
      </c>
    </row>
    <row r="6" spans="1:20" x14ac:dyDescent="0.2">
      <c r="A6" t="s">
        <v>13</v>
      </c>
      <c r="B6">
        <f>MAX(B21:B993)</f>
        <v>35</v>
      </c>
      <c r="C6">
        <f>MAX(C21:C993)</f>
        <v>105</v>
      </c>
      <c r="D6">
        <f t="shared" ref="D6:M6" si="4">MAX(D21:D993)</f>
        <v>77</v>
      </c>
      <c r="E6">
        <f t="shared" si="4"/>
        <v>62</v>
      </c>
      <c r="F6">
        <f t="shared" si="4"/>
        <v>42</v>
      </c>
      <c r="G6" s="7">
        <f t="shared" si="4"/>
        <v>1.5789473684210527</v>
      </c>
      <c r="H6" s="7">
        <f t="shared" si="4"/>
        <v>0.6</v>
      </c>
      <c r="I6">
        <f t="shared" si="4"/>
        <v>20</v>
      </c>
      <c r="J6" s="7">
        <f t="shared" si="4"/>
        <v>0.25</v>
      </c>
      <c r="L6">
        <f>MAX(L21:L991)</f>
        <v>18</v>
      </c>
      <c r="M6">
        <f t="shared" si="4"/>
        <v>20</v>
      </c>
      <c r="N6" s="7">
        <f>MAX(N21:N993)</f>
        <v>1.1538461538461537</v>
      </c>
      <c r="R6" s="7">
        <f>MAX(R22:R993)</f>
        <v>0</v>
      </c>
      <c r="S6" s="7">
        <f>MAX(S22:S993)</f>
        <v>0</v>
      </c>
    </row>
    <row r="7" spans="1:20" x14ac:dyDescent="0.2">
      <c r="A7" s="5" t="s">
        <v>22</v>
      </c>
      <c r="B7" s="5">
        <f>COUNT(B21:B993)</f>
        <v>24</v>
      </c>
      <c r="C7" s="5">
        <f>COUNT(C21:C993)</f>
        <v>24</v>
      </c>
      <c r="D7" s="5">
        <f t="shared" ref="D7:N7" si="5">COUNT(D9:D993)</f>
        <v>24</v>
      </c>
      <c r="E7" s="5">
        <f t="shared" si="5"/>
        <v>24</v>
      </c>
      <c r="F7" s="5">
        <f t="shared" si="5"/>
        <v>24</v>
      </c>
      <c r="G7" s="7">
        <f t="shared" si="5"/>
        <v>24</v>
      </c>
      <c r="H7" s="5">
        <f t="shared" si="5"/>
        <v>24</v>
      </c>
      <c r="I7" s="5">
        <f t="shared" si="5"/>
        <v>23</v>
      </c>
      <c r="J7" s="7">
        <f t="shared" si="5"/>
        <v>24</v>
      </c>
      <c r="L7" s="5">
        <f>COUNT(L9:L991)</f>
        <v>57</v>
      </c>
      <c r="M7" s="5">
        <f t="shared" si="5"/>
        <v>57</v>
      </c>
      <c r="N7" s="7">
        <f t="shared" si="5"/>
        <v>57</v>
      </c>
      <c r="O7" s="5"/>
      <c r="P7" s="5"/>
      <c r="Q7" s="5"/>
      <c r="R7" s="5">
        <f>COUNT(R21:R993)</f>
        <v>0</v>
      </c>
      <c r="S7" s="5">
        <f>COUNT(S21:S993)</f>
        <v>0</v>
      </c>
      <c r="T7" s="5"/>
    </row>
    <row r="21" spans="1:14" x14ac:dyDescent="0.2">
      <c r="L21">
        <v>14</v>
      </c>
      <c r="M21">
        <v>15</v>
      </c>
      <c r="N21" s="7">
        <f>L21/M21</f>
        <v>0.93333333333333335</v>
      </c>
    </row>
    <row r="22" spans="1:14" x14ac:dyDescent="0.2">
      <c r="L22">
        <v>12</v>
      </c>
      <c r="M22">
        <v>16</v>
      </c>
      <c r="N22" s="7">
        <f t="shared" ref="N22:N29" si="6">L22/M22</f>
        <v>0.75</v>
      </c>
    </row>
    <row r="23" spans="1:14" x14ac:dyDescent="0.2">
      <c r="L23">
        <v>14</v>
      </c>
      <c r="M23">
        <v>15</v>
      </c>
      <c r="N23" s="7">
        <f t="shared" si="6"/>
        <v>0.93333333333333335</v>
      </c>
    </row>
    <row r="24" spans="1:14" x14ac:dyDescent="0.2">
      <c r="L24">
        <v>13</v>
      </c>
      <c r="M24">
        <v>12</v>
      </c>
      <c r="N24" s="7">
        <f t="shared" si="6"/>
        <v>1.0833333333333333</v>
      </c>
    </row>
    <row r="25" spans="1:14" x14ac:dyDescent="0.2">
      <c r="L25">
        <v>13</v>
      </c>
      <c r="M25">
        <v>13</v>
      </c>
      <c r="N25" s="7">
        <f t="shared" si="6"/>
        <v>1</v>
      </c>
    </row>
    <row r="26" spans="1:14" x14ac:dyDescent="0.2">
      <c r="L26">
        <v>13</v>
      </c>
      <c r="M26">
        <v>13</v>
      </c>
      <c r="N26" s="7">
        <f t="shared" si="6"/>
        <v>1</v>
      </c>
    </row>
    <row r="27" spans="1:14" x14ac:dyDescent="0.2">
      <c r="L27">
        <v>11</v>
      </c>
      <c r="M27">
        <v>11</v>
      </c>
      <c r="N27" s="7">
        <f t="shared" si="6"/>
        <v>1</v>
      </c>
    </row>
    <row r="28" spans="1:14" x14ac:dyDescent="0.2">
      <c r="L28">
        <v>12</v>
      </c>
      <c r="M28">
        <v>14</v>
      </c>
      <c r="N28" s="7">
        <f t="shared" si="6"/>
        <v>0.8571428571428571</v>
      </c>
    </row>
    <row r="29" spans="1:14" x14ac:dyDescent="0.2">
      <c r="L29">
        <v>11</v>
      </c>
      <c r="M29">
        <v>12</v>
      </c>
      <c r="N29" s="7">
        <f t="shared" si="6"/>
        <v>0.91666666666666663</v>
      </c>
    </row>
    <row r="30" spans="1:14" x14ac:dyDescent="0.2">
      <c r="A30" t="s">
        <v>892</v>
      </c>
      <c r="B30">
        <v>24</v>
      </c>
      <c r="C30">
        <v>98</v>
      </c>
      <c r="D30">
        <v>75</v>
      </c>
      <c r="E30">
        <v>36</v>
      </c>
      <c r="F30">
        <v>40</v>
      </c>
      <c r="G30" s="7">
        <f>C30/D30</f>
        <v>1.3066666666666666</v>
      </c>
      <c r="H30" s="7">
        <f>E30/C30</f>
        <v>0.36734693877551022</v>
      </c>
      <c r="I30">
        <v>17</v>
      </c>
      <c r="J30" s="7">
        <v>0.21052631578947367</v>
      </c>
    </row>
    <row r="31" spans="1:14" x14ac:dyDescent="0.2">
      <c r="B31">
        <v>28</v>
      </c>
      <c r="C31">
        <v>90</v>
      </c>
      <c r="D31">
        <v>63</v>
      </c>
      <c r="E31">
        <v>42</v>
      </c>
      <c r="F31">
        <v>37</v>
      </c>
      <c r="G31" s="7">
        <f t="shared" ref="G31:G43" si="7">C31/D31</f>
        <v>1.4285714285714286</v>
      </c>
      <c r="H31" s="7">
        <f t="shared" ref="H31:H43" si="8">E31/C31</f>
        <v>0.46666666666666667</v>
      </c>
      <c r="I31">
        <v>18</v>
      </c>
      <c r="J31" s="7">
        <v>0.2</v>
      </c>
    </row>
    <row r="32" spans="1:14" x14ac:dyDescent="0.2">
      <c r="A32" t="s">
        <v>893</v>
      </c>
      <c r="B32">
        <v>24</v>
      </c>
      <c r="C32">
        <v>72</v>
      </c>
      <c r="D32">
        <v>53</v>
      </c>
      <c r="E32">
        <v>35</v>
      </c>
      <c r="F32">
        <v>37</v>
      </c>
      <c r="G32" s="7">
        <f t="shared" si="7"/>
        <v>1.3584905660377358</v>
      </c>
      <c r="H32" s="7">
        <f t="shared" si="8"/>
        <v>0.4861111111111111</v>
      </c>
      <c r="I32">
        <v>20</v>
      </c>
      <c r="J32" s="7">
        <v>0.16</v>
      </c>
    </row>
    <row r="33" spans="1:14" x14ac:dyDescent="0.2">
      <c r="B33">
        <v>23</v>
      </c>
      <c r="C33">
        <v>77</v>
      </c>
      <c r="D33">
        <v>58</v>
      </c>
      <c r="E33">
        <v>35</v>
      </c>
      <c r="F33">
        <v>34</v>
      </c>
      <c r="G33" s="7">
        <f t="shared" si="7"/>
        <v>1.3275862068965518</v>
      </c>
      <c r="H33" s="7">
        <f t="shared" si="8"/>
        <v>0.45454545454545453</v>
      </c>
      <c r="I33">
        <v>17</v>
      </c>
      <c r="J33" s="7">
        <v>0.17241379310344829</v>
      </c>
    </row>
    <row r="34" spans="1:14" x14ac:dyDescent="0.2">
      <c r="B34">
        <v>25</v>
      </c>
      <c r="C34">
        <v>82</v>
      </c>
      <c r="D34">
        <v>56</v>
      </c>
      <c r="E34">
        <v>38</v>
      </c>
      <c r="F34">
        <v>33</v>
      </c>
      <c r="G34" s="7">
        <f t="shared" si="7"/>
        <v>1.4642857142857142</v>
      </c>
      <c r="H34" s="7">
        <f t="shared" si="8"/>
        <v>0.46341463414634149</v>
      </c>
      <c r="I34">
        <v>17</v>
      </c>
      <c r="J34" s="7">
        <v>0.2</v>
      </c>
    </row>
    <row r="35" spans="1:14" x14ac:dyDescent="0.2">
      <c r="B35">
        <v>23</v>
      </c>
      <c r="C35">
        <v>73</v>
      </c>
      <c r="D35">
        <v>50</v>
      </c>
      <c r="E35">
        <v>38</v>
      </c>
      <c r="F35">
        <v>30</v>
      </c>
      <c r="G35" s="7">
        <f t="shared" si="7"/>
        <v>1.46</v>
      </c>
      <c r="H35" s="7">
        <f t="shared" si="8"/>
        <v>0.52054794520547942</v>
      </c>
      <c r="I35">
        <v>16</v>
      </c>
      <c r="J35" s="7">
        <v>0.16</v>
      </c>
    </row>
    <row r="36" spans="1:14" x14ac:dyDescent="0.2">
      <c r="B36">
        <v>23</v>
      </c>
      <c r="C36">
        <v>84</v>
      </c>
      <c r="D36">
        <v>66</v>
      </c>
      <c r="E36">
        <v>41</v>
      </c>
      <c r="F36">
        <v>37</v>
      </c>
      <c r="G36" s="7">
        <f t="shared" si="7"/>
        <v>1.2727272727272727</v>
      </c>
      <c r="H36" s="7">
        <f t="shared" si="8"/>
        <v>0.48809523809523808</v>
      </c>
      <c r="I36">
        <v>18</v>
      </c>
      <c r="J36" s="7">
        <v>0.19444444444444445</v>
      </c>
    </row>
    <row r="37" spans="1:14" x14ac:dyDescent="0.2">
      <c r="B37">
        <v>18</v>
      </c>
      <c r="C37">
        <v>75</v>
      </c>
      <c r="D37">
        <v>57</v>
      </c>
      <c r="E37">
        <v>37</v>
      </c>
      <c r="F37">
        <v>33</v>
      </c>
      <c r="G37" s="7">
        <f t="shared" si="7"/>
        <v>1.3157894736842106</v>
      </c>
      <c r="H37" s="7">
        <f t="shared" si="8"/>
        <v>0.49333333333333335</v>
      </c>
      <c r="I37">
        <v>16</v>
      </c>
      <c r="J37" s="7">
        <v>0.17857142857142858</v>
      </c>
    </row>
    <row r="38" spans="1:14" x14ac:dyDescent="0.2">
      <c r="A38" t="s">
        <v>894</v>
      </c>
      <c r="B38">
        <v>23</v>
      </c>
      <c r="C38">
        <v>82</v>
      </c>
      <c r="D38">
        <v>63</v>
      </c>
      <c r="E38">
        <v>44</v>
      </c>
      <c r="F38">
        <v>34</v>
      </c>
      <c r="G38" s="7">
        <f t="shared" si="7"/>
        <v>1.3015873015873016</v>
      </c>
      <c r="H38" s="7">
        <f t="shared" si="8"/>
        <v>0.53658536585365857</v>
      </c>
      <c r="I38">
        <v>18</v>
      </c>
      <c r="J38" s="7">
        <v>0.19354838709677419</v>
      </c>
    </row>
    <row r="39" spans="1:14" x14ac:dyDescent="0.2">
      <c r="B39">
        <v>16</v>
      </c>
      <c r="C39">
        <v>77</v>
      </c>
      <c r="D39">
        <v>62</v>
      </c>
      <c r="E39">
        <v>43</v>
      </c>
      <c r="F39">
        <v>38</v>
      </c>
      <c r="G39" s="7">
        <f t="shared" si="7"/>
        <v>1.2419354838709677</v>
      </c>
      <c r="H39" s="7">
        <f t="shared" si="8"/>
        <v>0.55844155844155841</v>
      </c>
      <c r="I39">
        <v>20</v>
      </c>
      <c r="J39" s="7">
        <v>0.23333333333333334</v>
      </c>
    </row>
    <row r="40" spans="1:14" x14ac:dyDescent="0.2">
      <c r="B40">
        <v>14</v>
      </c>
      <c r="C40">
        <v>72</v>
      </c>
      <c r="D40">
        <v>51</v>
      </c>
      <c r="E40">
        <v>38</v>
      </c>
      <c r="F40">
        <v>32</v>
      </c>
      <c r="G40" s="7">
        <f t="shared" si="7"/>
        <v>1.411764705882353</v>
      </c>
      <c r="H40" s="7">
        <f t="shared" si="8"/>
        <v>0.52777777777777779</v>
      </c>
      <c r="I40">
        <v>19</v>
      </c>
      <c r="J40" s="7">
        <v>0.19230769230769232</v>
      </c>
    </row>
    <row r="41" spans="1:14" x14ac:dyDescent="0.2">
      <c r="A41" t="s">
        <v>895</v>
      </c>
      <c r="B41">
        <v>22</v>
      </c>
      <c r="C41">
        <v>89</v>
      </c>
      <c r="D41">
        <v>75</v>
      </c>
      <c r="E41">
        <v>48</v>
      </c>
      <c r="F41">
        <v>33</v>
      </c>
      <c r="G41" s="7">
        <f t="shared" si="7"/>
        <v>1.1866666666666668</v>
      </c>
      <c r="H41" s="7">
        <f t="shared" si="8"/>
        <v>0.5393258426966292</v>
      </c>
      <c r="I41">
        <v>19</v>
      </c>
      <c r="J41" s="7">
        <v>0.18421052631578946</v>
      </c>
    </row>
    <row r="42" spans="1:14" x14ac:dyDescent="0.2">
      <c r="B42">
        <v>23</v>
      </c>
      <c r="C42">
        <v>90</v>
      </c>
      <c r="D42">
        <v>71</v>
      </c>
      <c r="E42">
        <v>54</v>
      </c>
      <c r="F42">
        <v>34</v>
      </c>
      <c r="G42" s="7">
        <f t="shared" si="7"/>
        <v>1.267605633802817</v>
      </c>
      <c r="H42" s="7">
        <f t="shared" si="8"/>
        <v>0.6</v>
      </c>
      <c r="I42">
        <v>16</v>
      </c>
      <c r="J42" s="7">
        <v>0.16666666666666666</v>
      </c>
    </row>
    <row r="43" spans="1:14" x14ac:dyDescent="0.2">
      <c r="B43">
        <v>24</v>
      </c>
      <c r="C43">
        <v>90</v>
      </c>
      <c r="D43">
        <v>76</v>
      </c>
      <c r="E43">
        <v>43</v>
      </c>
      <c r="F43">
        <v>42</v>
      </c>
      <c r="G43" s="7">
        <f t="shared" si="7"/>
        <v>1.1842105263157894</v>
      </c>
      <c r="H43" s="7">
        <f t="shared" si="8"/>
        <v>0.4777777777777778</v>
      </c>
      <c r="I43">
        <v>17</v>
      </c>
      <c r="J43" s="7">
        <v>0.16666666666666666</v>
      </c>
    </row>
    <row r="44" spans="1:14" x14ac:dyDescent="0.2">
      <c r="A44" t="s">
        <v>896</v>
      </c>
      <c r="L44">
        <v>18</v>
      </c>
      <c r="M44">
        <v>20</v>
      </c>
      <c r="N44" s="7">
        <f t="shared" ref="N44:N91" si="9">L44/M44</f>
        <v>0.9</v>
      </c>
    </row>
    <row r="45" spans="1:14" x14ac:dyDescent="0.2">
      <c r="L45">
        <v>16</v>
      </c>
      <c r="M45">
        <v>16</v>
      </c>
      <c r="N45" s="7">
        <f t="shared" si="9"/>
        <v>1</v>
      </c>
    </row>
    <row r="46" spans="1:14" x14ac:dyDescent="0.2">
      <c r="L46">
        <v>18</v>
      </c>
      <c r="M46">
        <v>18</v>
      </c>
      <c r="N46" s="7">
        <f t="shared" si="9"/>
        <v>1</v>
      </c>
    </row>
    <row r="47" spans="1:14" x14ac:dyDescent="0.2">
      <c r="L47">
        <v>17</v>
      </c>
      <c r="M47">
        <v>17</v>
      </c>
      <c r="N47" s="7">
        <f t="shared" si="9"/>
        <v>1</v>
      </c>
    </row>
    <row r="48" spans="1:14" x14ac:dyDescent="0.2">
      <c r="A48" t="s">
        <v>928</v>
      </c>
      <c r="L48">
        <v>16</v>
      </c>
      <c r="M48">
        <v>18</v>
      </c>
      <c r="N48" s="7">
        <f t="shared" si="9"/>
        <v>0.88888888888888884</v>
      </c>
    </row>
    <row r="49" spans="12:14" x14ac:dyDescent="0.2">
      <c r="L49">
        <v>17</v>
      </c>
      <c r="M49">
        <v>17</v>
      </c>
      <c r="N49" s="7">
        <f t="shared" si="9"/>
        <v>1</v>
      </c>
    </row>
    <row r="50" spans="12:14" x14ac:dyDescent="0.2">
      <c r="L50">
        <v>13</v>
      </c>
      <c r="M50">
        <v>16</v>
      </c>
      <c r="N50" s="7">
        <f t="shared" si="9"/>
        <v>0.8125</v>
      </c>
    </row>
    <row r="51" spans="12:14" x14ac:dyDescent="0.2">
      <c r="L51">
        <v>14</v>
      </c>
      <c r="M51">
        <v>17</v>
      </c>
      <c r="N51" s="7">
        <f t="shared" si="9"/>
        <v>0.82352941176470584</v>
      </c>
    </row>
    <row r="52" spans="12:14" x14ac:dyDescent="0.2">
      <c r="L52">
        <v>15</v>
      </c>
      <c r="M52">
        <v>17</v>
      </c>
      <c r="N52" s="7">
        <f t="shared" si="9"/>
        <v>0.88235294117647056</v>
      </c>
    </row>
    <row r="53" spans="12:14" x14ac:dyDescent="0.2">
      <c r="L53">
        <v>16</v>
      </c>
      <c r="M53">
        <v>15</v>
      </c>
      <c r="N53" s="7">
        <f t="shared" si="9"/>
        <v>1.0666666666666667</v>
      </c>
    </row>
    <row r="54" spans="12:14" x14ac:dyDescent="0.2">
      <c r="L54">
        <v>13</v>
      </c>
      <c r="M54">
        <v>15</v>
      </c>
      <c r="N54" s="7">
        <f t="shared" si="9"/>
        <v>0.8666666666666667</v>
      </c>
    </row>
    <row r="55" spans="12:14" x14ac:dyDescent="0.2">
      <c r="L55">
        <v>15</v>
      </c>
      <c r="M55">
        <v>15.5</v>
      </c>
      <c r="N55" s="7">
        <f t="shared" si="9"/>
        <v>0.967741935483871</v>
      </c>
    </row>
    <row r="56" spans="12:14" x14ac:dyDescent="0.2">
      <c r="L56">
        <v>14</v>
      </c>
      <c r="M56">
        <v>17</v>
      </c>
      <c r="N56" s="7">
        <f t="shared" si="9"/>
        <v>0.82352941176470584</v>
      </c>
    </row>
    <row r="57" spans="12:14" x14ac:dyDescent="0.2">
      <c r="L57">
        <v>14</v>
      </c>
      <c r="M57">
        <v>16</v>
      </c>
      <c r="N57" s="7">
        <f t="shared" si="9"/>
        <v>0.875</v>
      </c>
    </row>
    <row r="58" spans="12:14" x14ac:dyDescent="0.2">
      <c r="L58">
        <v>15</v>
      </c>
      <c r="M58">
        <v>16</v>
      </c>
      <c r="N58" s="7">
        <f t="shared" si="9"/>
        <v>0.9375</v>
      </c>
    </row>
    <row r="59" spans="12:14" x14ac:dyDescent="0.2">
      <c r="L59">
        <v>14</v>
      </c>
      <c r="M59">
        <v>15</v>
      </c>
      <c r="N59" s="7">
        <f t="shared" si="9"/>
        <v>0.93333333333333335</v>
      </c>
    </row>
    <row r="60" spans="12:14" x14ac:dyDescent="0.2">
      <c r="L60">
        <v>14.5</v>
      </c>
      <c r="M60">
        <v>17</v>
      </c>
      <c r="N60" s="7">
        <f t="shared" si="9"/>
        <v>0.8529411764705882</v>
      </c>
    </row>
    <row r="61" spans="12:14" x14ac:dyDescent="0.2">
      <c r="L61">
        <v>15</v>
      </c>
      <c r="M61">
        <v>15</v>
      </c>
      <c r="N61" s="7">
        <f t="shared" si="9"/>
        <v>1</v>
      </c>
    </row>
    <row r="62" spans="12:14" x14ac:dyDescent="0.2">
      <c r="L62">
        <v>15</v>
      </c>
      <c r="M62">
        <v>13</v>
      </c>
      <c r="N62" s="7">
        <f t="shared" si="9"/>
        <v>1.1538461538461537</v>
      </c>
    </row>
    <row r="63" spans="12:14" x14ac:dyDescent="0.2">
      <c r="L63">
        <v>14</v>
      </c>
      <c r="M63">
        <v>15</v>
      </c>
      <c r="N63" s="7">
        <f t="shared" si="9"/>
        <v>0.93333333333333335</v>
      </c>
    </row>
    <row r="64" spans="12:14" x14ac:dyDescent="0.2">
      <c r="L64">
        <v>15</v>
      </c>
      <c r="M64">
        <v>13</v>
      </c>
      <c r="N64" s="7">
        <f t="shared" si="9"/>
        <v>1.1538461538461537</v>
      </c>
    </row>
    <row r="65" spans="1:14" x14ac:dyDescent="0.2">
      <c r="L65">
        <v>15</v>
      </c>
      <c r="M65">
        <v>16</v>
      </c>
      <c r="N65" s="7">
        <f t="shared" si="9"/>
        <v>0.9375</v>
      </c>
    </row>
    <row r="66" spans="1:14" x14ac:dyDescent="0.2">
      <c r="L66">
        <v>14</v>
      </c>
      <c r="M66">
        <v>17</v>
      </c>
      <c r="N66" s="7">
        <f t="shared" si="9"/>
        <v>0.82352941176470584</v>
      </c>
    </row>
    <row r="67" spans="1:14" x14ac:dyDescent="0.2">
      <c r="L67">
        <v>14</v>
      </c>
      <c r="M67">
        <v>17</v>
      </c>
      <c r="N67" s="7">
        <f t="shared" si="9"/>
        <v>0.82352941176470584</v>
      </c>
    </row>
    <row r="68" spans="1:14" x14ac:dyDescent="0.2">
      <c r="L68">
        <v>14</v>
      </c>
      <c r="M68">
        <v>15</v>
      </c>
      <c r="N68" s="7">
        <f t="shared" si="9"/>
        <v>0.93333333333333335</v>
      </c>
    </row>
    <row r="69" spans="1:14" x14ac:dyDescent="0.2">
      <c r="L69">
        <v>12</v>
      </c>
      <c r="M69">
        <v>14</v>
      </c>
      <c r="N69" s="7">
        <f t="shared" si="9"/>
        <v>0.8571428571428571</v>
      </c>
    </row>
    <row r="70" spans="1:14" x14ac:dyDescent="0.2">
      <c r="L70">
        <v>14</v>
      </c>
      <c r="M70">
        <v>14</v>
      </c>
      <c r="N70" s="7">
        <f t="shared" si="9"/>
        <v>1</v>
      </c>
    </row>
    <row r="71" spans="1:14" x14ac:dyDescent="0.2">
      <c r="L71">
        <v>13</v>
      </c>
      <c r="M71">
        <v>15</v>
      </c>
      <c r="N71" s="7">
        <f t="shared" si="9"/>
        <v>0.8666666666666667</v>
      </c>
    </row>
    <row r="72" spans="1:14" x14ac:dyDescent="0.2">
      <c r="L72">
        <v>14</v>
      </c>
      <c r="M72">
        <v>15</v>
      </c>
      <c r="N72" s="7">
        <f t="shared" si="9"/>
        <v>0.93333333333333335</v>
      </c>
    </row>
    <row r="73" spans="1:14" x14ac:dyDescent="0.2">
      <c r="L73">
        <v>13</v>
      </c>
      <c r="M73">
        <v>15</v>
      </c>
      <c r="N73" s="7">
        <f t="shared" si="9"/>
        <v>0.8666666666666667</v>
      </c>
    </row>
    <row r="74" spans="1:14" x14ac:dyDescent="0.2">
      <c r="L74">
        <v>13</v>
      </c>
      <c r="M74">
        <v>14</v>
      </c>
      <c r="N74" s="7">
        <f t="shared" si="9"/>
        <v>0.9285714285714286</v>
      </c>
    </row>
    <row r="75" spans="1:14" x14ac:dyDescent="0.2">
      <c r="A75" t="s">
        <v>991</v>
      </c>
      <c r="L75">
        <v>16.5</v>
      </c>
      <c r="M75">
        <v>16.5</v>
      </c>
      <c r="N75" s="7">
        <f t="shared" si="9"/>
        <v>1</v>
      </c>
    </row>
    <row r="76" spans="1:14" x14ac:dyDescent="0.2">
      <c r="L76">
        <v>15</v>
      </c>
      <c r="M76">
        <v>14.5</v>
      </c>
      <c r="N76" s="7">
        <f t="shared" si="9"/>
        <v>1.0344827586206897</v>
      </c>
    </row>
    <row r="77" spans="1:14" x14ac:dyDescent="0.2">
      <c r="L77">
        <v>15</v>
      </c>
      <c r="M77">
        <v>14</v>
      </c>
      <c r="N77" s="7">
        <f t="shared" si="9"/>
        <v>1.0714285714285714</v>
      </c>
    </row>
    <row r="78" spans="1:14" x14ac:dyDescent="0.2">
      <c r="L78">
        <v>15</v>
      </c>
      <c r="M78">
        <v>15.5</v>
      </c>
      <c r="N78" s="7">
        <f t="shared" si="9"/>
        <v>0.967741935483871</v>
      </c>
    </row>
    <row r="79" spans="1:14" x14ac:dyDescent="0.2">
      <c r="L79">
        <v>14.5</v>
      </c>
      <c r="M79">
        <v>14</v>
      </c>
      <c r="N79" s="7">
        <f t="shared" si="9"/>
        <v>1.0357142857142858</v>
      </c>
    </row>
    <row r="80" spans="1:14" x14ac:dyDescent="0.2">
      <c r="L80">
        <v>16</v>
      </c>
      <c r="M80">
        <v>17</v>
      </c>
      <c r="N80" s="7">
        <f t="shared" si="9"/>
        <v>0.94117647058823528</v>
      </c>
    </row>
    <row r="81" spans="1:14" x14ac:dyDescent="0.2">
      <c r="L81">
        <v>15.5</v>
      </c>
      <c r="M81">
        <v>15</v>
      </c>
      <c r="N81" s="7">
        <f t="shared" si="9"/>
        <v>1.0333333333333334</v>
      </c>
    </row>
    <row r="82" spans="1:14" x14ac:dyDescent="0.2">
      <c r="L82">
        <v>15.5</v>
      </c>
      <c r="M82">
        <v>15</v>
      </c>
      <c r="N82" s="7">
        <f t="shared" si="9"/>
        <v>1.0333333333333334</v>
      </c>
    </row>
    <row r="83" spans="1:14" x14ac:dyDescent="0.2">
      <c r="L83">
        <v>14.5</v>
      </c>
      <c r="M83">
        <v>15</v>
      </c>
      <c r="N83" s="7">
        <f t="shared" si="9"/>
        <v>0.96666666666666667</v>
      </c>
    </row>
    <row r="84" spans="1:14" x14ac:dyDescent="0.2">
      <c r="L84">
        <v>13.5</v>
      </c>
      <c r="M84">
        <v>14.5</v>
      </c>
      <c r="N84" s="7">
        <f t="shared" si="9"/>
        <v>0.93103448275862066</v>
      </c>
    </row>
    <row r="85" spans="1:14" x14ac:dyDescent="0.2">
      <c r="L85">
        <v>13.5</v>
      </c>
      <c r="M85">
        <v>14</v>
      </c>
      <c r="N85" s="7">
        <f t="shared" si="9"/>
        <v>0.9642857142857143</v>
      </c>
    </row>
    <row r="86" spans="1:14" x14ac:dyDescent="0.2">
      <c r="L86">
        <v>16</v>
      </c>
      <c r="M86">
        <v>15.5</v>
      </c>
      <c r="N86" s="7">
        <f t="shared" si="9"/>
        <v>1.032258064516129</v>
      </c>
    </row>
    <row r="87" spans="1:14" x14ac:dyDescent="0.2">
      <c r="L87">
        <v>14</v>
      </c>
      <c r="M87">
        <v>15</v>
      </c>
      <c r="N87" s="7">
        <f t="shared" si="9"/>
        <v>0.93333333333333335</v>
      </c>
    </row>
    <row r="88" spans="1:14" x14ac:dyDescent="0.2">
      <c r="L88">
        <v>15.5</v>
      </c>
      <c r="M88">
        <v>16</v>
      </c>
      <c r="N88" s="7">
        <f t="shared" si="9"/>
        <v>0.96875</v>
      </c>
    </row>
    <row r="89" spans="1:14" x14ac:dyDescent="0.2">
      <c r="L89">
        <v>14.5</v>
      </c>
      <c r="M89">
        <v>14.5</v>
      </c>
      <c r="N89" s="7">
        <f t="shared" si="9"/>
        <v>1</v>
      </c>
    </row>
    <row r="90" spans="1:14" x14ac:dyDescent="0.2">
      <c r="L90">
        <v>15</v>
      </c>
      <c r="M90">
        <v>15.5</v>
      </c>
      <c r="N90" s="7">
        <f t="shared" si="9"/>
        <v>0.967741935483871</v>
      </c>
    </row>
    <row r="91" spans="1:14" x14ac:dyDescent="0.2">
      <c r="L91">
        <v>15</v>
      </c>
      <c r="M91">
        <v>14.5</v>
      </c>
      <c r="N91" s="7">
        <f t="shared" si="9"/>
        <v>1.0344827586206897</v>
      </c>
    </row>
    <row r="92" spans="1:14" x14ac:dyDescent="0.2">
      <c r="A92" t="s">
        <v>1101</v>
      </c>
      <c r="B92">
        <v>27</v>
      </c>
      <c r="C92">
        <v>87</v>
      </c>
      <c r="D92">
        <v>65</v>
      </c>
      <c r="E92">
        <v>38</v>
      </c>
      <c r="F92">
        <v>28</v>
      </c>
      <c r="G92" s="7">
        <f t="shared" ref="G92:G101" si="10">C92/D92</f>
        <v>1.3384615384615384</v>
      </c>
      <c r="H92" s="7">
        <f t="shared" ref="H92:H101" si="11">E92/C92</f>
        <v>0.43678160919540232</v>
      </c>
      <c r="I92">
        <v>15</v>
      </c>
      <c r="J92" s="7">
        <v>0.17241379310344829</v>
      </c>
      <c r="K92" s="7">
        <v>80</v>
      </c>
    </row>
    <row r="93" spans="1:14" x14ac:dyDescent="0.2">
      <c r="B93">
        <v>33</v>
      </c>
      <c r="C93">
        <v>90</v>
      </c>
      <c r="D93">
        <v>70</v>
      </c>
      <c r="E93">
        <v>48</v>
      </c>
      <c r="F93">
        <v>30</v>
      </c>
      <c r="G93" s="7">
        <f t="shared" si="10"/>
        <v>1.2857142857142858</v>
      </c>
      <c r="H93" s="7">
        <f t="shared" si="11"/>
        <v>0.53333333333333333</v>
      </c>
      <c r="I93">
        <v>15</v>
      </c>
      <c r="J93" s="7">
        <v>0.19354838709677419</v>
      </c>
      <c r="K93" s="7">
        <v>60</v>
      </c>
    </row>
    <row r="94" spans="1:14" x14ac:dyDescent="0.2">
      <c r="B94">
        <v>28</v>
      </c>
      <c r="C94">
        <v>88</v>
      </c>
      <c r="D94">
        <v>65</v>
      </c>
      <c r="E94">
        <v>48</v>
      </c>
      <c r="F94">
        <v>34</v>
      </c>
      <c r="G94" s="7">
        <f t="shared" si="10"/>
        <v>1.3538461538461539</v>
      </c>
      <c r="H94" s="7">
        <f t="shared" si="11"/>
        <v>0.54545454545454541</v>
      </c>
      <c r="I94">
        <v>17</v>
      </c>
      <c r="J94" s="7">
        <v>8.8235294117647065E-2</v>
      </c>
      <c r="K94" s="7">
        <v>78</v>
      </c>
    </row>
    <row r="95" spans="1:14" x14ac:dyDescent="0.2">
      <c r="B95">
        <v>25</v>
      </c>
      <c r="C95">
        <v>78</v>
      </c>
      <c r="D95">
        <v>58</v>
      </c>
      <c r="E95">
        <v>42</v>
      </c>
      <c r="F95">
        <v>34</v>
      </c>
      <c r="G95" s="7">
        <f t="shared" si="10"/>
        <v>1.3448275862068966</v>
      </c>
      <c r="H95" s="7">
        <f t="shared" si="11"/>
        <v>0.53846153846153844</v>
      </c>
      <c r="I95">
        <v>15</v>
      </c>
      <c r="J95" s="7">
        <v>0.13793103448275862</v>
      </c>
      <c r="K95" s="7">
        <v>71</v>
      </c>
    </row>
    <row r="96" spans="1:14" x14ac:dyDescent="0.2">
      <c r="B96">
        <v>30</v>
      </c>
      <c r="C96">
        <v>105</v>
      </c>
      <c r="D96">
        <v>77</v>
      </c>
      <c r="E96">
        <v>53</v>
      </c>
      <c r="F96">
        <v>33</v>
      </c>
      <c r="G96" s="7">
        <f t="shared" si="10"/>
        <v>1.3636363636363635</v>
      </c>
      <c r="H96" s="7">
        <f t="shared" si="11"/>
        <v>0.50476190476190474</v>
      </c>
      <c r="I96">
        <v>16</v>
      </c>
      <c r="J96" s="7">
        <v>0.10526315789473684</v>
      </c>
      <c r="K96" s="7">
        <v>60</v>
      </c>
    </row>
    <row r="97" spans="2:11" x14ac:dyDescent="0.2">
      <c r="B97">
        <v>28</v>
      </c>
      <c r="C97">
        <v>95</v>
      </c>
      <c r="D97">
        <v>75</v>
      </c>
      <c r="E97">
        <v>44</v>
      </c>
      <c r="F97">
        <v>30</v>
      </c>
      <c r="G97" s="7">
        <f t="shared" si="10"/>
        <v>1.2666666666666666</v>
      </c>
      <c r="H97" s="7">
        <f t="shared" si="11"/>
        <v>0.4631578947368421</v>
      </c>
      <c r="I97">
        <v>17</v>
      </c>
      <c r="J97" s="7">
        <v>0.2</v>
      </c>
      <c r="K97" s="7">
        <v>72</v>
      </c>
    </row>
    <row r="98" spans="2:11" x14ac:dyDescent="0.2">
      <c r="B98">
        <v>35</v>
      </c>
      <c r="C98">
        <v>105</v>
      </c>
      <c r="D98">
        <v>74</v>
      </c>
      <c r="E98">
        <v>62</v>
      </c>
      <c r="F98">
        <v>32</v>
      </c>
      <c r="G98" s="7">
        <f t="shared" si="10"/>
        <v>1.4189189189189189</v>
      </c>
      <c r="H98" s="7">
        <f t="shared" si="11"/>
        <v>0.59047619047619049</v>
      </c>
      <c r="I98">
        <v>17</v>
      </c>
      <c r="J98" s="7">
        <v>0.25</v>
      </c>
      <c r="K98" s="7">
        <v>90</v>
      </c>
    </row>
    <row r="99" spans="2:11" x14ac:dyDescent="0.2">
      <c r="B99">
        <v>32</v>
      </c>
      <c r="C99">
        <v>100</v>
      </c>
      <c r="D99">
        <v>71</v>
      </c>
      <c r="E99">
        <v>55</v>
      </c>
      <c r="F99">
        <v>29</v>
      </c>
      <c r="G99" s="7">
        <f t="shared" si="10"/>
        <v>1.408450704225352</v>
      </c>
      <c r="H99" s="7">
        <f t="shared" si="11"/>
        <v>0.55000000000000004</v>
      </c>
      <c r="I99">
        <v>17</v>
      </c>
      <c r="J99" s="7">
        <v>0.17142857142857143</v>
      </c>
    </row>
    <row r="100" spans="2:11" x14ac:dyDescent="0.2">
      <c r="B100">
        <v>15</v>
      </c>
      <c r="C100">
        <v>60</v>
      </c>
      <c r="D100">
        <v>38</v>
      </c>
      <c r="E100">
        <v>32</v>
      </c>
      <c r="F100">
        <v>29</v>
      </c>
      <c r="G100" s="7">
        <f t="shared" si="10"/>
        <v>1.5789473684210527</v>
      </c>
      <c r="H100" s="7">
        <f t="shared" si="11"/>
        <v>0.53333333333333333</v>
      </c>
      <c r="I100">
        <v>15</v>
      </c>
      <c r="J100" s="7">
        <v>0.16666666666666666</v>
      </c>
      <c r="K100" s="7">
        <v>70</v>
      </c>
    </row>
    <row r="101" spans="2:11" x14ac:dyDescent="0.2">
      <c r="B101">
        <v>25</v>
      </c>
      <c r="C101">
        <v>88</v>
      </c>
      <c r="D101">
        <v>60</v>
      </c>
      <c r="E101">
        <v>46</v>
      </c>
      <c r="F101">
        <v>30</v>
      </c>
      <c r="G101" s="7">
        <f t="shared" si="10"/>
        <v>1.4666666666666666</v>
      </c>
      <c r="H101" s="7">
        <f t="shared" si="11"/>
        <v>0.52272727272727271</v>
      </c>
      <c r="J101" s="7">
        <v>0.16666666666666666</v>
      </c>
      <c r="K101" s="7">
        <v>68</v>
      </c>
    </row>
  </sheetData>
  <phoneticPr fontId="4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3"/>
  <sheetViews>
    <sheetView workbookViewId="0">
      <pane ySplit="2295" topLeftCell="A55" activePane="bottomLeft"/>
      <selection activeCell="F1" sqref="F1:F65536"/>
      <selection pane="bottomLeft" activeCell="M62" sqref="M62"/>
    </sheetView>
  </sheetViews>
  <sheetFormatPr defaultRowHeight="12.75" x14ac:dyDescent="0.2"/>
  <cols>
    <col min="6" max="6" width="9.140625" style="5"/>
    <col min="9" max="9" width="9.140625" style="7"/>
  </cols>
  <sheetData>
    <row r="1" spans="1:13" x14ac:dyDescent="0.2">
      <c r="A1" s="2" t="s">
        <v>848</v>
      </c>
      <c r="B1" s="2" t="s">
        <v>583</v>
      </c>
      <c r="C1" s="2" t="s">
        <v>1</v>
      </c>
      <c r="D1" s="2" t="s">
        <v>2</v>
      </c>
      <c r="E1" s="2" t="s">
        <v>5</v>
      </c>
      <c r="F1" s="4" t="s">
        <v>4</v>
      </c>
      <c r="G1" s="6" t="s">
        <v>3</v>
      </c>
      <c r="H1" s="6" t="s">
        <v>6</v>
      </c>
      <c r="I1" s="6" t="s">
        <v>141</v>
      </c>
      <c r="J1" s="2" t="s">
        <v>307</v>
      </c>
      <c r="K1" s="2" t="s">
        <v>7</v>
      </c>
      <c r="L1" s="2" t="s">
        <v>8</v>
      </c>
      <c r="M1" s="6" t="s">
        <v>56</v>
      </c>
    </row>
    <row r="2" spans="1:13" x14ac:dyDescent="0.2">
      <c r="A2" t="s">
        <v>12</v>
      </c>
      <c r="B2" s="1">
        <f>AVERAGE(B10:B932)</f>
        <v>17.966666666666665</v>
      </c>
      <c r="C2" s="1">
        <f t="shared" ref="C2:J2" si="0">AVERAGE(C10:C932)</f>
        <v>104.26666666666667</v>
      </c>
      <c r="D2" s="1">
        <f t="shared" si="0"/>
        <v>68.5</v>
      </c>
      <c r="E2" s="1">
        <f t="shared" si="0"/>
        <v>57.1</v>
      </c>
      <c r="F2" s="5">
        <f t="shared" si="0"/>
        <v>31.133333333333333</v>
      </c>
      <c r="G2" s="7">
        <f t="shared" si="0"/>
        <v>1.5224637475427876</v>
      </c>
      <c r="H2" s="7">
        <f t="shared" si="0"/>
        <v>54.811113467332603</v>
      </c>
      <c r="I2" s="7">
        <f>AVERAGE(I10:I932)</f>
        <v>8.3347576277192331E-2</v>
      </c>
      <c r="J2" s="1">
        <f t="shared" si="0"/>
        <v>21.733333333333334</v>
      </c>
      <c r="K2" s="1">
        <f>AVERAGE(K11:K932)</f>
        <v>12.037735849056604</v>
      </c>
      <c r="L2" s="1">
        <f>AVERAGE(L11:L932)</f>
        <v>11.924528301886792</v>
      </c>
      <c r="M2" s="7">
        <f>AVERAGE(M11:M932)</f>
        <v>1.0103826362316934</v>
      </c>
    </row>
    <row r="3" spans="1:13" x14ac:dyDescent="0.2">
      <c r="A3" t="s">
        <v>14</v>
      </c>
      <c r="B3">
        <f>MIN(B10:B932)</f>
        <v>13</v>
      </c>
      <c r="C3">
        <f t="shared" ref="C3:J3" si="1">MIN(C10:C932)</f>
        <v>85</v>
      </c>
      <c r="D3">
        <f t="shared" si="1"/>
        <v>60</v>
      </c>
      <c r="E3">
        <f t="shared" si="1"/>
        <v>45</v>
      </c>
      <c r="F3" s="5">
        <f t="shared" si="1"/>
        <v>24</v>
      </c>
      <c r="G3" s="7">
        <f t="shared" si="1"/>
        <v>1.3714285714285714</v>
      </c>
      <c r="H3" s="7">
        <f t="shared" si="1"/>
        <v>48.07692307692308</v>
      </c>
      <c r="I3" s="7">
        <f>MIN(I10:I932)</f>
        <v>0</v>
      </c>
      <c r="J3">
        <f t="shared" si="1"/>
        <v>19</v>
      </c>
      <c r="K3">
        <f>MIN(K11:K932)</f>
        <v>10</v>
      </c>
      <c r="L3">
        <f>MIN(L11:L932)</f>
        <v>10</v>
      </c>
      <c r="M3" s="7">
        <f>MIN(M11:M932)</f>
        <v>0.90909090909090906</v>
      </c>
    </row>
    <row r="4" spans="1:13" x14ac:dyDescent="0.2">
      <c r="A4" t="s">
        <v>15</v>
      </c>
      <c r="B4" s="1">
        <f>PERCENTILE(B10:B932,0.05)</f>
        <v>13.9</v>
      </c>
      <c r="C4" s="1">
        <f t="shared" ref="C4:J4" si="2">PERCENTILE(C10:C932,0.05)</f>
        <v>91.45</v>
      </c>
      <c r="D4" s="1">
        <f t="shared" si="2"/>
        <v>60.9</v>
      </c>
      <c r="E4" s="1">
        <f t="shared" si="2"/>
        <v>49.45</v>
      </c>
      <c r="F4" s="5">
        <f t="shared" si="2"/>
        <v>27</v>
      </c>
      <c r="G4" s="7">
        <f t="shared" si="2"/>
        <v>1.4046153846153846</v>
      </c>
      <c r="H4" s="7">
        <f t="shared" si="2"/>
        <v>49.738095238095241</v>
      </c>
      <c r="I4" s="7">
        <f>PERCENTILE(I10:I932,0.05)</f>
        <v>2.3076923076923085E-2</v>
      </c>
      <c r="J4" s="1">
        <f t="shared" si="2"/>
        <v>20</v>
      </c>
      <c r="K4" s="1">
        <f>PERCENTILE(K11:K932,0.05)</f>
        <v>10.6</v>
      </c>
      <c r="L4" s="1">
        <f>PERCENTILE(L11:L932,0.05)</f>
        <v>11</v>
      </c>
      <c r="M4" s="7">
        <f>PERCENTILE(M11:M932,0.05)</f>
        <v>0.91363636363636358</v>
      </c>
    </row>
    <row r="5" spans="1:13" x14ac:dyDescent="0.2">
      <c r="A5" t="s">
        <v>16</v>
      </c>
      <c r="B5" s="1">
        <f>PERCENTILE(B10:B932,0.95)</f>
        <v>23.099999999999994</v>
      </c>
      <c r="C5" s="1">
        <f t="shared" ref="C5:J5" si="3">PERCENTILE(C10:C932,0.95)</f>
        <v>121.19999999999999</v>
      </c>
      <c r="D5" s="1">
        <f t="shared" si="3"/>
        <v>76.55</v>
      </c>
      <c r="E5" s="1">
        <f t="shared" si="3"/>
        <v>66.749999999999986</v>
      </c>
      <c r="F5" s="5">
        <f t="shared" si="3"/>
        <v>36.549999999999997</v>
      </c>
      <c r="G5" s="7">
        <f t="shared" si="3"/>
        <v>1.6768503289473682</v>
      </c>
      <c r="H5" s="7">
        <f t="shared" si="3"/>
        <v>58.64965986394558</v>
      </c>
      <c r="I5" s="7">
        <f>PERCENTILE(I10:I932,0.95)</f>
        <v>0.11428571428571428</v>
      </c>
      <c r="J5" s="1">
        <f t="shared" si="3"/>
        <v>24</v>
      </c>
      <c r="K5" s="1">
        <f>PERCENTILE(K11:K932,0.95)</f>
        <v>13.5</v>
      </c>
      <c r="L5" s="1">
        <f>PERCENTILE(L11:L932,0.95)</f>
        <v>13</v>
      </c>
      <c r="M5" s="7">
        <f>PERCENTILE(M11:M932,0.95)</f>
        <v>1.125</v>
      </c>
    </row>
    <row r="6" spans="1:13" x14ac:dyDescent="0.2">
      <c r="A6" t="s">
        <v>13</v>
      </c>
      <c r="B6">
        <f>MAX(B10:B932)</f>
        <v>24</v>
      </c>
      <c r="C6">
        <f t="shared" ref="C6:J6" si="4">MAX(C10:C932)</f>
        <v>125</v>
      </c>
      <c r="D6">
        <f t="shared" si="4"/>
        <v>78</v>
      </c>
      <c r="E6">
        <f t="shared" si="4"/>
        <v>70</v>
      </c>
      <c r="F6" s="5">
        <f t="shared" si="4"/>
        <v>37</v>
      </c>
      <c r="G6" s="7">
        <f t="shared" si="4"/>
        <v>1.7826086956521738</v>
      </c>
      <c r="H6" s="7">
        <f t="shared" si="4"/>
        <v>59.793814432989691</v>
      </c>
      <c r="I6" s="7">
        <f>MAX(I10:I932)</f>
        <v>0.125</v>
      </c>
      <c r="J6">
        <f t="shared" si="4"/>
        <v>24</v>
      </c>
      <c r="K6">
        <f>MAX(K11:K932)</f>
        <v>14</v>
      </c>
      <c r="L6">
        <f>MAX(L11:L932)</f>
        <v>13</v>
      </c>
      <c r="M6" s="7">
        <f>MAX(M11:M932)</f>
        <v>1.1818181818181819</v>
      </c>
    </row>
    <row r="7" spans="1:13" x14ac:dyDescent="0.2">
      <c r="A7" s="5" t="s">
        <v>22</v>
      </c>
      <c r="B7" s="5">
        <f>COUNT(B10:B932)</f>
        <v>30</v>
      </c>
      <c r="C7" s="5">
        <f t="shared" ref="C7:J7" si="5">COUNT(C10:C932)</f>
        <v>30</v>
      </c>
      <c r="D7" s="5">
        <f t="shared" si="5"/>
        <v>30</v>
      </c>
      <c r="E7" s="5">
        <f t="shared" si="5"/>
        <v>30</v>
      </c>
      <c r="F7" s="5">
        <f t="shared" si="5"/>
        <v>30</v>
      </c>
      <c r="G7" s="5">
        <f t="shared" si="5"/>
        <v>30</v>
      </c>
      <c r="H7" s="5">
        <f t="shared" si="5"/>
        <v>30</v>
      </c>
      <c r="I7" s="7">
        <f>COUNT(I10:I932)</f>
        <v>30</v>
      </c>
      <c r="J7" s="5">
        <f t="shared" si="5"/>
        <v>30</v>
      </c>
      <c r="K7" s="5">
        <f>COUNT(K11:K932)</f>
        <v>53</v>
      </c>
      <c r="L7" s="5">
        <f>COUNT(L11:L932)</f>
        <v>53</v>
      </c>
      <c r="M7" s="5">
        <f>COUNT(M11:M932)</f>
        <v>53</v>
      </c>
    </row>
    <row r="10" spans="1:13" x14ac:dyDescent="0.2">
      <c r="K10">
        <v>12</v>
      </c>
      <c r="L10">
        <v>11</v>
      </c>
      <c r="M10">
        <f>K10/L10</f>
        <v>1.0909090909090908</v>
      </c>
    </row>
    <row r="11" spans="1:13" x14ac:dyDescent="0.2">
      <c r="K11">
        <v>12</v>
      </c>
      <c r="L11">
        <v>11</v>
      </c>
      <c r="M11">
        <f t="shared" ref="M11:M56" si="6">K11/L11</f>
        <v>1.0909090909090908</v>
      </c>
    </row>
    <row r="12" spans="1:13" x14ac:dyDescent="0.2">
      <c r="K12">
        <v>11</v>
      </c>
      <c r="L12">
        <v>12</v>
      </c>
      <c r="M12">
        <f t="shared" si="6"/>
        <v>0.91666666666666663</v>
      </c>
    </row>
    <row r="13" spans="1:13" x14ac:dyDescent="0.2">
      <c r="K13">
        <v>12</v>
      </c>
      <c r="L13">
        <v>12</v>
      </c>
      <c r="M13">
        <f t="shared" si="6"/>
        <v>1</v>
      </c>
    </row>
    <row r="14" spans="1:13" x14ac:dyDescent="0.2">
      <c r="K14">
        <v>11</v>
      </c>
      <c r="L14">
        <v>11</v>
      </c>
      <c r="M14">
        <f t="shared" si="6"/>
        <v>1</v>
      </c>
    </row>
    <row r="15" spans="1:13" x14ac:dyDescent="0.2">
      <c r="K15">
        <v>12</v>
      </c>
      <c r="L15">
        <v>12</v>
      </c>
      <c r="M15">
        <f t="shared" si="6"/>
        <v>1</v>
      </c>
    </row>
    <row r="16" spans="1:13" x14ac:dyDescent="0.2">
      <c r="K16">
        <v>11</v>
      </c>
      <c r="L16">
        <v>12</v>
      </c>
      <c r="M16">
        <f t="shared" si="6"/>
        <v>0.91666666666666663</v>
      </c>
    </row>
    <row r="17" spans="11:14" x14ac:dyDescent="0.2">
      <c r="K17">
        <v>10</v>
      </c>
      <c r="L17">
        <v>11</v>
      </c>
      <c r="M17">
        <f t="shared" si="6"/>
        <v>0.90909090909090906</v>
      </c>
    </row>
    <row r="18" spans="11:14" x14ac:dyDescent="0.2">
      <c r="K18">
        <v>11</v>
      </c>
      <c r="L18">
        <v>12</v>
      </c>
      <c r="M18">
        <f t="shared" si="6"/>
        <v>0.91666666666666663</v>
      </c>
    </row>
    <row r="19" spans="11:14" x14ac:dyDescent="0.2">
      <c r="K19">
        <v>11</v>
      </c>
      <c r="L19">
        <v>12</v>
      </c>
      <c r="M19">
        <f t="shared" si="6"/>
        <v>0.91666666666666663</v>
      </c>
    </row>
    <row r="20" spans="11:14" x14ac:dyDescent="0.2">
      <c r="K20">
        <v>12</v>
      </c>
      <c r="L20">
        <v>12</v>
      </c>
      <c r="M20">
        <f t="shared" si="6"/>
        <v>1</v>
      </c>
    </row>
    <row r="21" spans="11:14" x14ac:dyDescent="0.2">
      <c r="K21">
        <v>10</v>
      </c>
      <c r="L21">
        <v>11</v>
      </c>
      <c r="M21">
        <f t="shared" si="6"/>
        <v>0.90909090909090906</v>
      </c>
    </row>
    <row r="22" spans="11:14" x14ac:dyDescent="0.2">
      <c r="K22">
        <v>12</v>
      </c>
      <c r="L22">
        <v>12</v>
      </c>
      <c r="M22">
        <f t="shared" si="6"/>
        <v>1</v>
      </c>
    </row>
    <row r="23" spans="11:14" x14ac:dyDescent="0.2">
      <c r="K23" s="23">
        <v>11</v>
      </c>
      <c r="L23" s="23">
        <v>12</v>
      </c>
      <c r="M23">
        <f t="shared" si="6"/>
        <v>0.91666666666666663</v>
      </c>
    </row>
    <row r="24" spans="11:14" x14ac:dyDescent="0.2">
      <c r="K24" s="23">
        <v>11</v>
      </c>
      <c r="L24" s="23">
        <v>12</v>
      </c>
      <c r="M24">
        <f t="shared" si="6"/>
        <v>0.91666666666666663</v>
      </c>
    </row>
    <row r="25" spans="11:14" x14ac:dyDescent="0.2">
      <c r="K25" s="23">
        <v>11.5</v>
      </c>
      <c r="L25" s="23">
        <v>12</v>
      </c>
      <c r="M25">
        <f t="shared" si="6"/>
        <v>0.95833333333333337</v>
      </c>
    </row>
    <row r="26" spans="11:14" x14ac:dyDescent="0.2">
      <c r="K26" s="23">
        <v>11.5</v>
      </c>
      <c r="L26" s="23">
        <v>12</v>
      </c>
      <c r="M26">
        <f t="shared" si="6"/>
        <v>0.95833333333333337</v>
      </c>
    </row>
    <row r="27" spans="11:14" x14ac:dyDescent="0.2">
      <c r="K27" s="23">
        <v>11.5</v>
      </c>
      <c r="L27" s="23">
        <v>11.5</v>
      </c>
      <c r="M27">
        <f t="shared" si="6"/>
        <v>1</v>
      </c>
    </row>
    <row r="28" spans="11:14" x14ac:dyDescent="0.2">
      <c r="K28" s="23">
        <v>11.5</v>
      </c>
      <c r="L28" s="23">
        <v>11.5</v>
      </c>
      <c r="M28">
        <f t="shared" si="6"/>
        <v>1</v>
      </c>
    </row>
    <row r="29" spans="11:14" x14ac:dyDescent="0.2">
      <c r="K29" s="23">
        <v>12</v>
      </c>
      <c r="L29" s="23">
        <v>11</v>
      </c>
      <c r="M29">
        <f t="shared" si="6"/>
        <v>1.0909090909090908</v>
      </c>
      <c r="N29" t="s">
        <v>945</v>
      </c>
    </row>
    <row r="30" spans="11:14" x14ac:dyDescent="0.2">
      <c r="K30" s="23">
        <v>12</v>
      </c>
      <c r="L30" s="23">
        <v>12</v>
      </c>
      <c r="M30">
        <f t="shared" si="6"/>
        <v>1</v>
      </c>
    </row>
    <row r="31" spans="11:14" x14ac:dyDescent="0.2">
      <c r="K31" s="23">
        <v>12</v>
      </c>
      <c r="L31" s="23">
        <v>12</v>
      </c>
      <c r="M31">
        <f t="shared" si="6"/>
        <v>1</v>
      </c>
    </row>
    <row r="32" spans="11:14" x14ac:dyDescent="0.2">
      <c r="K32" s="23">
        <v>12</v>
      </c>
      <c r="L32" s="23">
        <v>12</v>
      </c>
      <c r="M32">
        <f t="shared" si="6"/>
        <v>1</v>
      </c>
    </row>
    <row r="33" spans="11:13" x14ac:dyDescent="0.2">
      <c r="K33" s="23">
        <v>12</v>
      </c>
      <c r="L33" s="23">
        <v>12.5</v>
      </c>
      <c r="M33">
        <f t="shared" si="6"/>
        <v>0.96</v>
      </c>
    </row>
    <row r="34" spans="11:13" x14ac:dyDescent="0.2">
      <c r="K34" s="23">
        <v>12</v>
      </c>
      <c r="L34" s="23">
        <v>12.5</v>
      </c>
      <c r="M34">
        <f t="shared" si="6"/>
        <v>0.96</v>
      </c>
    </row>
    <row r="35" spans="11:13" x14ac:dyDescent="0.2">
      <c r="K35" s="23">
        <v>12</v>
      </c>
      <c r="L35" s="23">
        <v>12.5</v>
      </c>
      <c r="M35">
        <f t="shared" si="6"/>
        <v>0.96</v>
      </c>
    </row>
    <row r="36" spans="11:13" x14ac:dyDescent="0.2">
      <c r="K36" s="23">
        <v>12</v>
      </c>
      <c r="L36" s="23">
        <v>13</v>
      </c>
      <c r="M36">
        <f t="shared" si="6"/>
        <v>0.92307692307692313</v>
      </c>
    </row>
    <row r="37" spans="11:13" x14ac:dyDescent="0.2">
      <c r="K37" s="23">
        <v>12.5</v>
      </c>
      <c r="L37" s="23">
        <v>12</v>
      </c>
      <c r="M37">
        <f t="shared" si="6"/>
        <v>1.0416666666666667</v>
      </c>
    </row>
    <row r="38" spans="11:13" x14ac:dyDescent="0.2">
      <c r="K38" s="23">
        <v>12.5</v>
      </c>
      <c r="L38" s="23">
        <v>12</v>
      </c>
      <c r="M38">
        <f t="shared" si="6"/>
        <v>1.0416666666666667</v>
      </c>
    </row>
    <row r="39" spans="11:13" x14ac:dyDescent="0.2">
      <c r="K39" s="23">
        <v>12.5</v>
      </c>
      <c r="L39" s="23">
        <v>12</v>
      </c>
      <c r="M39">
        <f t="shared" si="6"/>
        <v>1.0416666666666667</v>
      </c>
    </row>
    <row r="40" spans="11:13" x14ac:dyDescent="0.2">
      <c r="K40" s="23">
        <v>12.5</v>
      </c>
      <c r="L40" s="23">
        <v>12.5</v>
      </c>
      <c r="M40">
        <f t="shared" si="6"/>
        <v>1</v>
      </c>
    </row>
    <row r="41" spans="11:13" x14ac:dyDescent="0.2">
      <c r="K41" s="23">
        <v>12.5</v>
      </c>
      <c r="L41" s="23">
        <v>13</v>
      </c>
      <c r="M41">
        <f t="shared" si="6"/>
        <v>0.96153846153846156</v>
      </c>
    </row>
    <row r="42" spans="11:13" x14ac:dyDescent="0.2">
      <c r="K42" s="23">
        <v>13</v>
      </c>
      <c r="L42" s="23">
        <v>11</v>
      </c>
      <c r="M42">
        <f t="shared" si="6"/>
        <v>1.1818181818181819</v>
      </c>
    </row>
    <row r="43" spans="11:13" x14ac:dyDescent="0.2">
      <c r="K43" s="23">
        <v>13</v>
      </c>
      <c r="L43" s="23">
        <v>12</v>
      </c>
      <c r="M43">
        <f t="shared" si="6"/>
        <v>1.0833333333333333</v>
      </c>
    </row>
    <row r="44" spans="11:13" x14ac:dyDescent="0.2">
      <c r="K44" s="23">
        <v>13</v>
      </c>
      <c r="L44" s="23">
        <v>12</v>
      </c>
      <c r="M44">
        <f t="shared" si="6"/>
        <v>1.0833333333333333</v>
      </c>
    </row>
    <row r="45" spans="11:13" x14ac:dyDescent="0.2">
      <c r="K45" s="23">
        <v>13</v>
      </c>
      <c r="L45" s="23">
        <v>12</v>
      </c>
      <c r="M45">
        <f t="shared" si="6"/>
        <v>1.0833333333333333</v>
      </c>
    </row>
    <row r="46" spans="11:13" x14ac:dyDescent="0.2">
      <c r="K46" s="23">
        <v>13</v>
      </c>
      <c r="L46" s="23">
        <v>12</v>
      </c>
      <c r="M46">
        <f t="shared" si="6"/>
        <v>1.0833333333333333</v>
      </c>
    </row>
    <row r="47" spans="11:13" x14ac:dyDescent="0.2">
      <c r="K47" s="23">
        <v>13</v>
      </c>
      <c r="L47" s="23">
        <v>12</v>
      </c>
      <c r="M47">
        <f t="shared" si="6"/>
        <v>1.0833333333333333</v>
      </c>
    </row>
    <row r="48" spans="11:13" x14ac:dyDescent="0.2">
      <c r="K48" s="23">
        <v>13</v>
      </c>
      <c r="L48" s="23">
        <v>12</v>
      </c>
      <c r="M48">
        <f t="shared" si="6"/>
        <v>1.0833333333333333</v>
      </c>
    </row>
    <row r="49" spans="2:13" x14ac:dyDescent="0.2">
      <c r="K49" s="23">
        <v>13</v>
      </c>
      <c r="L49" s="23">
        <v>13</v>
      </c>
      <c r="M49">
        <f t="shared" si="6"/>
        <v>1</v>
      </c>
    </row>
    <row r="50" spans="2:13" x14ac:dyDescent="0.2">
      <c r="K50" s="23">
        <v>13</v>
      </c>
      <c r="L50" s="23">
        <v>13</v>
      </c>
      <c r="M50">
        <f t="shared" si="6"/>
        <v>1</v>
      </c>
    </row>
    <row r="51" spans="2:13" x14ac:dyDescent="0.2">
      <c r="K51" s="23">
        <v>13</v>
      </c>
      <c r="L51" s="23">
        <v>13</v>
      </c>
      <c r="M51">
        <f t="shared" si="6"/>
        <v>1</v>
      </c>
    </row>
    <row r="52" spans="2:13" x14ac:dyDescent="0.2">
      <c r="K52" s="23">
        <v>13.5</v>
      </c>
      <c r="L52" s="23">
        <v>12</v>
      </c>
      <c r="M52">
        <f t="shared" si="6"/>
        <v>1.125</v>
      </c>
    </row>
    <row r="53" spans="2:13" x14ac:dyDescent="0.2">
      <c r="K53" s="23">
        <v>13.5</v>
      </c>
      <c r="L53" s="23">
        <v>12</v>
      </c>
      <c r="M53">
        <f t="shared" si="6"/>
        <v>1.125</v>
      </c>
    </row>
    <row r="54" spans="2:13" x14ac:dyDescent="0.2">
      <c r="K54" s="23">
        <v>13.5</v>
      </c>
      <c r="L54" s="23">
        <v>12</v>
      </c>
      <c r="M54">
        <f t="shared" si="6"/>
        <v>1.125</v>
      </c>
    </row>
    <row r="55" spans="2:13" x14ac:dyDescent="0.2">
      <c r="K55" s="23">
        <v>14</v>
      </c>
      <c r="L55" s="23">
        <v>13</v>
      </c>
      <c r="M55">
        <f t="shared" si="6"/>
        <v>1.0769230769230769</v>
      </c>
    </row>
    <row r="56" spans="2:13" x14ac:dyDescent="0.2">
      <c r="K56" s="23">
        <v>14</v>
      </c>
      <c r="L56" s="23">
        <v>13</v>
      </c>
      <c r="M56">
        <f t="shared" si="6"/>
        <v>1.0769230769230769</v>
      </c>
    </row>
    <row r="57" spans="2:13" x14ac:dyDescent="0.2">
      <c r="B57">
        <v>20</v>
      </c>
      <c r="C57">
        <v>113</v>
      </c>
      <c r="D57">
        <v>77</v>
      </c>
      <c r="E57">
        <v>64</v>
      </c>
      <c r="F57" s="5">
        <v>32</v>
      </c>
      <c r="G57">
        <f>C57/D57</f>
        <v>1.4675324675324675</v>
      </c>
      <c r="H57">
        <f>E57/C57*100</f>
        <v>56.637168141592923</v>
      </c>
      <c r="I57" s="7">
        <v>7.4999999999999997E-2</v>
      </c>
      <c r="J57">
        <v>23</v>
      </c>
    </row>
    <row r="58" spans="2:13" x14ac:dyDescent="0.2">
      <c r="B58">
        <v>17</v>
      </c>
      <c r="C58">
        <v>98</v>
      </c>
      <c r="D58">
        <v>67</v>
      </c>
      <c r="E58">
        <v>57</v>
      </c>
      <c r="F58" s="5">
        <v>33</v>
      </c>
      <c r="G58">
        <f t="shared" ref="G58:G86" si="7">C58/D58</f>
        <v>1.4626865671641791</v>
      </c>
      <c r="H58">
        <f t="shared" ref="H58:H86" si="8">E58/C58*100</f>
        <v>58.163265306122447</v>
      </c>
      <c r="I58" s="7">
        <v>0.125</v>
      </c>
      <c r="J58">
        <v>22</v>
      </c>
    </row>
    <row r="59" spans="2:13" x14ac:dyDescent="0.2">
      <c r="B59">
        <v>13</v>
      </c>
      <c r="C59">
        <v>93</v>
      </c>
      <c r="D59">
        <v>63</v>
      </c>
      <c r="E59">
        <v>54</v>
      </c>
      <c r="F59" s="5">
        <v>35</v>
      </c>
      <c r="G59">
        <f t="shared" si="7"/>
        <v>1.4761904761904763</v>
      </c>
      <c r="H59">
        <f t="shared" si="8"/>
        <v>58.064516129032263</v>
      </c>
      <c r="I59" s="7">
        <v>0.1</v>
      </c>
      <c r="J59">
        <v>24</v>
      </c>
    </row>
    <row r="60" spans="2:13" x14ac:dyDescent="0.2">
      <c r="B60">
        <v>18</v>
      </c>
      <c r="C60">
        <v>109</v>
      </c>
      <c r="D60">
        <v>64</v>
      </c>
      <c r="E60">
        <v>58</v>
      </c>
      <c r="F60" s="5">
        <v>29</v>
      </c>
      <c r="G60">
        <f t="shared" si="7"/>
        <v>1.703125</v>
      </c>
      <c r="H60">
        <f t="shared" si="8"/>
        <v>53.211009174311933</v>
      </c>
      <c r="I60" s="7">
        <v>6.4516129032258063E-2</v>
      </c>
      <c r="J60">
        <v>23</v>
      </c>
    </row>
    <row r="61" spans="2:13" x14ac:dyDescent="0.2">
      <c r="B61">
        <v>17</v>
      </c>
      <c r="C61">
        <v>85</v>
      </c>
      <c r="D61">
        <v>60</v>
      </c>
      <c r="E61">
        <v>45</v>
      </c>
      <c r="F61" s="5">
        <v>29</v>
      </c>
      <c r="G61">
        <f t="shared" si="7"/>
        <v>1.4166666666666667</v>
      </c>
      <c r="H61">
        <f t="shared" si="8"/>
        <v>52.941176470588239</v>
      </c>
      <c r="I61" s="7">
        <v>0.10344827586206896</v>
      </c>
      <c r="J61">
        <v>22</v>
      </c>
    </row>
    <row r="62" spans="2:13" x14ac:dyDescent="0.2">
      <c r="B62">
        <v>13</v>
      </c>
      <c r="C62">
        <v>97</v>
      </c>
      <c r="D62">
        <v>64</v>
      </c>
      <c r="E62">
        <v>58</v>
      </c>
      <c r="F62" s="5">
        <v>32</v>
      </c>
      <c r="G62">
        <f t="shared" si="7"/>
        <v>1.515625</v>
      </c>
      <c r="H62">
        <f t="shared" si="8"/>
        <v>59.793814432989691</v>
      </c>
      <c r="I62" s="7">
        <v>9.375E-2</v>
      </c>
      <c r="J62">
        <v>21</v>
      </c>
    </row>
    <row r="63" spans="2:13" x14ac:dyDescent="0.2">
      <c r="B63">
        <v>17</v>
      </c>
      <c r="C63">
        <v>100</v>
      </c>
      <c r="D63">
        <v>64</v>
      </c>
      <c r="E63">
        <v>53</v>
      </c>
      <c r="F63" s="5">
        <v>27</v>
      </c>
      <c r="G63">
        <f t="shared" si="7"/>
        <v>1.5625</v>
      </c>
      <c r="H63">
        <f t="shared" si="8"/>
        <v>53</v>
      </c>
      <c r="I63" s="7">
        <v>0.1</v>
      </c>
      <c r="J63">
        <v>21</v>
      </c>
    </row>
    <row r="64" spans="2:13" x14ac:dyDescent="0.2">
      <c r="B64">
        <v>15</v>
      </c>
      <c r="C64">
        <v>105</v>
      </c>
      <c r="D64">
        <v>70</v>
      </c>
      <c r="E64">
        <v>52</v>
      </c>
      <c r="F64" s="5">
        <v>27</v>
      </c>
      <c r="G64">
        <f t="shared" si="7"/>
        <v>1.5</v>
      </c>
      <c r="H64">
        <f t="shared" si="8"/>
        <v>49.523809523809526</v>
      </c>
      <c r="I64" s="7">
        <v>8.8235294117647065E-2</v>
      </c>
      <c r="J64">
        <v>19</v>
      </c>
    </row>
    <row r="65" spans="2:10" x14ac:dyDescent="0.2">
      <c r="B65">
        <v>17</v>
      </c>
      <c r="C65">
        <v>91</v>
      </c>
      <c r="D65">
        <v>63</v>
      </c>
      <c r="E65">
        <v>49</v>
      </c>
      <c r="F65" s="5">
        <v>29</v>
      </c>
      <c r="G65">
        <f t="shared" si="7"/>
        <v>1.4444444444444444</v>
      </c>
      <c r="H65">
        <f t="shared" si="8"/>
        <v>53.846153846153847</v>
      </c>
      <c r="I65" s="7">
        <v>0.1</v>
      </c>
      <c r="J65">
        <v>21</v>
      </c>
    </row>
    <row r="66" spans="2:10" x14ac:dyDescent="0.2">
      <c r="B66">
        <v>22</v>
      </c>
      <c r="C66">
        <v>125</v>
      </c>
      <c r="D66">
        <v>76</v>
      </c>
      <c r="E66">
        <v>70</v>
      </c>
      <c r="F66" s="5">
        <v>32</v>
      </c>
      <c r="G66">
        <f t="shared" si="7"/>
        <v>1.6447368421052631</v>
      </c>
      <c r="H66">
        <f t="shared" si="8"/>
        <v>56.000000000000007</v>
      </c>
      <c r="I66" s="7">
        <v>8.3333333333333329E-2</v>
      </c>
      <c r="J66">
        <v>24</v>
      </c>
    </row>
    <row r="67" spans="2:10" x14ac:dyDescent="0.2">
      <c r="B67">
        <v>24</v>
      </c>
      <c r="C67">
        <v>123</v>
      </c>
      <c r="D67">
        <v>69</v>
      </c>
      <c r="E67">
        <v>62</v>
      </c>
      <c r="F67" s="5">
        <v>33</v>
      </c>
      <c r="G67">
        <f t="shared" si="7"/>
        <v>1.7826086956521738</v>
      </c>
      <c r="H67">
        <f t="shared" si="8"/>
        <v>50.40650406504065</v>
      </c>
      <c r="I67" s="7">
        <v>0</v>
      </c>
      <c r="J67">
        <v>23</v>
      </c>
    </row>
    <row r="68" spans="2:10" x14ac:dyDescent="0.2">
      <c r="B68">
        <v>18</v>
      </c>
      <c r="C68">
        <v>116</v>
      </c>
      <c r="D68">
        <v>75</v>
      </c>
      <c r="E68">
        <v>58</v>
      </c>
      <c r="F68" s="5">
        <v>36</v>
      </c>
      <c r="G68">
        <f t="shared" si="7"/>
        <v>1.5466666666666666</v>
      </c>
      <c r="H68">
        <f t="shared" si="8"/>
        <v>50</v>
      </c>
      <c r="I68" s="7">
        <v>8.3333333333333329E-2</v>
      </c>
      <c r="J68">
        <v>22</v>
      </c>
    </row>
    <row r="69" spans="2:10" x14ac:dyDescent="0.2">
      <c r="B69">
        <v>19</v>
      </c>
      <c r="C69">
        <v>119</v>
      </c>
      <c r="D69">
        <v>75</v>
      </c>
      <c r="E69">
        <v>69</v>
      </c>
      <c r="F69" s="5">
        <v>27</v>
      </c>
      <c r="G69">
        <f t="shared" si="7"/>
        <v>1.5866666666666667</v>
      </c>
      <c r="H69">
        <f t="shared" si="8"/>
        <v>57.983193277310932</v>
      </c>
      <c r="I69" s="7">
        <v>0.10526315789473684</v>
      </c>
      <c r="J69">
        <v>21</v>
      </c>
    </row>
    <row r="70" spans="2:10" x14ac:dyDescent="0.2">
      <c r="B70">
        <v>18</v>
      </c>
      <c r="C70">
        <v>111</v>
      </c>
      <c r="D70">
        <v>69</v>
      </c>
      <c r="E70">
        <v>60</v>
      </c>
      <c r="F70" s="5">
        <v>31</v>
      </c>
      <c r="G70">
        <f t="shared" si="7"/>
        <v>1.6086956521739131</v>
      </c>
      <c r="H70">
        <f t="shared" si="8"/>
        <v>54.054054054054056</v>
      </c>
      <c r="I70" s="7">
        <v>9.0909090909090912E-2</v>
      </c>
      <c r="J70">
        <v>24</v>
      </c>
    </row>
    <row r="71" spans="2:10" x14ac:dyDescent="0.2">
      <c r="B71">
        <v>19</v>
      </c>
      <c r="C71">
        <v>92</v>
      </c>
      <c r="D71">
        <v>60</v>
      </c>
      <c r="E71">
        <v>52</v>
      </c>
      <c r="F71" s="5">
        <v>37</v>
      </c>
      <c r="G71">
        <f t="shared" si="7"/>
        <v>1.5333333333333334</v>
      </c>
      <c r="H71">
        <f t="shared" si="8"/>
        <v>56.521739130434781</v>
      </c>
      <c r="I71" s="7">
        <v>0.10344827586206896</v>
      </c>
      <c r="J71">
        <v>21</v>
      </c>
    </row>
    <row r="72" spans="2:10" x14ac:dyDescent="0.2">
      <c r="B72">
        <v>19</v>
      </c>
      <c r="C72">
        <v>96</v>
      </c>
      <c r="D72">
        <v>70</v>
      </c>
      <c r="E72">
        <v>55</v>
      </c>
      <c r="F72" s="5">
        <v>30</v>
      </c>
      <c r="G72">
        <f t="shared" si="7"/>
        <v>1.3714285714285714</v>
      </c>
      <c r="H72">
        <f t="shared" si="8"/>
        <v>57.291666666666664</v>
      </c>
      <c r="I72" s="7">
        <v>8.8235294117647065E-2</v>
      </c>
      <c r="J72">
        <v>21</v>
      </c>
    </row>
    <row r="73" spans="2:10" x14ac:dyDescent="0.2">
      <c r="B73">
        <v>18</v>
      </c>
      <c r="C73">
        <v>95</v>
      </c>
      <c r="D73">
        <v>62</v>
      </c>
      <c r="E73">
        <v>52</v>
      </c>
      <c r="F73" s="5">
        <v>32</v>
      </c>
      <c r="G73">
        <f t="shared" si="7"/>
        <v>1.532258064516129</v>
      </c>
      <c r="H73">
        <f t="shared" si="8"/>
        <v>54.736842105263165</v>
      </c>
      <c r="I73" s="7">
        <v>0</v>
      </c>
      <c r="J73">
        <v>20</v>
      </c>
    </row>
    <row r="74" spans="2:10" x14ac:dyDescent="0.2">
      <c r="B74">
        <v>16</v>
      </c>
      <c r="C74">
        <v>96</v>
      </c>
      <c r="D74">
        <v>68</v>
      </c>
      <c r="E74">
        <v>53</v>
      </c>
      <c r="F74" s="5">
        <v>37</v>
      </c>
      <c r="G74">
        <f t="shared" si="7"/>
        <v>1.411764705882353</v>
      </c>
      <c r="H74">
        <f t="shared" si="8"/>
        <v>55.208333333333336</v>
      </c>
      <c r="I74" s="7">
        <v>8.5714285714285715E-2</v>
      </c>
      <c r="J74">
        <v>20</v>
      </c>
    </row>
    <row r="75" spans="2:10" x14ac:dyDescent="0.2">
      <c r="B75">
        <v>19</v>
      </c>
      <c r="C75">
        <v>110</v>
      </c>
      <c r="D75">
        <v>78</v>
      </c>
      <c r="E75">
        <v>61</v>
      </c>
      <c r="F75" s="5">
        <v>32</v>
      </c>
      <c r="G75">
        <f t="shared" si="7"/>
        <v>1.4102564102564104</v>
      </c>
      <c r="H75">
        <f t="shared" si="8"/>
        <v>55.454545454545453</v>
      </c>
      <c r="I75" s="7">
        <v>5.128205128205128E-2</v>
      </c>
      <c r="J75">
        <v>23</v>
      </c>
    </row>
    <row r="76" spans="2:10" x14ac:dyDescent="0.2">
      <c r="B76">
        <v>15</v>
      </c>
      <c r="C76">
        <v>105</v>
      </c>
      <c r="D76">
        <v>75</v>
      </c>
      <c r="E76">
        <v>62</v>
      </c>
      <c r="F76" s="5">
        <v>32</v>
      </c>
      <c r="G76">
        <f t="shared" si="7"/>
        <v>1.4</v>
      </c>
      <c r="H76">
        <f t="shared" si="8"/>
        <v>59.047619047619051</v>
      </c>
      <c r="I76" s="7">
        <v>0.1111111111111111</v>
      </c>
      <c r="J76">
        <v>21</v>
      </c>
    </row>
    <row r="77" spans="2:10" x14ac:dyDescent="0.2">
      <c r="B77">
        <v>17</v>
      </c>
      <c r="C77">
        <v>110</v>
      </c>
      <c r="D77">
        <v>72</v>
      </c>
      <c r="E77">
        <v>60</v>
      </c>
      <c r="F77" s="5">
        <v>30</v>
      </c>
      <c r="G77">
        <f t="shared" si="7"/>
        <v>1.5277777777777777</v>
      </c>
      <c r="H77">
        <f t="shared" si="8"/>
        <v>54.54545454545454</v>
      </c>
      <c r="I77" s="7">
        <v>0.11428571428571428</v>
      </c>
      <c r="J77">
        <v>22</v>
      </c>
    </row>
    <row r="78" spans="2:10" x14ac:dyDescent="0.2">
      <c r="B78">
        <v>15</v>
      </c>
      <c r="C78">
        <v>103</v>
      </c>
      <c r="D78">
        <v>65</v>
      </c>
      <c r="E78">
        <v>55</v>
      </c>
      <c r="F78" s="5">
        <v>29</v>
      </c>
      <c r="G78">
        <f t="shared" si="7"/>
        <v>1.5846153846153845</v>
      </c>
      <c r="H78">
        <f t="shared" si="8"/>
        <v>53.398058252427184</v>
      </c>
      <c r="I78" s="7">
        <v>6.4516129032258063E-2</v>
      </c>
      <c r="J78">
        <v>23</v>
      </c>
    </row>
    <row r="79" spans="2:10" x14ac:dyDescent="0.2">
      <c r="B79">
        <v>17</v>
      </c>
      <c r="C79">
        <v>103</v>
      </c>
      <c r="D79">
        <v>69</v>
      </c>
      <c r="E79">
        <v>54</v>
      </c>
      <c r="F79" s="5">
        <v>32</v>
      </c>
      <c r="G79">
        <f t="shared" si="7"/>
        <v>1.4927536231884058</v>
      </c>
      <c r="H79">
        <f t="shared" si="8"/>
        <v>52.427184466019419</v>
      </c>
      <c r="I79" s="7">
        <v>8.5714285714285715E-2</v>
      </c>
      <c r="J79">
        <v>21</v>
      </c>
    </row>
    <row r="80" spans="2:10" x14ac:dyDescent="0.2">
      <c r="B80">
        <v>17</v>
      </c>
      <c r="C80">
        <v>105</v>
      </c>
      <c r="D80">
        <v>72</v>
      </c>
      <c r="E80">
        <v>58</v>
      </c>
      <c r="F80" s="5">
        <v>33</v>
      </c>
      <c r="G80">
        <f t="shared" si="7"/>
        <v>1.4583333333333333</v>
      </c>
      <c r="H80">
        <f t="shared" si="8"/>
        <v>55.238095238095241</v>
      </c>
      <c r="I80" s="7">
        <v>8.1081081081081086E-2</v>
      </c>
      <c r="J80">
        <v>22</v>
      </c>
    </row>
    <row r="81" spans="1:13" x14ac:dyDescent="0.2">
      <c r="B81">
        <v>15</v>
      </c>
      <c r="C81">
        <v>96</v>
      </c>
      <c r="D81">
        <v>67</v>
      </c>
      <c r="E81">
        <v>54</v>
      </c>
      <c r="F81" s="5">
        <v>33</v>
      </c>
      <c r="G81">
        <f t="shared" si="7"/>
        <v>1.4328358208955223</v>
      </c>
      <c r="H81">
        <f t="shared" si="8"/>
        <v>56.25</v>
      </c>
      <c r="I81" s="7">
        <v>8.8235294117647065E-2</v>
      </c>
      <c r="J81">
        <v>20</v>
      </c>
    </row>
    <row r="82" spans="1:13" x14ac:dyDescent="0.2">
      <c r="B82">
        <v>19</v>
      </c>
      <c r="C82">
        <v>105</v>
      </c>
      <c r="D82">
        <v>68</v>
      </c>
      <c r="E82">
        <v>59</v>
      </c>
      <c r="F82" s="5">
        <v>32</v>
      </c>
      <c r="G82">
        <f t="shared" si="7"/>
        <v>1.5441176470588236</v>
      </c>
      <c r="H82">
        <f t="shared" si="8"/>
        <v>56.19047619047619</v>
      </c>
      <c r="I82" s="7">
        <v>6.0606060606060608E-2</v>
      </c>
      <c r="J82">
        <v>20</v>
      </c>
    </row>
    <row r="83" spans="1:13" x14ac:dyDescent="0.2">
      <c r="B83">
        <v>21</v>
      </c>
      <c r="C83">
        <v>110</v>
      </c>
      <c r="D83">
        <v>68</v>
      </c>
      <c r="E83">
        <v>61</v>
      </c>
      <c r="F83" s="5">
        <v>24</v>
      </c>
      <c r="G83">
        <f t="shared" si="7"/>
        <v>1.6176470588235294</v>
      </c>
      <c r="H83">
        <f t="shared" si="8"/>
        <v>55.454545454545453</v>
      </c>
      <c r="I83" s="7">
        <v>8.5714285714285715E-2</v>
      </c>
      <c r="J83">
        <v>21</v>
      </c>
    </row>
    <row r="84" spans="1:13" x14ac:dyDescent="0.2">
      <c r="B84">
        <v>24</v>
      </c>
      <c r="C84">
        <v>113</v>
      </c>
      <c r="D84">
        <v>73</v>
      </c>
      <c r="E84">
        <v>62</v>
      </c>
      <c r="F84" s="5">
        <v>27</v>
      </c>
      <c r="G84">
        <f t="shared" si="7"/>
        <v>1.547945205479452</v>
      </c>
      <c r="H84">
        <f t="shared" si="8"/>
        <v>54.86725663716814</v>
      </c>
      <c r="I84" s="7">
        <v>0.11428571428571428</v>
      </c>
      <c r="J84">
        <v>22</v>
      </c>
    </row>
    <row r="85" spans="1:13" x14ac:dyDescent="0.2">
      <c r="A85" t="s">
        <v>950</v>
      </c>
      <c r="B85">
        <v>20</v>
      </c>
      <c r="C85">
        <v>100</v>
      </c>
      <c r="D85">
        <v>65</v>
      </c>
      <c r="E85">
        <v>56</v>
      </c>
      <c r="F85" s="5">
        <v>28</v>
      </c>
      <c r="G85">
        <f t="shared" si="7"/>
        <v>1.5384615384615385</v>
      </c>
      <c r="H85">
        <f t="shared" si="8"/>
        <v>56.000000000000007</v>
      </c>
      <c r="I85" s="7">
        <v>6.25E-2</v>
      </c>
      <c r="J85">
        <v>21</v>
      </c>
    </row>
    <row r="86" spans="1:13" x14ac:dyDescent="0.2">
      <c r="B86">
        <v>20</v>
      </c>
      <c r="C86">
        <v>104</v>
      </c>
      <c r="D86">
        <v>67</v>
      </c>
      <c r="E86">
        <v>50</v>
      </c>
      <c r="F86" s="5">
        <v>34</v>
      </c>
      <c r="G86">
        <f t="shared" si="7"/>
        <v>1.5522388059701493</v>
      </c>
      <c r="H86">
        <f t="shared" si="8"/>
        <v>48.07692307692308</v>
      </c>
      <c r="I86" s="7">
        <v>9.0909090909090912E-2</v>
      </c>
      <c r="J86">
        <v>24</v>
      </c>
    </row>
    <row r="87" spans="1:13" x14ac:dyDescent="0.2">
      <c r="A87" t="s">
        <v>951</v>
      </c>
      <c r="K87">
        <v>11</v>
      </c>
      <c r="L87">
        <v>10</v>
      </c>
      <c r="M87">
        <f t="shared" ref="M87:M93" si="9">K87/L87</f>
        <v>1.1000000000000001</v>
      </c>
    </row>
    <row r="88" spans="1:13" x14ac:dyDescent="0.2">
      <c r="K88">
        <v>11</v>
      </c>
      <c r="L88">
        <v>10</v>
      </c>
      <c r="M88">
        <f t="shared" si="9"/>
        <v>1.1000000000000001</v>
      </c>
    </row>
    <row r="89" spans="1:13" x14ac:dyDescent="0.2">
      <c r="K89">
        <v>12</v>
      </c>
      <c r="L89">
        <v>11</v>
      </c>
      <c r="M89">
        <f t="shared" si="9"/>
        <v>1.0909090909090908</v>
      </c>
    </row>
    <row r="90" spans="1:13" x14ac:dyDescent="0.2">
      <c r="K90">
        <v>11</v>
      </c>
      <c r="L90">
        <v>12</v>
      </c>
      <c r="M90">
        <f t="shared" si="9"/>
        <v>0.91666666666666663</v>
      </c>
    </row>
    <row r="91" spans="1:13" x14ac:dyDescent="0.2">
      <c r="K91">
        <v>12</v>
      </c>
      <c r="L91">
        <v>12</v>
      </c>
      <c r="M91">
        <f t="shared" si="9"/>
        <v>1</v>
      </c>
    </row>
    <row r="92" spans="1:13" x14ac:dyDescent="0.2">
      <c r="K92">
        <v>10</v>
      </c>
      <c r="L92">
        <v>11</v>
      </c>
      <c r="M92">
        <f t="shared" si="9"/>
        <v>0.90909090909090906</v>
      </c>
    </row>
    <row r="93" spans="1:13" x14ac:dyDescent="0.2">
      <c r="K93">
        <v>11</v>
      </c>
      <c r="L93">
        <v>12</v>
      </c>
      <c r="M93">
        <f t="shared" si="9"/>
        <v>0.91666666666666663</v>
      </c>
    </row>
  </sheetData>
  <phoneticPr fontId="4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0"/>
  <sheetViews>
    <sheetView workbookViewId="0">
      <pane ySplit="2040" topLeftCell="A155" activePane="bottomLeft"/>
      <selection activeCell="I7" sqref="I7"/>
      <selection pane="bottomLeft" activeCell="J130" sqref="J130"/>
    </sheetView>
  </sheetViews>
  <sheetFormatPr defaultRowHeight="12.75" x14ac:dyDescent="0.2"/>
  <cols>
    <col min="7" max="8" width="9.140625" style="7"/>
    <col min="10" max="10" width="9.140625" style="7"/>
    <col min="14" max="14" width="9.140625" style="7"/>
  </cols>
  <sheetData>
    <row r="1" spans="1:19" x14ac:dyDescent="0.2">
      <c r="A1" s="2" t="s">
        <v>460</v>
      </c>
      <c r="B1" s="2" t="s">
        <v>583</v>
      </c>
      <c r="C1" s="2" t="s">
        <v>1</v>
      </c>
      <c r="D1" s="2" t="s">
        <v>2</v>
      </c>
      <c r="E1" s="2" t="s">
        <v>5</v>
      </c>
      <c r="F1" s="2" t="s">
        <v>4</v>
      </c>
      <c r="G1" s="6" t="s">
        <v>3</v>
      </c>
      <c r="H1" s="6" t="s">
        <v>6</v>
      </c>
      <c r="I1" s="2" t="s">
        <v>24</v>
      </c>
      <c r="J1" s="6" t="s">
        <v>141</v>
      </c>
      <c r="K1" s="2" t="s">
        <v>1102</v>
      </c>
      <c r="L1" s="2" t="s">
        <v>7</v>
      </c>
      <c r="M1" s="2" t="s">
        <v>8</v>
      </c>
      <c r="N1" s="6" t="s">
        <v>56</v>
      </c>
      <c r="O1" t="s">
        <v>45</v>
      </c>
      <c r="P1" t="s">
        <v>46</v>
      </c>
      <c r="Q1" t="s">
        <v>47</v>
      </c>
      <c r="R1" t="s">
        <v>73</v>
      </c>
      <c r="S1" t="s">
        <v>74</v>
      </c>
    </row>
    <row r="2" spans="1:19" x14ac:dyDescent="0.2">
      <c r="A2" t="s">
        <v>12</v>
      </c>
      <c r="B2" s="1">
        <f>AVERAGE(B20:B993)</f>
        <v>21.456521739130434</v>
      </c>
      <c r="C2" s="1">
        <f>AVERAGE(C20:C993)</f>
        <v>99.951807228915669</v>
      </c>
      <c r="D2" s="1">
        <f t="shared" ref="D2:N2" si="0">AVERAGE(D20:D993)</f>
        <v>67.168674698795186</v>
      </c>
      <c r="E2" s="1">
        <f t="shared" si="0"/>
        <v>48.558139534883722</v>
      </c>
      <c r="F2" s="1">
        <f t="shared" si="0"/>
        <v>36.674418604651166</v>
      </c>
      <c r="G2" s="7">
        <f t="shared" si="0"/>
        <v>1.5064776466058263</v>
      </c>
      <c r="H2" s="7">
        <f t="shared" si="0"/>
        <v>0.47022305200239706</v>
      </c>
      <c r="I2" s="1">
        <f t="shared" si="0"/>
        <v>20.975903614457831</v>
      </c>
      <c r="J2" s="1">
        <f>AVERAGE(J20:J993)</f>
        <v>8.962031418718186E-2</v>
      </c>
      <c r="K2" s="1">
        <f t="shared" si="0"/>
        <v>62.513513513513516</v>
      </c>
      <c r="L2" s="1">
        <f t="shared" si="0"/>
        <v>13.806542056074768</v>
      </c>
      <c r="M2" s="1">
        <f t="shared" si="0"/>
        <v>14.361682242990655</v>
      </c>
      <c r="N2" s="7">
        <f t="shared" si="0"/>
        <v>0.96108837868008645</v>
      </c>
      <c r="R2" s="7" t="e">
        <f>AVERAGE(R22:R993)</f>
        <v>#DIV/0!</v>
      </c>
      <c r="S2" s="7" t="e">
        <f>AVERAGE(S22:S993)</f>
        <v>#DIV/0!</v>
      </c>
    </row>
    <row r="3" spans="1:19" x14ac:dyDescent="0.2">
      <c r="A3" t="s">
        <v>14</v>
      </c>
      <c r="B3">
        <f>MIN(B20:B993)</f>
        <v>15</v>
      </c>
      <c r="C3">
        <f>MIN(C20:C993)</f>
        <v>66</v>
      </c>
      <c r="D3">
        <f t="shared" ref="D3:N3" si="1">MIN(D20:D993)</f>
        <v>39</v>
      </c>
      <c r="E3">
        <f t="shared" si="1"/>
        <v>35</v>
      </c>
      <c r="F3">
        <f t="shared" si="1"/>
        <v>27</v>
      </c>
      <c r="G3" s="7">
        <f t="shared" si="1"/>
        <v>1.173913043478261</v>
      </c>
      <c r="H3" s="7">
        <f t="shared" si="1"/>
        <v>0.4</v>
      </c>
      <c r="I3">
        <f t="shared" si="1"/>
        <v>16</v>
      </c>
      <c r="J3">
        <f>MIN(J20:J993)</f>
        <v>4.1666666666666664E-2</v>
      </c>
      <c r="K3">
        <f t="shared" si="1"/>
        <v>45</v>
      </c>
      <c r="L3">
        <f t="shared" si="1"/>
        <v>9</v>
      </c>
      <c r="M3">
        <f t="shared" si="1"/>
        <v>11</v>
      </c>
      <c r="N3" s="7">
        <f t="shared" si="1"/>
        <v>0.79687499999999989</v>
      </c>
      <c r="R3" s="7">
        <f>MIN(R22:R993)</f>
        <v>0</v>
      </c>
      <c r="S3" s="7">
        <f>MIN(S22:S993)</f>
        <v>0</v>
      </c>
    </row>
    <row r="4" spans="1:19" x14ac:dyDescent="0.2">
      <c r="A4" t="s">
        <v>15</v>
      </c>
      <c r="B4" s="1">
        <f>PERCENTILE(B20:B993,0.05)</f>
        <v>16.25</v>
      </c>
      <c r="C4" s="1">
        <f>PERCENTILE(C20:C993,0.05)</f>
        <v>77.099999999999994</v>
      </c>
      <c r="D4" s="1">
        <f t="shared" ref="D4:N4" si="2">PERCENTILE(D20:D993,0.05)</f>
        <v>48.2</v>
      </c>
      <c r="E4" s="1">
        <f t="shared" si="2"/>
        <v>36.1</v>
      </c>
      <c r="F4" s="1">
        <f t="shared" si="2"/>
        <v>29</v>
      </c>
      <c r="G4" s="7">
        <f t="shared" si="2"/>
        <v>1.2879363676535573</v>
      </c>
      <c r="H4" s="7">
        <f t="shared" si="2"/>
        <v>0.40420227920227919</v>
      </c>
      <c r="I4" s="1">
        <f t="shared" si="2"/>
        <v>17.100000000000001</v>
      </c>
      <c r="J4" s="1">
        <f>PERCENTILE(J20:J993,0.05)</f>
        <v>5.2773826458036979E-2</v>
      </c>
      <c r="K4" s="1">
        <f t="shared" si="2"/>
        <v>51.2</v>
      </c>
      <c r="L4" s="1">
        <f t="shared" si="2"/>
        <v>10.44</v>
      </c>
      <c r="M4" s="1">
        <f t="shared" si="2"/>
        <v>11</v>
      </c>
      <c r="N4" s="7">
        <f t="shared" si="2"/>
        <v>0.84945054945054943</v>
      </c>
      <c r="R4" s="7" t="e">
        <f>PERCENTILE(R22:R993,0.05)</f>
        <v>#NUM!</v>
      </c>
      <c r="S4" s="7" t="e">
        <f>PERCENTILE(S22:S993,0.05)</f>
        <v>#NUM!</v>
      </c>
    </row>
    <row r="5" spans="1:19" x14ac:dyDescent="0.2">
      <c r="A5" t="s">
        <v>16</v>
      </c>
      <c r="B5" s="1">
        <f>PERCENTILE(B20:B993,0.95)</f>
        <v>27</v>
      </c>
      <c r="C5" s="1">
        <f>PERCENTILE(C20:C993,0.95)</f>
        <v>119.89999999999999</v>
      </c>
      <c r="D5" s="1">
        <f t="shared" ref="D5:N5" si="3">PERCENTILE(D20:D993,0.95)</f>
        <v>82</v>
      </c>
      <c r="E5" s="1">
        <f t="shared" si="3"/>
        <v>65.8</v>
      </c>
      <c r="F5" s="1">
        <f t="shared" si="3"/>
        <v>44.9</v>
      </c>
      <c r="G5" s="7">
        <f t="shared" si="3"/>
        <v>1.763425925925926</v>
      </c>
      <c r="H5" s="7">
        <f t="shared" si="3"/>
        <v>0.53526785714285707</v>
      </c>
      <c r="I5" s="1">
        <f t="shared" si="3"/>
        <v>24</v>
      </c>
      <c r="J5" s="1">
        <f>PERCENTILE(J20:J993,0.95)</f>
        <v>0.1485135135135135</v>
      </c>
      <c r="K5" s="1">
        <f t="shared" si="3"/>
        <v>78</v>
      </c>
      <c r="L5" s="1">
        <f t="shared" si="3"/>
        <v>16</v>
      </c>
      <c r="M5" s="1">
        <f t="shared" si="3"/>
        <v>16.849999999999994</v>
      </c>
      <c r="N5" s="7">
        <f t="shared" si="3"/>
        <v>1.0714285714285714</v>
      </c>
      <c r="R5" s="7" t="e">
        <f>PERCENTILE(R22:R993,0.95)</f>
        <v>#NUM!</v>
      </c>
      <c r="S5" s="7" t="e">
        <f>PERCENTILE(S22:S993,0.95)</f>
        <v>#NUM!</v>
      </c>
    </row>
    <row r="6" spans="1:19" x14ac:dyDescent="0.2">
      <c r="A6" t="s">
        <v>13</v>
      </c>
      <c r="B6">
        <f>MAX(B20:B993)</f>
        <v>30</v>
      </c>
      <c r="C6">
        <f>MAX(C20:C993)</f>
        <v>135</v>
      </c>
      <c r="D6">
        <f t="shared" ref="D6:N6" si="4">MAX(D20:D993)</f>
        <v>115</v>
      </c>
      <c r="E6">
        <f t="shared" si="4"/>
        <v>70</v>
      </c>
      <c r="F6">
        <f t="shared" si="4"/>
        <v>47</v>
      </c>
      <c r="G6" s="7">
        <f t="shared" si="4"/>
        <v>2.2000000000000002</v>
      </c>
      <c r="H6" s="7">
        <f t="shared" si="4"/>
        <v>0.54545454545454541</v>
      </c>
      <c r="I6">
        <f t="shared" si="4"/>
        <v>24</v>
      </c>
      <c r="J6">
        <f>MAX(J20:J993)</f>
        <v>0.18421052631578946</v>
      </c>
      <c r="K6">
        <f t="shared" si="4"/>
        <v>80</v>
      </c>
      <c r="L6">
        <f t="shared" si="4"/>
        <v>20</v>
      </c>
      <c r="M6">
        <f t="shared" si="4"/>
        <v>19</v>
      </c>
      <c r="N6" s="7">
        <f t="shared" si="4"/>
        <v>1.1333333333333333</v>
      </c>
      <c r="R6" s="7">
        <f>MAX(R22:R993)</f>
        <v>0</v>
      </c>
      <c r="S6" s="7">
        <f>MAX(S22:S993)</f>
        <v>0</v>
      </c>
    </row>
    <row r="7" spans="1:19" x14ac:dyDescent="0.2">
      <c r="A7" t="s">
        <v>22</v>
      </c>
      <c r="B7">
        <f>COUNT(B20:B993)</f>
        <v>46</v>
      </c>
      <c r="C7">
        <f>COUNT(C20:C993)</f>
        <v>83</v>
      </c>
      <c r="D7">
        <f t="shared" ref="D7:N7" si="5">COUNT(D20:D993)</f>
        <v>83</v>
      </c>
      <c r="E7">
        <f t="shared" si="5"/>
        <v>43</v>
      </c>
      <c r="F7">
        <f t="shared" si="5"/>
        <v>43</v>
      </c>
      <c r="G7" s="7">
        <f t="shared" si="5"/>
        <v>83</v>
      </c>
      <c r="H7" s="7">
        <f t="shared" si="5"/>
        <v>43</v>
      </c>
      <c r="I7">
        <f t="shared" si="5"/>
        <v>83</v>
      </c>
      <c r="J7">
        <f>COUNT(J20:J993)</f>
        <v>43</v>
      </c>
      <c r="K7">
        <f t="shared" si="5"/>
        <v>37</v>
      </c>
      <c r="L7">
        <f t="shared" si="5"/>
        <v>107</v>
      </c>
      <c r="M7">
        <f t="shared" si="5"/>
        <v>107</v>
      </c>
      <c r="N7" s="7">
        <f t="shared" si="5"/>
        <v>107</v>
      </c>
      <c r="R7">
        <f>COUNT(R21:R993)</f>
        <v>0</v>
      </c>
      <c r="S7">
        <f>COUNT(S21:S993)</f>
        <v>0</v>
      </c>
    </row>
    <row r="20" spans="1:14" x14ac:dyDescent="0.2">
      <c r="A20" t="s">
        <v>462</v>
      </c>
      <c r="L20">
        <v>13.2</v>
      </c>
      <c r="M20">
        <v>14.2</v>
      </c>
      <c r="N20" s="7">
        <f t="shared" ref="N20:N49" si="6">L20/M20</f>
        <v>0.92957746478873238</v>
      </c>
    </row>
    <row r="21" spans="1:14" x14ac:dyDescent="0.2">
      <c r="A21" t="s">
        <v>462</v>
      </c>
      <c r="L21">
        <v>13.4</v>
      </c>
      <c r="M21">
        <v>15.2</v>
      </c>
      <c r="N21" s="7">
        <f t="shared" si="6"/>
        <v>0.88157894736842113</v>
      </c>
    </row>
    <row r="22" spans="1:14" x14ac:dyDescent="0.2">
      <c r="A22" t="s">
        <v>462</v>
      </c>
      <c r="L22">
        <v>13.6</v>
      </c>
      <c r="M22">
        <v>14</v>
      </c>
      <c r="N22" s="7">
        <f t="shared" si="6"/>
        <v>0.97142857142857142</v>
      </c>
    </row>
    <row r="23" spans="1:14" x14ac:dyDescent="0.2">
      <c r="A23" t="s">
        <v>462</v>
      </c>
      <c r="L23">
        <v>15</v>
      </c>
      <c r="M23">
        <v>14.2</v>
      </c>
      <c r="N23" s="7">
        <f t="shared" si="6"/>
        <v>1.0563380281690142</v>
      </c>
    </row>
    <row r="24" spans="1:14" x14ac:dyDescent="0.2">
      <c r="A24" t="s">
        <v>462</v>
      </c>
      <c r="L24">
        <v>14.6</v>
      </c>
      <c r="M24">
        <v>14.2</v>
      </c>
      <c r="N24" s="7">
        <f t="shared" si="6"/>
        <v>1.028169014084507</v>
      </c>
    </row>
    <row r="25" spans="1:14" x14ac:dyDescent="0.2">
      <c r="A25" t="s">
        <v>462</v>
      </c>
      <c r="L25">
        <v>14.2</v>
      </c>
      <c r="M25">
        <v>14.2</v>
      </c>
      <c r="N25" s="7">
        <f t="shared" si="6"/>
        <v>1</v>
      </c>
    </row>
    <row r="26" spans="1:14" x14ac:dyDescent="0.2">
      <c r="A26" t="s">
        <v>462</v>
      </c>
      <c r="L26">
        <v>13.6</v>
      </c>
      <c r="M26">
        <v>14.6</v>
      </c>
      <c r="N26" s="7">
        <f t="shared" si="6"/>
        <v>0.93150684931506844</v>
      </c>
    </row>
    <row r="27" spans="1:14" x14ac:dyDescent="0.2">
      <c r="A27" t="s">
        <v>462</v>
      </c>
      <c r="L27">
        <v>14.2</v>
      </c>
      <c r="M27">
        <v>14.6</v>
      </c>
      <c r="N27" s="7">
        <f t="shared" si="6"/>
        <v>0.9726027397260274</v>
      </c>
    </row>
    <row r="28" spans="1:14" x14ac:dyDescent="0.2">
      <c r="A28" t="s">
        <v>462</v>
      </c>
      <c r="L28">
        <v>13</v>
      </c>
      <c r="M28">
        <v>13.8</v>
      </c>
      <c r="N28" s="7">
        <f t="shared" si="6"/>
        <v>0.94202898550724634</v>
      </c>
    </row>
    <row r="29" spans="1:14" x14ac:dyDescent="0.2">
      <c r="A29" t="s">
        <v>462</v>
      </c>
      <c r="L29">
        <v>12.8</v>
      </c>
      <c r="M29">
        <v>12</v>
      </c>
      <c r="N29" s="7">
        <f t="shared" si="6"/>
        <v>1.0666666666666667</v>
      </c>
    </row>
    <row r="30" spans="1:14" x14ac:dyDescent="0.2">
      <c r="A30" t="s">
        <v>463</v>
      </c>
      <c r="L30">
        <v>12.6</v>
      </c>
      <c r="M30">
        <v>13.2</v>
      </c>
      <c r="N30" s="7">
        <f t="shared" si="6"/>
        <v>0.95454545454545459</v>
      </c>
    </row>
    <row r="31" spans="1:14" x14ac:dyDescent="0.2">
      <c r="A31" t="s">
        <v>463</v>
      </c>
      <c r="L31">
        <v>13</v>
      </c>
      <c r="M31">
        <v>12.6</v>
      </c>
      <c r="N31" s="7">
        <f t="shared" si="6"/>
        <v>1.0317460317460319</v>
      </c>
    </row>
    <row r="32" spans="1:14" x14ac:dyDescent="0.2">
      <c r="A32" t="s">
        <v>463</v>
      </c>
      <c r="L32">
        <v>13.2</v>
      </c>
      <c r="M32">
        <v>14.2</v>
      </c>
      <c r="N32" s="7">
        <f t="shared" si="6"/>
        <v>0.92957746478873238</v>
      </c>
    </row>
    <row r="33" spans="1:15" x14ac:dyDescent="0.2">
      <c r="A33" t="s">
        <v>463</v>
      </c>
      <c r="L33">
        <v>12.6</v>
      </c>
      <c r="M33">
        <v>13.6</v>
      </c>
      <c r="N33" s="7">
        <f t="shared" si="6"/>
        <v>0.92647058823529416</v>
      </c>
    </row>
    <row r="34" spans="1:15" x14ac:dyDescent="0.2">
      <c r="A34" t="s">
        <v>463</v>
      </c>
      <c r="L34">
        <v>13</v>
      </c>
      <c r="M34">
        <v>13.8</v>
      </c>
      <c r="N34" s="7">
        <f t="shared" si="6"/>
        <v>0.94202898550724634</v>
      </c>
    </row>
    <row r="35" spans="1:15" x14ac:dyDescent="0.2">
      <c r="A35" t="s">
        <v>463</v>
      </c>
      <c r="L35">
        <v>13.2</v>
      </c>
      <c r="M35">
        <v>13.2</v>
      </c>
      <c r="N35" s="7">
        <f t="shared" si="6"/>
        <v>1</v>
      </c>
    </row>
    <row r="36" spans="1:15" x14ac:dyDescent="0.2">
      <c r="A36" t="s">
        <v>463</v>
      </c>
      <c r="L36">
        <v>12.4</v>
      </c>
      <c r="M36">
        <v>13.2</v>
      </c>
      <c r="N36" s="7">
        <f t="shared" si="6"/>
        <v>0.93939393939393945</v>
      </c>
    </row>
    <row r="37" spans="1:15" x14ac:dyDescent="0.2">
      <c r="A37" t="s">
        <v>463</v>
      </c>
      <c r="L37">
        <v>12.8</v>
      </c>
      <c r="M37">
        <v>13</v>
      </c>
      <c r="N37" s="7">
        <f t="shared" si="6"/>
        <v>0.98461538461538467</v>
      </c>
    </row>
    <row r="38" spans="1:15" x14ac:dyDescent="0.2">
      <c r="A38" t="s">
        <v>463</v>
      </c>
      <c r="L38">
        <v>13.8</v>
      </c>
      <c r="M38">
        <v>14.2</v>
      </c>
      <c r="N38" s="7">
        <f t="shared" si="6"/>
        <v>0.97183098591549311</v>
      </c>
    </row>
    <row r="39" spans="1:15" x14ac:dyDescent="0.2">
      <c r="A39" t="s">
        <v>463</v>
      </c>
      <c r="L39">
        <v>13.6</v>
      </c>
      <c r="M39">
        <v>14</v>
      </c>
      <c r="N39" s="7">
        <f t="shared" si="6"/>
        <v>0.97142857142857142</v>
      </c>
    </row>
    <row r="40" spans="1:15" x14ac:dyDescent="0.2">
      <c r="A40" t="s">
        <v>484</v>
      </c>
      <c r="L40">
        <v>14</v>
      </c>
      <c r="M40">
        <v>15</v>
      </c>
      <c r="N40" s="7">
        <f t="shared" si="6"/>
        <v>0.93333333333333335</v>
      </c>
      <c r="O40" t="s">
        <v>485</v>
      </c>
    </row>
    <row r="41" spans="1:15" x14ac:dyDescent="0.2">
      <c r="A41" t="s">
        <v>484</v>
      </c>
      <c r="L41">
        <v>14.6</v>
      </c>
      <c r="M41">
        <v>15.6</v>
      </c>
      <c r="N41" s="7">
        <f t="shared" si="6"/>
        <v>0.9358974358974359</v>
      </c>
      <c r="O41" t="s">
        <v>485</v>
      </c>
    </row>
    <row r="42" spans="1:15" x14ac:dyDescent="0.2">
      <c r="A42" t="s">
        <v>484</v>
      </c>
      <c r="L42">
        <v>15</v>
      </c>
      <c r="M42">
        <v>14.2</v>
      </c>
      <c r="N42" s="7">
        <f t="shared" si="6"/>
        <v>1.0563380281690142</v>
      </c>
      <c r="O42" t="s">
        <v>485</v>
      </c>
    </row>
    <row r="43" spans="1:15" x14ac:dyDescent="0.2">
      <c r="A43" t="s">
        <v>484</v>
      </c>
      <c r="L43">
        <v>12.6</v>
      </c>
      <c r="M43">
        <v>13.8</v>
      </c>
      <c r="N43" s="7">
        <f t="shared" si="6"/>
        <v>0.91304347826086951</v>
      </c>
      <c r="O43" t="s">
        <v>485</v>
      </c>
    </row>
    <row r="44" spans="1:15" x14ac:dyDescent="0.2">
      <c r="A44" t="s">
        <v>484</v>
      </c>
      <c r="L44">
        <v>13.8</v>
      </c>
      <c r="M44">
        <v>14.6</v>
      </c>
      <c r="N44" s="7">
        <f t="shared" si="6"/>
        <v>0.94520547945205491</v>
      </c>
      <c r="O44" t="s">
        <v>485</v>
      </c>
    </row>
    <row r="45" spans="1:15" x14ac:dyDescent="0.2">
      <c r="A45" t="s">
        <v>484</v>
      </c>
      <c r="L45">
        <v>13</v>
      </c>
      <c r="M45">
        <v>14</v>
      </c>
      <c r="N45" s="7">
        <f t="shared" si="6"/>
        <v>0.9285714285714286</v>
      </c>
      <c r="O45" t="s">
        <v>485</v>
      </c>
    </row>
    <row r="46" spans="1:15" x14ac:dyDescent="0.2">
      <c r="A46" t="s">
        <v>484</v>
      </c>
      <c r="L46">
        <v>14</v>
      </c>
      <c r="M46">
        <v>15</v>
      </c>
      <c r="N46" s="7">
        <f t="shared" si="6"/>
        <v>0.93333333333333335</v>
      </c>
      <c r="O46" t="s">
        <v>485</v>
      </c>
    </row>
    <row r="47" spans="1:15" x14ac:dyDescent="0.2">
      <c r="A47" t="s">
        <v>484</v>
      </c>
      <c r="L47">
        <v>12.8</v>
      </c>
      <c r="M47">
        <v>13.8</v>
      </c>
      <c r="N47" s="7">
        <f t="shared" si="6"/>
        <v>0.92753623188405798</v>
      </c>
      <c r="O47" t="s">
        <v>485</v>
      </c>
    </row>
    <row r="48" spans="1:15" x14ac:dyDescent="0.2">
      <c r="A48" t="s">
        <v>484</v>
      </c>
      <c r="L48">
        <v>10.199999999999999</v>
      </c>
      <c r="M48">
        <v>12.8</v>
      </c>
      <c r="N48" s="7">
        <f t="shared" si="6"/>
        <v>0.79687499999999989</v>
      </c>
      <c r="O48" t="s">
        <v>485</v>
      </c>
    </row>
    <row r="49" spans="1:17" x14ac:dyDescent="0.2">
      <c r="A49" t="s">
        <v>484</v>
      </c>
      <c r="L49">
        <v>13</v>
      </c>
      <c r="M49">
        <v>14.4</v>
      </c>
      <c r="N49" s="7">
        <f t="shared" si="6"/>
        <v>0.90277777777777779</v>
      </c>
      <c r="O49" t="s">
        <v>485</v>
      </c>
    </row>
    <row r="50" spans="1:17" x14ac:dyDescent="0.2">
      <c r="A50" t="s">
        <v>668</v>
      </c>
      <c r="L50">
        <v>16</v>
      </c>
      <c r="M50">
        <v>15</v>
      </c>
      <c r="N50" s="7">
        <f>L50/M50</f>
        <v>1.0666666666666667</v>
      </c>
      <c r="P50" t="s">
        <v>229</v>
      </c>
      <c r="Q50" t="s">
        <v>669</v>
      </c>
    </row>
    <row r="51" spans="1:17" x14ac:dyDescent="0.2">
      <c r="L51">
        <v>16</v>
      </c>
      <c r="M51">
        <v>16.5</v>
      </c>
      <c r="N51" s="7">
        <f t="shared" ref="N51:N107" si="7">L51/M51</f>
        <v>0.96969696969696972</v>
      </c>
    </row>
    <row r="52" spans="1:17" x14ac:dyDescent="0.2">
      <c r="L52">
        <v>16</v>
      </c>
      <c r="M52">
        <v>16.5</v>
      </c>
      <c r="N52" s="7">
        <f t="shared" si="7"/>
        <v>0.96969696969696972</v>
      </c>
    </row>
    <row r="53" spans="1:17" x14ac:dyDescent="0.2">
      <c r="L53">
        <v>16</v>
      </c>
      <c r="M53">
        <v>17</v>
      </c>
      <c r="N53" s="7">
        <f t="shared" si="7"/>
        <v>0.94117647058823528</v>
      </c>
    </row>
    <row r="54" spans="1:17" x14ac:dyDescent="0.2">
      <c r="L54">
        <v>15</v>
      </c>
      <c r="M54">
        <v>15</v>
      </c>
      <c r="N54" s="7">
        <f t="shared" si="7"/>
        <v>1</v>
      </c>
    </row>
    <row r="55" spans="1:17" x14ac:dyDescent="0.2">
      <c r="L55">
        <v>15</v>
      </c>
      <c r="M55">
        <v>14.5</v>
      </c>
      <c r="N55" s="7">
        <f t="shared" si="7"/>
        <v>1.0344827586206897</v>
      </c>
    </row>
    <row r="56" spans="1:17" x14ac:dyDescent="0.2">
      <c r="L56">
        <v>16</v>
      </c>
      <c r="M56">
        <v>16</v>
      </c>
      <c r="N56" s="7">
        <f t="shared" si="7"/>
        <v>1</v>
      </c>
    </row>
    <row r="57" spans="1:17" x14ac:dyDescent="0.2">
      <c r="L57">
        <v>17</v>
      </c>
      <c r="M57">
        <v>16</v>
      </c>
      <c r="N57" s="7">
        <f t="shared" si="7"/>
        <v>1.0625</v>
      </c>
    </row>
    <row r="58" spans="1:17" x14ac:dyDescent="0.2">
      <c r="L58">
        <v>15</v>
      </c>
      <c r="M58">
        <v>16</v>
      </c>
      <c r="N58" s="7">
        <f t="shared" si="7"/>
        <v>0.9375</v>
      </c>
    </row>
    <row r="59" spans="1:17" x14ac:dyDescent="0.2">
      <c r="L59">
        <v>16</v>
      </c>
      <c r="M59">
        <v>17</v>
      </c>
      <c r="N59" s="7">
        <f t="shared" si="7"/>
        <v>0.94117647058823528</v>
      </c>
    </row>
    <row r="60" spans="1:17" x14ac:dyDescent="0.2">
      <c r="L60">
        <v>16</v>
      </c>
      <c r="M60">
        <v>16</v>
      </c>
      <c r="N60" s="7">
        <f t="shared" si="7"/>
        <v>1</v>
      </c>
    </row>
    <row r="61" spans="1:17" x14ac:dyDescent="0.2">
      <c r="L61">
        <v>17</v>
      </c>
      <c r="M61">
        <v>16</v>
      </c>
      <c r="N61" s="7">
        <f t="shared" si="7"/>
        <v>1.0625</v>
      </c>
    </row>
    <row r="62" spans="1:17" x14ac:dyDescent="0.2">
      <c r="L62">
        <v>16</v>
      </c>
      <c r="M62">
        <v>15.5</v>
      </c>
      <c r="N62" s="7">
        <f t="shared" si="7"/>
        <v>1.032258064516129</v>
      </c>
    </row>
    <row r="63" spans="1:17" x14ac:dyDescent="0.2">
      <c r="L63">
        <v>16</v>
      </c>
      <c r="M63">
        <v>15.5</v>
      </c>
      <c r="N63" s="7">
        <f t="shared" si="7"/>
        <v>1.032258064516129</v>
      </c>
    </row>
    <row r="64" spans="1:17" x14ac:dyDescent="0.2">
      <c r="L64">
        <v>16.5</v>
      </c>
      <c r="M64">
        <v>16</v>
      </c>
      <c r="N64" s="7">
        <f t="shared" si="7"/>
        <v>1.03125</v>
      </c>
    </row>
    <row r="65" spans="1:17" x14ac:dyDescent="0.2">
      <c r="L65">
        <v>16</v>
      </c>
      <c r="M65">
        <v>16</v>
      </c>
      <c r="N65" s="7">
        <f t="shared" si="7"/>
        <v>1</v>
      </c>
    </row>
    <row r="66" spans="1:17" x14ac:dyDescent="0.2">
      <c r="L66">
        <v>15</v>
      </c>
      <c r="M66">
        <v>16</v>
      </c>
      <c r="N66" s="7">
        <f t="shared" si="7"/>
        <v>0.9375</v>
      </c>
    </row>
    <row r="67" spans="1:17" x14ac:dyDescent="0.2">
      <c r="L67">
        <v>14</v>
      </c>
      <c r="M67">
        <v>15</v>
      </c>
      <c r="N67" s="7">
        <f t="shared" si="7"/>
        <v>0.93333333333333335</v>
      </c>
    </row>
    <row r="68" spans="1:17" x14ac:dyDescent="0.2">
      <c r="L68">
        <v>16</v>
      </c>
      <c r="M68">
        <v>17</v>
      </c>
      <c r="N68" s="7">
        <f t="shared" si="7"/>
        <v>0.94117647058823528</v>
      </c>
    </row>
    <row r="69" spans="1:17" x14ac:dyDescent="0.2">
      <c r="L69">
        <v>15</v>
      </c>
      <c r="M69">
        <v>16</v>
      </c>
      <c r="N69" s="7">
        <f t="shared" si="7"/>
        <v>0.9375</v>
      </c>
    </row>
    <row r="70" spans="1:17" x14ac:dyDescent="0.2">
      <c r="L70">
        <v>14</v>
      </c>
      <c r="M70">
        <v>15</v>
      </c>
      <c r="N70" s="7">
        <f t="shared" si="7"/>
        <v>0.93333333333333335</v>
      </c>
    </row>
    <row r="71" spans="1:17" x14ac:dyDescent="0.2">
      <c r="L71">
        <v>15.5</v>
      </c>
      <c r="M71">
        <v>16</v>
      </c>
      <c r="N71" s="7">
        <f t="shared" si="7"/>
        <v>0.96875</v>
      </c>
    </row>
    <row r="72" spans="1:17" x14ac:dyDescent="0.2">
      <c r="L72">
        <v>16</v>
      </c>
      <c r="M72">
        <v>16</v>
      </c>
      <c r="N72" s="7">
        <f t="shared" si="7"/>
        <v>1</v>
      </c>
    </row>
    <row r="73" spans="1:17" x14ac:dyDescent="0.2">
      <c r="L73">
        <v>15</v>
      </c>
      <c r="M73">
        <v>16</v>
      </c>
      <c r="N73" s="7">
        <f t="shared" si="7"/>
        <v>0.9375</v>
      </c>
    </row>
    <row r="74" spans="1:17" x14ac:dyDescent="0.2">
      <c r="L74">
        <v>14</v>
      </c>
      <c r="M74">
        <v>15</v>
      </c>
      <c r="N74" s="7">
        <f t="shared" si="7"/>
        <v>0.93333333333333335</v>
      </c>
    </row>
    <row r="75" spans="1:17" x14ac:dyDescent="0.2">
      <c r="A75" t="s">
        <v>702</v>
      </c>
      <c r="L75">
        <v>14</v>
      </c>
      <c r="M75">
        <v>15.5</v>
      </c>
      <c r="N75" s="7">
        <f t="shared" si="7"/>
        <v>0.90322580645161288</v>
      </c>
      <c r="O75" t="s">
        <v>703</v>
      </c>
      <c r="P75" t="s">
        <v>704</v>
      </c>
      <c r="Q75" t="s">
        <v>705</v>
      </c>
    </row>
    <row r="76" spans="1:17" x14ac:dyDescent="0.2">
      <c r="L76">
        <v>12</v>
      </c>
      <c r="M76">
        <v>13</v>
      </c>
      <c r="N76" s="7">
        <f t="shared" si="7"/>
        <v>0.92307692307692313</v>
      </c>
    </row>
    <row r="77" spans="1:17" x14ac:dyDescent="0.2">
      <c r="L77">
        <v>12</v>
      </c>
      <c r="M77">
        <v>14</v>
      </c>
      <c r="N77" s="7">
        <f t="shared" si="7"/>
        <v>0.8571428571428571</v>
      </c>
    </row>
    <row r="78" spans="1:17" x14ac:dyDescent="0.2">
      <c r="L78">
        <v>12.5</v>
      </c>
      <c r="M78">
        <v>12</v>
      </c>
      <c r="N78" s="7">
        <f t="shared" si="7"/>
        <v>1.0416666666666667</v>
      </c>
    </row>
    <row r="79" spans="1:17" x14ac:dyDescent="0.2">
      <c r="L79">
        <v>13</v>
      </c>
      <c r="M79">
        <v>14.5</v>
      </c>
      <c r="N79" s="7">
        <f t="shared" si="7"/>
        <v>0.89655172413793105</v>
      </c>
    </row>
    <row r="80" spans="1:17" x14ac:dyDescent="0.2">
      <c r="L80">
        <v>15</v>
      </c>
      <c r="M80">
        <v>16</v>
      </c>
      <c r="N80" s="7">
        <f t="shared" si="7"/>
        <v>0.9375</v>
      </c>
    </row>
    <row r="81" spans="12:14" x14ac:dyDescent="0.2">
      <c r="L81">
        <v>14.5</v>
      </c>
      <c r="M81">
        <v>14</v>
      </c>
      <c r="N81" s="7">
        <f t="shared" si="7"/>
        <v>1.0357142857142858</v>
      </c>
    </row>
    <row r="82" spans="12:14" x14ac:dyDescent="0.2">
      <c r="L82">
        <v>13</v>
      </c>
      <c r="M82">
        <v>14</v>
      </c>
      <c r="N82" s="7">
        <f t="shared" si="7"/>
        <v>0.9285714285714286</v>
      </c>
    </row>
    <row r="83" spans="12:14" x14ac:dyDescent="0.2">
      <c r="L83">
        <v>14</v>
      </c>
      <c r="M83">
        <v>14</v>
      </c>
      <c r="N83" s="7">
        <f t="shared" si="7"/>
        <v>1</v>
      </c>
    </row>
    <row r="84" spans="12:14" x14ac:dyDescent="0.2">
      <c r="L84">
        <v>14</v>
      </c>
      <c r="M84">
        <v>15</v>
      </c>
      <c r="N84" s="7">
        <f t="shared" si="7"/>
        <v>0.93333333333333335</v>
      </c>
    </row>
    <row r="85" spans="12:14" x14ac:dyDescent="0.2">
      <c r="L85">
        <v>14</v>
      </c>
      <c r="M85">
        <v>15</v>
      </c>
      <c r="N85" s="7">
        <f t="shared" si="7"/>
        <v>0.93333333333333335</v>
      </c>
    </row>
    <row r="86" spans="12:14" x14ac:dyDescent="0.2">
      <c r="L86">
        <v>12</v>
      </c>
      <c r="M86">
        <v>14</v>
      </c>
      <c r="N86" s="7">
        <f t="shared" si="7"/>
        <v>0.8571428571428571</v>
      </c>
    </row>
    <row r="87" spans="12:14" x14ac:dyDescent="0.2">
      <c r="L87">
        <v>12</v>
      </c>
      <c r="M87">
        <v>12</v>
      </c>
      <c r="N87" s="7">
        <f t="shared" si="7"/>
        <v>1</v>
      </c>
    </row>
    <row r="88" spans="12:14" x14ac:dyDescent="0.2">
      <c r="L88">
        <v>14</v>
      </c>
      <c r="M88">
        <v>14</v>
      </c>
      <c r="N88" s="7">
        <f t="shared" si="7"/>
        <v>1</v>
      </c>
    </row>
    <row r="89" spans="12:14" x14ac:dyDescent="0.2">
      <c r="L89">
        <v>13</v>
      </c>
      <c r="M89">
        <v>12</v>
      </c>
      <c r="N89" s="7">
        <f t="shared" si="7"/>
        <v>1.0833333333333333</v>
      </c>
    </row>
    <row r="90" spans="12:14" x14ac:dyDescent="0.2">
      <c r="L90">
        <v>12</v>
      </c>
      <c r="M90">
        <v>13</v>
      </c>
      <c r="N90" s="7">
        <f t="shared" si="7"/>
        <v>0.92307692307692313</v>
      </c>
    </row>
    <row r="91" spans="12:14" x14ac:dyDescent="0.2">
      <c r="L91">
        <v>12</v>
      </c>
      <c r="M91">
        <v>13</v>
      </c>
      <c r="N91" s="7">
        <f t="shared" si="7"/>
        <v>0.92307692307692313</v>
      </c>
    </row>
    <row r="92" spans="12:14" x14ac:dyDescent="0.2">
      <c r="L92">
        <v>14</v>
      </c>
      <c r="M92">
        <v>14</v>
      </c>
      <c r="N92" s="7">
        <f t="shared" si="7"/>
        <v>1</v>
      </c>
    </row>
    <row r="93" spans="12:14" x14ac:dyDescent="0.2">
      <c r="L93">
        <v>14.5</v>
      </c>
      <c r="M93">
        <v>16</v>
      </c>
      <c r="N93" s="7">
        <f t="shared" si="7"/>
        <v>0.90625</v>
      </c>
    </row>
    <row r="94" spans="12:14" x14ac:dyDescent="0.2">
      <c r="L94">
        <v>14</v>
      </c>
      <c r="M94">
        <v>15</v>
      </c>
      <c r="N94" s="7">
        <f t="shared" si="7"/>
        <v>0.93333333333333335</v>
      </c>
    </row>
    <row r="95" spans="12:14" x14ac:dyDescent="0.2">
      <c r="L95">
        <v>11</v>
      </c>
      <c r="M95">
        <v>13</v>
      </c>
      <c r="N95" s="7">
        <f t="shared" si="7"/>
        <v>0.84615384615384615</v>
      </c>
    </row>
    <row r="96" spans="12:14" x14ac:dyDescent="0.2">
      <c r="L96">
        <v>13</v>
      </c>
      <c r="M96">
        <v>15</v>
      </c>
      <c r="N96" s="7">
        <f t="shared" si="7"/>
        <v>0.8666666666666667</v>
      </c>
    </row>
    <row r="97" spans="1:14" x14ac:dyDescent="0.2">
      <c r="L97">
        <v>14</v>
      </c>
      <c r="M97">
        <v>14.5</v>
      </c>
      <c r="N97" s="7">
        <f t="shared" si="7"/>
        <v>0.96551724137931039</v>
      </c>
    </row>
    <row r="98" spans="1:14" x14ac:dyDescent="0.2">
      <c r="L98">
        <v>12.5</v>
      </c>
      <c r="M98">
        <v>14.5</v>
      </c>
      <c r="N98" s="7">
        <f t="shared" si="7"/>
        <v>0.86206896551724133</v>
      </c>
    </row>
    <row r="99" spans="1:14" x14ac:dyDescent="0.2">
      <c r="A99" t="s">
        <v>891</v>
      </c>
      <c r="B99">
        <v>21</v>
      </c>
      <c r="C99">
        <v>112</v>
      </c>
      <c r="D99">
        <v>80</v>
      </c>
      <c r="G99" s="7">
        <f t="shared" ref="G99:G138" si="8">C99/D99</f>
        <v>1.4</v>
      </c>
      <c r="I99">
        <v>22</v>
      </c>
      <c r="L99">
        <v>10</v>
      </c>
      <c r="M99">
        <v>11</v>
      </c>
      <c r="N99" s="7">
        <f t="shared" si="7"/>
        <v>0.90909090909090906</v>
      </c>
    </row>
    <row r="100" spans="1:14" x14ac:dyDescent="0.2">
      <c r="B100">
        <v>20</v>
      </c>
      <c r="C100">
        <v>109</v>
      </c>
      <c r="D100">
        <v>74</v>
      </c>
      <c r="G100" s="7">
        <f t="shared" si="8"/>
        <v>1.472972972972973</v>
      </c>
      <c r="I100">
        <v>22</v>
      </c>
      <c r="L100">
        <v>11</v>
      </c>
      <c r="M100">
        <v>11</v>
      </c>
      <c r="N100" s="7">
        <f t="shared" si="7"/>
        <v>1</v>
      </c>
    </row>
    <row r="101" spans="1:14" x14ac:dyDescent="0.2">
      <c r="B101">
        <v>24</v>
      </c>
      <c r="C101">
        <v>95</v>
      </c>
      <c r="D101">
        <v>64</v>
      </c>
      <c r="G101" s="7">
        <f t="shared" si="8"/>
        <v>1.484375</v>
      </c>
      <c r="I101">
        <v>20</v>
      </c>
      <c r="L101">
        <v>11</v>
      </c>
      <c r="M101">
        <v>13</v>
      </c>
      <c r="N101" s="7">
        <f t="shared" si="7"/>
        <v>0.84615384615384615</v>
      </c>
    </row>
    <row r="102" spans="1:14" x14ac:dyDescent="0.2">
      <c r="C102">
        <v>105</v>
      </c>
      <c r="D102">
        <v>73</v>
      </c>
      <c r="G102" s="7">
        <f t="shared" si="8"/>
        <v>1.4383561643835616</v>
      </c>
      <c r="I102">
        <v>22</v>
      </c>
      <c r="L102">
        <v>10</v>
      </c>
      <c r="M102">
        <v>11</v>
      </c>
      <c r="N102" s="7">
        <f t="shared" si="7"/>
        <v>0.90909090909090906</v>
      </c>
    </row>
    <row r="103" spans="1:14" x14ac:dyDescent="0.2">
      <c r="C103">
        <v>108</v>
      </c>
      <c r="D103">
        <v>73</v>
      </c>
      <c r="G103" s="7">
        <f t="shared" si="8"/>
        <v>1.4794520547945205</v>
      </c>
      <c r="I103">
        <v>22</v>
      </c>
      <c r="L103">
        <v>9</v>
      </c>
      <c r="M103">
        <v>11</v>
      </c>
      <c r="N103" s="7">
        <f t="shared" si="7"/>
        <v>0.81818181818181823</v>
      </c>
    </row>
    <row r="104" spans="1:14" x14ac:dyDescent="0.2">
      <c r="C104">
        <v>82</v>
      </c>
      <c r="D104">
        <v>50</v>
      </c>
      <c r="G104" s="7">
        <f t="shared" si="8"/>
        <v>1.64</v>
      </c>
      <c r="I104">
        <v>22</v>
      </c>
      <c r="L104">
        <v>11</v>
      </c>
      <c r="M104">
        <v>13</v>
      </c>
      <c r="N104" s="7">
        <f t="shared" si="7"/>
        <v>0.84615384615384615</v>
      </c>
    </row>
    <row r="105" spans="1:14" x14ac:dyDescent="0.2">
      <c r="C105">
        <v>119</v>
      </c>
      <c r="D105">
        <v>73</v>
      </c>
      <c r="G105" s="7">
        <f t="shared" si="8"/>
        <v>1.6301369863013699</v>
      </c>
      <c r="I105">
        <v>20</v>
      </c>
      <c r="L105">
        <v>11</v>
      </c>
      <c r="M105">
        <v>11</v>
      </c>
      <c r="N105" s="7">
        <f t="shared" si="7"/>
        <v>1</v>
      </c>
    </row>
    <row r="106" spans="1:14" x14ac:dyDescent="0.2">
      <c r="C106">
        <v>96</v>
      </c>
      <c r="D106">
        <v>68</v>
      </c>
      <c r="G106" s="7">
        <f t="shared" si="8"/>
        <v>1.411764705882353</v>
      </c>
      <c r="I106">
        <v>22</v>
      </c>
      <c r="L106">
        <v>9</v>
      </c>
      <c r="M106">
        <v>11</v>
      </c>
      <c r="N106" s="7">
        <f t="shared" si="7"/>
        <v>0.81818181818181823</v>
      </c>
    </row>
    <row r="107" spans="1:14" x14ac:dyDescent="0.2">
      <c r="C107">
        <v>93</v>
      </c>
      <c r="D107">
        <v>66</v>
      </c>
      <c r="G107" s="7">
        <f t="shared" si="8"/>
        <v>1.4090909090909092</v>
      </c>
      <c r="I107">
        <v>20</v>
      </c>
      <c r="L107">
        <v>10</v>
      </c>
      <c r="M107">
        <v>11</v>
      </c>
      <c r="N107" s="7">
        <f t="shared" si="7"/>
        <v>0.90909090909090906</v>
      </c>
    </row>
    <row r="108" spans="1:14" x14ac:dyDescent="0.2">
      <c r="C108">
        <v>100</v>
      </c>
      <c r="D108">
        <v>68</v>
      </c>
      <c r="G108" s="7">
        <f t="shared" si="8"/>
        <v>1.4705882352941178</v>
      </c>
      <c r="I108">
        <v>22</v>
      </c>
    </row>
    <row r="109" spans="1:14" x14ac:dyDescent="0.2">
      <c r="C109">
        <v>111</v>
      </c>
      <c r="D109">
        <v>68</v>
      </c>
      <c r="G109" s="7">
        <f t="shared" si="8"/>
        <v>1.6323529411764706</v>
      </c>
      <c r="I109">
        <v>22</v>
      </c>
    </row>
    <row r="110" spans="1:14" x14ac:dyDescent="0.2">
      <c r="C110">
        <v>98</v>
      </c>
      <c r="D110">
        <v>60</v>
      </c>
      <c r="G110" s="7">
        <f t="shared" si="8"/>
        <v>1.6333333333333333</v>
      </c>
      <c r="I110">
        <v>22</v>
      </c>
    </row>
    <row r="111" spans="1:14" x14ac:dyDescent="0.2">
      <c r="C111">
        <v>95</v>
      </c>
      <c r="D111">
        <v>60</v>
      </c>
      <c r="G111" s="7">
        <f t="shared" si="8"/>
        <v>1.5833333333333333</v>
      </c>
      <c r="I111">
        <v>20</v>
      </c>
    </row>
    <row r="112" spans="1:14" x14ac:dyDescent="0.2">
      <c r="C112">
        <v>99</v>
      </c>
      <c r="D112">
        <v>45</v>
      </c>
      <c r="G112" s="7">
        <f t="shared" si="8"/>
        <v>2.2000000000000002</v>
      </c>
      <c r="I112">
        <v>22</v>
      </c>
    </row>
    <row r="113" spans="3:9" x14ac:dyDescent="0.2">
      <c r="C113">
        <v>78</v>
      </c>
      <c r="D113">
        <v>54</v>
      </c>
      <c r="G113" s="7">
        <f t="shared" si="8"/>
        <v>1.4444444444444444</v>
      </c>
      <c r="I113">
        <v>20</v>
      </c>
    </row>
    <row r="114" spans="3:9" x14ac:dyDescent="0.2">
      <c r="C114">
        <v>97</v>
      </c>
      <c r="D114">
        <v>56</v>
      </c>
      <c r="G114" s="7">
        <f t="shared" si="8"/>
        <v>1.7321428571428572</v>
      </c>
      <c r="I114">
        <v>22</v>
      </c>
    </row>
    <row r="115" spans="3:9" x14ac:dyDescent="0.2">
      <c r="C115">
        <v>98</v>
      </c>
      <c r="D115">
        <v>65</v>
      </c>
      <c r="G115" s="7">
        <f t="shared" si="8"/>
        <v>1.5076923076923077</v>
      </c>
      <c r="I115">
        <v>22</v>
      </c>
    </row>
    <row r="116" spans="3:9" x14ac:dyDescent="0.2">
      <c r="C116">
        <v>66</v>
      </c>
      <c r="D116">
        <v>42</v>
      </c>
      <c r="G116" s="7">
        <f t="shared" si="8"/>
        <v>1.5714285714285714</v>
      </c>
      <c r="I116">
        <v>20</v>
      </c>
    </row>
    <row r="117" spans="3:9" x14ac:dyDescent="0.2">
      <c r="C117">
        <v>92</v>
      </c>
      <c r="D117">
        <v>60</v>
      </c>
      <c r="G117" s="7">
        <f t="shared" si="8"/>
        <v>1.5333333333333334</v>
      </c>
      <c r="I117">
        <v>22</v>
      </c>
    </row>
    <row r="118" spans="3:9" x14ac:dyDescent="0.2">
      <c r="C118">
        <v>107</v>
      </c>
      <c r="D118">
        <v>65</v>
      </c>
      <c r="G118" s="7">
        <f t="shared" si="8"/>
        <v>1.6461538461538461</v>
      </c>
      <c r="I118">
        <v>22</v>
      </c>
    </row>
    <row r="119" spans="3:9" x14ac:dyDescent="0.2">
      <c r="C119">
        <v>84</v>
      </c>
      <c r="D119">
        <v>57</v>
      </c>
      <c r="G119" s="7">
        <f t="shared" si="8"/>
        <v>1.4736842105263157</v>
      </c>
      <c r="I119">
        <v>20</v>
      </c>
    </row>
    <row r="120" spans="3:9" x14ac:dyDescent="0.2">
      <c r="C120">
        <v>98</v>
      </c>
      <c r="D120">
        <v>67</v>
      </c>
      <c r="G120" s="7">
        <f t="shared" si="8"/>
        <v>1.4626865671641791</v>
      </c>
      <c r="I120">
        <v>20</v>
      </c>
    </row>
    <row r="121" spans="3:9" x14ac:dyDescent="0.2">
      <c r="C121">
        <v>104</v>
      </c>
      <c r="D121">
        <v>58</v>
      </c>
      <c r="G121" s="7">
        <f t="shared" si="8"/>
        <v>1.7931034482758621</v>
      </c>
      <c r="I121">
        <v>22</v>
      </c>
    </row>
    <row r="122" spans="3:9" x14ac:dyDescent="0.2">
      <c r="C122">
        <v>102</v>
      </c>
      <c r="D122">
        <v>62</v>
      </c>
      <c r="G122" s="7">
        <f t="shared" si="8"/>
        <v>1.6451612903225807</v>
      </c>
      <c r="I122">
        <v>24</v>
      </c>
    </row>
    <row r="123" spans="3:9" x14ac:dyDescent="0.2">
      <c r="C123">
        <v>99</v>
      </c>
      <c r="D123">
        <v>67</v>
      </c>
      <c r="G123" s="7">
        <f t="shared" si="8"/>
        <v>1.4776119402985075</v>
      </c>
      <c r="I123">
        <v>22</v>
      </c>
    </row>
    <row r="124" spans="3:9" x14ac:dyDescent="0.2">
      <c r="C124">
        <v>100</v>
      </c>
      <c r="D124">
        <v>68</v>
      </c>
      <c r="G124" s="7">
        <f t="shared" si="8"/>
        <v>1.4705882352941178</v>
      </c>
      <c r="I124">
        <v>24</v>
      </c>
    </row>
    <row r="125" spans="3:9" x14ac:dyDescent="0.2">
      <c r="C125">
        <v>94</v>
      </c>
      <c r="D125">
        <v>73</v>
      </c>
      <c r="G125" s="7">
        <f t="shared" si="8"/>
        <v>1.2876712328767124</v>
      </c>
      <c r="I125">
        <v>18</v>
      </c>
    </row>
    <row r="126" spans="3:9" x14ac:dyDescent="0.2">
      <c r="C126">
        <v>91</v>
      </c>
      <c r="D126">
        <v>62</v>
      </c>
      <c r="G126" s="7">
        <f t="shared" si="8"/>
        <v>1.467741935483871</v>
      </c>
      <c r="I126">
        <v>22</v>
      </c>
    </row>
    <row r="127" spans="3:9" x14ac:dyDescent="0.2">
      <c r="C127">
        <v>97</v>
      </c>
      <c r="D127">
        <v>67</v>
      </c>
      <c r="G127" s="7">
        <f t="shared" si="8"/>
        <v>1.4477611940298507</v>
      </c>
      <c r="I127">
        <v>20</v>
      </c>
    </row>
    <row r="128" spans="3:9" x14ac:dyDescent="0.2">
      <c r="C128">
        <v>72</v>
      </c>
      <c r="D128">
        <v>53</v>
      </c>
      <c r="G128" s="7">
        <f t="shared" si="8"/>
        <v>1.3584905660377358</v>
      </c>
      <c r="I128">
        <v>20</v>
      </c>
    </row>
    <row r="129" spans="1:11" x14ac:dyDescent="0.2">
      <c r="C129">
        <v>85</v>
      </c>
      <c r="D129">
        <v>53</v>
      </c>
      <c r="G129" s="7">
        <f t="shared" si="8"/>
        <v>1.6037735849056605</v>
      </c>
      <c r="I129">
        <v>24</v>
      </c>
    </row>
    <row r="130" spans="1:11" x14ac:dyDescent="0.2">
      <c r="C130">
        <v>114</v>
      </c>
      <c r="D130">
        <v>76</v>
      </c>
      <c r="G130" s="7">
        <f t="shared" si="8"/>
        <v>1.5</v>
      </c>
      <c r="I130">
        <v>22</v>
      </c>
    </row>
    <row r="131" spans="1:11" x14ac:dyDescent="0.2">
      <c r="C131">
        <v>107</v>
      </c>
      <c r="D131">
        <v>71</v>
      </c>
      <c r="G131" s="7">
        <f t="shared" si="8"/>
        <v>1.5070422535211268</v>
      </c>
      <c r="I131">
        <v>22</v>
      </c>
    </row>
    <row r="132" spans="1:11" x14ac:dyDescent="0.2">
      <c r="C132">
        <v>100</v>
      </c>
      <c r="D132">
        <v>68</v>
      </c>
      <c r="G132" s="7">
        <f t="shared" si="8"/>
        <v>1.4705882352941178</v>
      </c>
      <c r="I132">
        <v>18</v>
      </c>
    </row>
    <row r="133" spans="1:11" x14ac:dyDescent="0.2">
      <c r="C133">
        <v>75</v>
      </c>
      <c r="D133">
        <v>40</v>
      </c>
      <c r="G133" s="7">
        <f t="shared" si="8"/>
        <v>1.875</v>
      </c>
      <c r="I133">
        <v>20</v>
      </c>
    </row>
    <row r="134" spans="1:11" x14ac:dyDescent="0.2">
      <c r="C134">
        <v>72</v>
      </c>
      <c r="D134">
        <v>39</v>
      </c>
      <c r="G134" s="7">
        <f t="shared" si="8"/>
        <v>1.8461538461538463</v>
      </c>
      <c r="I134">
        <v>16</v>
      </c>
    </row>
    <row r="135" spans="1:11" x14ac:dyDescent="0.2">
      <c r="C135">
        <v>96</v>
      </c>
      <c r="D135">
        <v>59</v>
      </c>
      <c r="G135" s="7">
        <f t="shared" si="8"/>
        <v>1.6271186440677967</v>
      </c>
      <c r="I135">
        <v>20</v>
      </c>
    </row>
    <row r="136" spans="1:11" x14ac:dyDescent="0.2">
      <c r="C136">
        <v>107</v>
      </c>
      <c r="D136">
        <v>68</v>
      </c>
      <c r="G136" s="7">
        <f t="shared" si="8"/>
        <v>1.5735294117647058</v>
      </c>
      <c r="I136">
        <v>22</v>
      </c>
    </row>
    <row r="137" spans="1:11" x14ac:dyDescent="0.2">
      <c r="C137">
        <v>111</v>
      </c>
      <c r="D137">
        <v>74</v>
      </c>
      <c r="G137" s="7">
        <f t="shared" si="8"/>
        <v>1.5</v>
      </c>
      <c r="I137">
        <v>24</v>
      </c>
    </row>
    <row r="138" spans="1:11" x14ac:dyDescent="0.2">
      <c r="C138">
        <v>104</v>
      </c>
      <c r="D138">
        <v>65</v>
      </c>
      <c r="G138" s="7">
        <f t="shared" si="8"/>
        <v>1.6</v>
      </c>
      <c r="I138">
        <v>20</v>
      </c>
    </row>
    <row r="139" spans="1:11" x14ac:dyDescent="0.2">
      <c r="A139" t="s">
        <v>363</v>
      </c>
      <c r="B139">
        <v>17</v>
      </c>
      <c r="C139">
        <v>97</v>
      </c>
      <c r="D139">
        <v>75</v>
      </c>
      <c r="E139">
        <v>42</v>
      </c>
      <c r="F139">
        <v>38</v>
      </c>
      <c r="G139" s="7">
        <f>C139/D139</f>
        <v>1.2933333333333332</v>
      </c>
      <c r="H139" s="7">
        <f>E139/C139</f>
        <v>0.4329896907216495</v>
      </c>
      <c r="I139">
        <v>20</v>
      </c>
      <c r="J139" s="7">
        <v>5.5555555555555552E-2</v>
      </c>
      <c r="K139">
        <v>75</v>
      </c>
    </row>
    <row r="140" spans="1:11" x14ac:dyDescent="0.2">
      <c r="B140">
        <v>20</v>
      </c>
      <c r="C140">
        <v>104</v>
      </c>
      <c r="D140">
        <v>71</v>
      </c>
      <c r="E140">
        <v>53</v>
      </c>
      <c r="F140">
        <v>38</v>
      </c>
      <c r="G140" s="7">
        <f t="shared" ref="G140:G159" si="9">C140/D140</f>
        <v>1.4647887323943662</v>
      </c>
      <c r="H140" s="7">
        <f t="shared" ref="H140:H159" si="10">E140/C140</f>
        <v>0.50961538461538458</v>
      </c>
      <c r="I140">
        <v>18</v>
      </c>
      <c r="J140" s="7">
        <v>7.8947368421052627E-2</v>
      </c>
      <c r="K140">
        <v>68</v>
      </c>
    </row>
    <row r="141" spans="1:11" x14ac:dyDescent="0.2">
      <c r="B141">
        <v>20</v>
      </c>
      <c r="C141">
        <v>105</v>
      </c>
      <c r="D141">
        <v>77</v>
      </c>
      <c r="E141">
        <v>42</v>
      </c>
      <c r="F141">
        <v>47</v>
      </c>
      <c r="G141" s="7">
        <f t="shared" si="9"/>
        <v>1.3636363636363635</v>
      </c>
      <c r="H141" s="7">
        <f t="shared" si="10"/>
        <v>0.4</v>
      </c>
      <c r="I141">
        <v>17</v>
      </c>
      <c r="J141" s="7">
        <v>0.18421052631578946</v>
      </c>
      <c r="K141">
        <v>72</v>
      </c>
    </row>
    <row r="142" spans="1:11" x14ac:dyDescent="0.2">
      <c r="B142">
        <v>22</v>
      </c>
      <c r="C142">
        <v>110</v>
      </c>
      <c r="D142">
        <v>76</v>
      </c>
      <c r="E142">
        <v>55</v>
      </c>
      <c r="F142">
        <v>42</v>
      </c>
      <c r="G142" s="7">
        <f t="shared" si="9"/>
        <v>1.4473684210526316</v>
      </c>
      <c r="H142" s="7">
        <f t="shared" si="10"/>
        <v>0.5</v>
      </c>
      <c r="I142">
        <v>21</v>
      </c>
      <c r="J142" s="7">
        <v>5.2631578947368418E-2</v>
      </c>
    </row>
    <row r="143" spans="1:11" x14ac:dyDescent="0.2">
      <c r="B143">
        <v>17</v>
      </c>
      <c r="C143">
        <v>108</v>
      </c>
      <c r="D143">
        <v>78</v>
      </c>
      <c r="E143">
        <v>44</v>
      </c>
      <c r="F143">
        <v>32</v>
      </c>
      <c r="G143" s="7">
        <f t="shared" si="9"/>
        <v>1.3846153846153846</v>
      </c>
      <c r="H143" s="7">
        <f t="shared" si="10"/>
        <v>0.40740740740740738</v>
      </c>
      <c r="I143">
        <v>23</v>
      </c>
      <c r="J143" s="7">
        <v>0.13157894736842105</v>
      </c>
    </row>
    <row r="144" spans="1:11" x14ac:dyDescent="0.2">
      <c r="B144">
        <v>20</v>
      </c>
      <c r="C144">
        <v>108</v>
      </c>
      <c r="D144">
        <v>65</v>
      </c>
      <c r="E144">
        <v>46</v>
      </c>
      <c r="F144">
        <v>40</v>
      </c>
      <c r="G144" s="7">
        <f t="shared" si="9"/>
        <v>1.6615384615384616</v>
      </c>
      <c r="H144" s="7">
        <f t="shared" si="10"/>
        <v>0.42592592592592593</v>
      </c>
      <c r="I144">
        <v>18</v>
      </c>
      <c r="J144" s="7">
        <v>0.125</v>
      </c>
    </row>
    <row r="145" spans="1:14" x14ac:dyDescent="0.2">
      <c r="B145">
        <v>17</v>
      </c>
      <c r="C145">
        <v>77</v>
      </c>
      <c r="D145">
        <v>48</v>
      </c>
      <c r="E145">
        <v>36</v>
      </c>
      <c r="F145">
        <v>28</v>
      </c>
      <c r="G145" s="7">
        <f t="shared" si="9"/>
        <v>1.6041666666666667</v>
      </c>
      <c r="H145" s="7">
        <f t="shared" si="10"/>
        <v>0.46753246753246752</v>
      </c>
      <c r="I145">
        <v>19</v>
      </c>
      <c r="J145" s="7">
        <v>0.08</v>
      </c>
    </row>
    <row r="146" spans="1:14" x14ac:dyDescent="0.2">
      <c r="B146">
        <v>22</v>
      </c>
      <c r="C146">
        <v>89</v>
      </c>
      <c r="D146">
        <v>56</v>
      </c>
      <c r="E146">
        <v>42</v>
      </c>
      <c r="F146">
        <v>29</v>
      </c>
      <c r="G146" s="7">
        <f t="shared" si="9"/>
        <v>1.5892857142857142</v>
      </c>
      <c r="H146" s="7">
        <f t="shared" si="10"/>
        <v>0.47191011235955055</v>
      </c>
      <c r="I146">
        <v>20</v>
      </c>
      <c r="J146" s="7">
        <v>7.407407407407407E-2</v>
      </c>
      <c r="K146">
        <v>59</v>
      </c>
    </row>
    <row r="147" spans="1:14" x14ac:dyDescent="0.2">
      <c r="B147">
        <v>15</v>
      </c>
      <c r="C147">
        <v>100</v>
      </c>
      <c r="D147">
        <v>66</v>
      </c>
      <c r="E147">
        <v>48</v>
      </c>
      <c r="F147">
        <v>33</v>
      </c>
      <c r="G147" s="7">
        <f t="shared" si="9"/>
        <v>1.5151515151515151</v>
      </c>
      <c r="H147" s="7">
        <f t="shared" si="10"/>
        <v>0.48</v>
      </c>
      <c r="I147">
        <v>20</v>
      </c>
      <c r="J147" s="7">
        <v>0.15151515151515152</v>
      </c>
      <c r="K147">
        <v>60</v>
      </c>
    </row>
    <row r="148" spans="1:14" x14ac:dyDescent="0.2">
      <c r="B148">
        <v>15</v>
      </c>
      <c r="C148">
        <v>95</v>
      </c>
      <c r="D148">
        <v>63</v>
      </c>
      <c r="E148">
        <v>40</v>
      </c>
      <c r="F148">
        <v>33</v>
      </c>
      <c r="G148" s="7">
        <f t="shared" si="9"/>
        <v>1.5079365079365079</v>
      </c>
      <c r="H148" s="7">
        <f t="shared" si="10"/>
        <v>0.42105263157894735</v>
      </c>
      <c r="I148">
        <v>17</v>
      </c>
      <c r="J148" s="7">
        <v>9.6774193548387094E-2</v>
      </c>
      <c r="K148">
        <v>75</v>
      </c>
    </row>
    <row r="149" spans="1:14" x14ac:dyDescent="0.2">
      <c r="B149">
        <v>27</v>
      </c>
      <c r="C149">
        <v>127</v>
      </c>
      <c r="D149">
        <v>72</v>
      </c>
      <c r="E149">
        <v>66</v>
      </c>
      <c r="F149">
        <v>32</v>
      </c>
      <c r="G149" s="7">
        <f t="shared" si="9"/>
        <v>1.7638888888888888</v>
      </c>
      <c r="H149" s="7">
        <f t="shared" si="10"/>
        <v>0.51968503937007871</v>
      </c>
      <c r="I149">
        <v>22</v>
      </c>
      <c r="J149" s="7">
        <v>0.11764705882352941</v>
      </c>
      <c r="K149">
        <v>58</v>
      </c>
    </row>
    <row r="150" spans="1:14" x14ac:dyDescent="0.2">
      <c r="B150">
        <v>24</v>
      </c>
      <c r="C150">
        <v>128</v>
      </c>
      <c r="D150">
        <v>73</v>
      </c>
      <c r="E150">
        <v>68</v>
      </c>
      <c r="F150">
        <v>29</v>
      </c>
      <c r="G150" s="7">
        <f t="shared" si="9"/>
        <v>1.7534246575342465</v>
      </c>
      <c r="H150" s="7">
        <f t="shared" si="10"/>
        <v>0.53125</v>
      </c>
      <c r="I150">
        <v>19</v>
      </c>
      <c r="J150" s="7">
        <v>8.5714285714285715E-2</v>
      </c>
      <c r="K150">
        <v>78</v>
      </c>
    </row>
    <row r="151" spans="1:14" x14ac:dyDescent="0.2">
      <c r="B151">
        <v>25</v>
      </c>
      <c r="C151">
        <v>105</v>
      </c>
      <c r="D151">
        <v>73</v>
      </c>
      <c r="E151">
        <v>48</v>
      </c>
      <c r="F151">
        <v>45</v>
      </c>
      <c r="G151" s="7">
        <f t="shared" si="9"/>
        <v>1.4383561643835616</v>
      </c>
      <c r="H151" s="7">
        <f t="shared" si="10"/>
        <v>0.45714285714285713</v>
      </c>
      <c r="I151">
        <v>23</v>
      </c>
      <c r="J151" s="7">
        <v>5.5555555555555552E-2</v>
      </c>
      <c r="K151">
        <v>55</v>
      </c>
    </row>
    <row r="152" spans="1:14" x14ac:dyDescent="0.2">
      <c r="B152">
        <v>23</v>
      </c>
      <c r="C152">
        <v>100</v>
      </c>
      <c r="D152">
        <v>72</v>
      </c>
      <c r="E152">
        <v>52</v>
      </c>
      <c r="F152">
        <v>34</v>
      </c>
      <c r="G152" s="7">
        <f t="shared" si="9"/>
        <v>1.3888888888888888</v>
      </c>
      <c r="H152" s="7">
        <f t="shared" si="10"/>
        <v>0.52</v>
      </c>
      <c r="I152">
        <v>22</v>
      </c>
      <c r="J152" s="7">
        <v>8.5714285714285715E-2</v>
      </c>
      <c r="K152">
        <v>62</v>
      </c>
    </row>
    <row r="153" spans="1:14" x14ac:dyDescent="0.2">
      <c r="B153">
        <v>20</v>
      </c>
      <c r="C153">
        <v>103</v>
      </c>
      <c r="D153">
        <v>72</v>
      </c>
      <c r="E153">
        <v>48</v>
      </c>
      <c r="F153">
        <v>27</v>
      </c>
      <c r="G153" s="7">
        <f t="shared" si="9"/>
        <v>1.4305555555555556</v>
      </c>
      <c r="H153" s="7">
        <f t="shared" si="10"/>
        <v>0.46601941747572817</v>
      </c>
      <c r="I153">
        <v>22</v>
      </c>
      <c r="J153" s="7">
        <v>5.4054054054054057E-2</v>
      </c>
      <c r="K153">
        <v>58</v>
      </c>
    </row>
    <row r="154" spans="1:14" x14ac:dyDescent="0.2">
      <c r="B154">
        <v>22</v>
      </c>
      <c r="C154">
        <v>105</v>
      </c>
      <c r="D154">
        <v>74</v>
      </c>
      <c r="E154">
        <v>48</v>
      </c>
      <c r="F154">
        <v>43</v>
      </c>
      <c r="G154" s="7">
        <f t="shared" si="9"/>
        <v>1.4189189189189189</v>
      </c>
      <c r="H154" s="7">
        <f t="shared" si="10"/>
        <v>0.45714285714285713</v>
      </c>
      <c r="I154">
        <v>22</v>
      </c>
      <c r="J154" s="7">
        <v>0.15</v>
      </c>
      <c r="K154">
        <v>62</v>
      </c>
    </row>
    <row r="155" spans="1:14" x14ac:dyDescent="0.2">
      <c r="B155">
        <v>18</v>
      </c>
      <c r="C155">
        <v>80</v>
      </c>
      <c r="D155">
        <v>55</v>
      </c>
      <c r="E155">
        <v>36</v>
      </c>
      <c r="F155">
        <v>40</v>
      </c>
      <c r="G155" s="7">
        <f t="shared" si="9"/>
        <v>1.4545454545454546</v>
      </c>
      <c r="H155" s="7">
        <f t="shared" si="10"/>
        <v>0.45</v>
      </c>
      <c r="I155">
        <v>16</v>
      </c>
      <c r="J155" s="7">
        <v>7.1428571428571425E-2</v>
      </c>
      <c r="K155">
        <v>78</v>
      </c>
    </row>
    <row r="156" spans="1:14" x14ac:dyDescent="0.2">
      <c r="B156">
        <v>17</v>
      </c>
      <c r="C156">
        <v>90</v>
      </c>
      <c r="D156">
        <v>62</v>
      </c>
      <c r="E156">
        <v>43</v>
      </c>
      <c r="F156">
        <v>40</v>
      </c>
      <c r="G156" s="7">
        <f t="shared" si="9"/>
        <v>1.4516129032258065</v>
      </c>
      <c r="H156" s="7">
        <f t="shared" si="10"/>
        <v>0.4777777777777778</v>
      </c>
      <c r="I156">
        <v>21</v>
      </c>
      <c r="J156" s="7">
        <v>9.6774193548387094E-2</v>
      </c>
      <c r="K156">
        <v>63</v>
      </c>
    </row>
    <row r="157" spans="1:14" x14ac:dyDescent="0.2">
      <c r="B157">
        <v>18</v>
      </c>
      <c r="C157">
        <v>105</v>
      </c>
      <c r="D157">
        <v>67</v>
      </c>
      <c r="E157">
        <v>48</v>
      </c>
      <c r="F157">
        <v>36</v>
      </c>
      <c r="G157" s="7">
        <f t="shared" si="9"/>
        <v>1.5671641791044777</v>
      </c>
      <c r="H157" s="7">
        <f t="shared" si="10"/>
        <v>0.45714285714285713</v>
      </c>
      <c r="I157">
        <v>23</v>
      </c>
      <c r="J157" s="7">
        <v>8.8235294117647065E-2</v>
      </c>
      <c r="K157">
        <v>52</v>
      </c>
    </row>
    <row r="158" spans="1:14" x14ac:dyDescent="0.2">
      <c r="B158">
        <v>25</v>
      </c>
      <c r="C158">
        <v>100</v>
      </c>
      <c r="D158">
        <v>72</v>
      </c>
      <c r="E158">
        <v>49</v>
      </c>
      <c r="F158">
        <v>37</v>
      </c>
      <c r="G158" s="7">
        <f t="shared" si="9"/>
        <v>1.3888888888888888</v>
      </c>
      <c r="H158" s="7">
        <f t="shared" si="10"/>
        <v>0.49</v>
      </c>
      <c r="I158">
        <v>20</v>
      </c>
      <c r="J158" s="7">
        <v>0.1111111111111111</v>
      </c>
      <c r="K158">
        <v>80</v>
      </c>
    </row>
    <row r="159" spans="1:14" x14ac:dyDescent="0.2">
      <c r="B159">
        <v>16</v>
      </c>
      <c r="C159">
        <v>81</v>
      </c>
      <c r="D159">
        <v>53</v>
      </c>
      <c r="E159">
        <v>37</v>
      </c>
      <c r="F159">
        <v>42</v>
      </c>
      <c r="G159" s="7">
        <f t="shared" si="9"/>
        <v>1.5283018867924529</v>
      </c>
      <c r="H159" s="7">
        <f t="shared" si="10"/>
        <v>0.4567901234567901</v>
      </c>
      <c r="I159">
        <v>21</v>
      </c>
      <c r="J159" s="7">
        <v>4.1666666666666664E-2</v>
      </c>
      <c r="K159">
        <v>70</v>
      </c>
    </row>
    <row r="160" spans="1:14" x14ac:dyDescent="0.2">
      <c r="A160" t="s">
        <v>1103</v>
      </c>
      <c r="L160">
        <v>14</v>
      </c>
      <c r="M160">
        <v>14.5</v>
      </c>
      <c r="N160" s="7">
        <f t="shared" ref="N160:N178" si="11">L160/M160</f>
        <v>0.96551724137931039</v>
      </c>
    </row>
    <row r="161" spans="1:14" x14ac:dyDescent="0.2">
      <c r="L161">
        <v>13.5</v>
      </c>
      <c r="M161">
        <v>12.5</v>
      </c>
      <c r="N161" s="7">
        <f t="shared" si="11"/>
        <v>1.08</v>
      </c>
    </row>
    <row r="162" spans="1:14" x14ac:dyDescent="0.2">
      <c r="L162">
        <v>14</v>
      </c>
      <c r="M162">
        <v>13</v>
      </c>
      <c r="N162" s="7">
        <f t="shared" si="11"/>
        <v>1.0769230769230769</v>
      </c>
    </row>
    <row r="163" spans="1:14" x14ac:dyDescent="0.2">
      <c r="L163">
        <v>13</v>
      </c>
      <c r="M163">
        <v>14.5</v>
      </c>
      <c r="N163" s="7">
        <f t="shared" si="11"/>
        <v>0.89655172413793105</v>
      </c>
    </row>
    <row r="164" spans="1:14" x14ac:dyDescent="0.2">
      <c r="L164">
        <v>13</v>
      </c>
      <c r="M164">
        <v>15</v>
      </c>
      <c r="N164" s="7">
        <f t="shared" si="11"/>
        <v>0.8666666666666667</v>
      </c>
    </row>
    <row r="165" spans="1:14" x14ac:dyDescent="0.2">
      <c r="L165">
        <v>15</v>
      </c>
      <c r="M165">
        <v>17</v>
      </c>
      <c r="N165" s="7">
        <f t="shared" si="11"/>
        <v>0.88235294117647056</v>
      </c>
    </row>
    <row r="166" spans="1:14" x14ac:dyDescent="0.2">
      <c r="A166" t="s">
        <v>1104</v>
      </c>
      <c r="L166">
        <v>13</v>
      </c>
      <c r="M166">
        <v>15</v>
      </c>
      <c r="N166" s="7">
        <f t="shared" si="11"/>
        <v>0.8666666666666667</v>
      </c>
    </row>
    <row r="167" spans="1:14" x14ac:dyDescent="0.2">
      <c r="L167">
        <v>13</v>
      </c>
      <c r="M167">
        <v>12.5</v>
      </c>
      <c r="N167" s="7">
        <f t="shared" si="11"/>
        <v>1.04</v>
      </c>
    </row>
    <row r="168" spans="1:14" x14ac:dyDescent="0.2">
      <c r="L168">
        <v>15</v>
      </c>
      <c r="M168">
        <v>15</v>
      </c>
      <c r="N168" s="7">
        <f t="shared" si="11"/>
        <v>1</v>
      </c>
    </row>
    <row r="169" spans="1:14" x14ac:dyDescent="0.2">
      <c r="L169">
        <v>16</v>
      </c>
      <c r="M169">
        <v>18</v>
      </c>
      <c r="N169" s="7">
        <f t="shared" si="11"/>
        <v>0.88888888888888884</v>
      </c>
    </row>
    <row r="170" spans="1:14" x14ac:dyDescent="0.2">
      <c r="A170" t="s">
        <v>1105</v>
      </c>
      <c r="L170">
        <v>15</v>
      </c>
      <c r="M170">
        <v>14</v>
      </c>
      <c r="N170" s="7">
        <f t="shared" si="11"/>
        <v>1.0714285714285714</v>
      </c>
    </row>
    <row r="171" spans="1:14" x14ac:dyDescent="0.2">
      <c r="L171">
        <v>15</v>
      </c>
      <c r="M171">
        <v>14</v>
      </c>
      <c r="N171" s="7">
        <f t="shared" si="11"/>
        <v>1.0714285714285714</v>
      </c>
    </row>
    <row r="172" spans="1:14" x14ac:dyDescent="0.2">
      <c r="L172">
        <v>16</v>
      </c>
      <c r="M172">
        <v>16</v>
      </c>
      <c r="N172" s="7">
        <f t="shared" si="11"/>
        <v>1</v>
      </c>
    </row>
    <row r="173" spans="1:14" x14ac:dyDescent="0.2">
      <c r="L173">
        <v>14</v>
      </c>
      <c r="M173">
        <v>16</v>
      </c>
      <c r="N173" s="7">
        <f t="shared" si="11"/>
        <v>0.875</v>
      </c>
    </row>
    <row r="174" spans="1:14" x14ac:dyDescent="0.2">
      <c r="L174">
        <v>14</v>
      </c>
      <c r="M174">
        <v>13</v>
      </c>
      <c r="N174" s="7">
        <f t="shared" si="11"/>
        <v>1.0769230769230769</v>
      </c>
    </row>
    <row r="175" spans="1:14" x14ac:dyDescent="0.2">
      <c r="L175">
        <v>20</v>
      </c>
      <c r="M175">
        <v>19</v>
      </c>
      <c r="N175" s="7">
        <f t="shared" si="11"/>
        <v>1.0526315789473684</v>
      </c>
    </row>
    <row r="176" spans="1:14" x14ac:dyDescent="0.2">
      <c r="L176">
        <v>17</v>
      </c>
      <c r="M176">
        <v>15</v>
      </c>
      <c r="N176" s="7">
        <f t="shared" si="11"/>
        <v>1.1333333333333333</v>
      </c>
    </row>
    <row r="177" spans="1:14" x14ac:dyDescent="0.2">
      <c r="L177">
        <v>15</v>
      </c>
      <c r="M177">
        <v>14</v>
      </c>
      <c r="N177" s="7">
        <f t="shared" si="11"/>
        <v>1.0714285714285714</v>
      </c>
    </row>
    <row r="178" spans="1:14" x14ac:dyDescent="0.2">
      <c r="L178">
        <v>13</v>
      </c>
      <c r="M178">
        <v>13</v>
      </c>
      <c r="N178" s="7">
        <f t="shared" si="11"/>
        <v>1</v>
      </c>
    </row>
    <row r="179" spans="1:14" x14ac:dyDescent="0.2">
      <c r="A179" t="s">
        <v>1106</v>
      </c>
      <c r="B179">
        <v>17</v>
      </c>
      <c r="C179">
        <v>93</v>
      </c>
      <c r="D179">
        <v>56</v>
      </c>
      <c r="E179">
        <v>38</v>
      </c>
      <c r="F179">
        <v>31</v>
      </c>
      <c r="G179" s="7">
        <f t="shared" ref="G179:G200" si="12">C179/D179</f>
        <v>1.6607142857142858</v>
      </c>
      <c r="H179" s="7">
        <f t="shared" ref="H179:H200" si="13">E179/C179</f>
        <v>0.40860215053763443</v>
      </c>
      <c r="I179">
        <v>22</v>
      </c>
      <c r="J179" s="7">
        <v>0.11538461538461539</v>
      </c>
      <c r="K179" s="7">
        <v>65</v>
      </c>
    </row>
    <row r="180" spans="1:14" x14ac:dyDescent="0.2">
      <c r="B180">
        <v>20</v>
      </c>
      <c r="C180">
        <v>97</v>
      </c>
      <c r="D180">
        <v>60</v>
      </c>
      <c r="E180">
        <v>45</v>
      </c>
      <c r="F180">
        <v>35</v>
      </c>
      <c r="G180" s="7">
        <f t="shared" si="12"/>
        <v>1.6166666666666667</v>
      </c>
      <c r="H180" s="7">
        <f t="shared" si="13"/>
        <v>0.46391752577319589</v>
      </c>
      <c r="I180">
        <v>21</v>
      </c>
      <c r="J180" s="7">
        <v>9.0909090909090912E-2</v>
      </c>
      <c r="K180" s="7">
        <v>55</v>
      </c>
    </row>
    <row r="181" spans="1:14" x14ac:dyDescent="0.2">
      <c r="B181">
        <v>27</v>
      </c>
      <c r="C181">
        <v>120</v>
      </c>
      <c r="D181">
        <v>77</v>
      </c>
      <c r="E181">
        <v>57</v>
      </c>
      <c r="F181">
        <v>37</v>
      </c>
      <c r="G181" s="7">
        <f t="shared" si="12"/>
        <v>1.5584415584415585</v>
      </c>
      <c r="H181" s="7">
        <f t="shared" si="13"/>
        <v>0.47499999999999998</v>
      </c>
      <c r="I181">
        <v>22</v>
      </c>
      <c r="J181" s="7">
        <v>0.13513513513513514</v>
      </c>
      <c r="K181" s="7">
        <v>48</v>
      </c>
    </row>
    <row r="182" spans="1:14" x14ac:dyDescent="0.2">
      <c r="B182">
        <v>25</v>
      </c>
      <c r="C182">
        <v>115</v>
      </c>
      <c r="D182">
        <v>75</v>
      </c>
      <c r="E182">
        <v>57</v>
      </c>
      <c r="F182">
        <v>38</v>
      </c>
      <c r="G182" s="7">
        <f t="shared" si="12"/>
        <v>1.5333333333333334</v>
      </c>
      <c r="H182" s="7">
        <f t="shared" si="13"/>
        <v>0.4956521739130435</v>
      </c>
      <c r="I182">
        <v>24</v>
      </c>
      <c r="J182" s="7">
        <v>5.5555555555555552E-2</v>
      </c>
      <c r="K182" s="7">
        <v>55</v>
      </c>
    </row>
    <row r="183" spans="1:14" x14ac:dyDescent="0.2">
      <c r="B183">
        <v>26</v>
      </c>
      <c r="C183">
        <v>110</v>
      </c>
      <c r="D183">
        <v>90</v>
      </c>
      <c r="E183">
        <v>45</v>
      </c>
      <c r="F183">
        <v>45</v>
      </c>
      <c r="G183" s="7">
        <f t="shared" si="12"/>
        <v>1.2222222222222223</v>
      </c>
      <c r="H183" s="7">
        <f t="shared" si="13"/>
        <v>0.40909090909090912</v>
      </c>
      <c r="I183">
        <v>20</v>
      </c>
      <c r="J183" s="7">
        <v>0.10869565217391304</v>
      </c>
    </row>
    <row r="184" spans="1:14" x14ac:dyDescent="0.2">
      <c r="B184">
        <v>25</v>
      </c>
      <c r="C184">
        <v>110</v>
      </c>
      <c r="D184">
        <v>88</v>
      </c>
      <c r="E184">
        <v>49</v>
      </c>
      <c r="F184">
        <v>37</v>
      </c>
      <c r="G184" s="7">
        <f t="shared" si="12"/>
        <v>1.25</v>
      </c>
      <c r="H184" s="7">
        <f t="shared" si="13"/>
        <v>0.44545454545454544</v>
      </c>
      <c r="I184">
        <v>24</v>
      </c>
      <c r="J184" s="7">
        <v>8.8888888888888892E-2</v>
      </c>
      <c r="K184" s="7">
        <v>75</v>
      </c>
    </row>
    <row r="185" spans="1:14" x14ac:dyDescent="0.2">
      <c r="B185">
        <v>27</v>
      </c>
      <c r="C185">
        <v>122</v>
      </c>
      <c r="D185">
        <v>95</v>
      </c>
      <c r="E185">
        <v>64</v>
      </c>
      <c r="F185">
        <v>37</v>
      </c>
      <c r="G185" s="7">
        <f t="shared" si="12"/>
        <v>1.2842105263157895</v>
      </c>
      <c r="H185" s="7">
        <f t="shared" si="13"/>
        <v>0.52459016393442626</v>
      </c>
      <c r="I185">
        <v>23</v>
      </c>
      <c r="J185" s="7">
        <v>0.1111111111111111</v>
      </c>
      <c r="K185" s="7">
        <v>52</v>
      </c>
    </row>
    <row r="186" spans="1:14" x14ac:dyDescent="0.2">
      <c r="B186">
        <v>27</v>
      </c>
      <c r="C186">
        <v>108</v>
      </c>
      <c r="D186">
        <v>79</v>
      </c>
      <c r="E186">
        <v>52</v>
      </c>
      <c r="F186">
        <v>35</v>
      </c>
      <c r="G186" s="7">
        <f t="shared" si="12"/>
        <v>1.3670886075949367</v>
      </c>
      <c r="H186" s="7">
        <f t="shared" si="13"/>
        <v>0.48148148148148145</v>
      </c>
      <c r="I186">
        <v>22</v>
      </c>
      <c r="J186" s="7">
        <v>0.05</v>
      </c>
      <c r="K186" s="7">
        <v>65</v>
      </c>
    </row>
    <row r="187" spans="1:14" x14ac:dyDescent="0.2">
      <c r="B187">
        <v>20</v>
      </c>
      <c r="C187">
        <v>82</v>
      </c>
      <c r="D187">
        <v>55</v>
      </c>
      <c r="E187">
        <v>40</v>
      </c>
      <c r="F187">
        <v>32</v>
      </c>
      <c r="G187" s="7">
        <f t="shared" si="12"/>
        <v>1.490909090909091</v>
      </c>
      <c r="H187" s="7">
        <f t="shared" si="13"/>
        <v>0.48780487804878048</v>
      </c>
      <c r="I187">
        <v>19</v>
      </c>
      <c r="J187" s="7">
        <v>6.6666666666666666E-2</v>
      </c>
      <c r="K187" s="7">
        <v>72</v>
      </c>
    </row>
    <row r="188" spans="1:14" x14ac:dyDescent="0.2">
      <c r="B188">
        <v>27</v>
      </c>
      <c r="C188">
        <v>80</v>
      </c>
      <c r="D188">
        <v>62</v>
      </c>
      <c r="E188">
        <v>35</v>
      </c>
      <c r="F188">
        <v>44</v>
      </c>
      <c r="G188" s="7">
        <f t="shared" si="12"/>
        <v>1.2903225806451613</v>
      </c>
      <c r="H188" s="7">
        <f t="shared" si="13"/>
        <v>0.4375</v>
      </c>
      <c r="I188">
        <v>20</v>
      </c>
      <c r="J188" s="7">
        <v>0.1</v>
      </c>
      <c r="K188" s="7">
        <v>67</v>
      </c>
    </row>
    <row r="189" spans="1:14" x14ac:dyDescent="0.2">
      <c r="B189">
        <v>20</v>
      </c>
      <c r="C189">
        <v>98</v>
      </c>
      <c r="D189">
        <v>70</v>
      </c>
      <c r="E189">
        <v>47</v>
      </c>
      <c r="F189">
        <v>41</v>
      </c>
      <c r="G189" s="7">
        <f t="shared" si="12"/>
        <v>1.4</v>
      </c>
      <c r="H189" s="7">
        <f t="shared" si="13"/>
        <v>0.47959183673469385</v>
      </c>
      <c r="I189">
        <v>20</v>
      </c>
      <c r="J189" s="7">
        <v>8.8235294117647065E-2</v>
      </c>
    </row>
    <row r="190" spans="1:14" x14ac:dyDescent="0.2">
      <c r="B190">
        <v>20</v>
      </c>
      <c r="C190">
        <v>110</v>
      </c>
      <c r="D190">
        <v>80</v>
      </c>
      <c r="E190">
        <v>52</v>
      </c>
      <c r="F190">
        <v>38</v>
      </c>
      <c r="G190" s="7">
        <f t="shared" si="12"/>
        <v>1.375</v>
      </c>
      <c r="H190" s="7">
        <f t="shared" si="13"/>
        <v>0.47272727272727272</v>
      </c>
      <c r="I190">
        <v>24</v>
      </c>
      <c r="J190" s="7">
        <v>6.9767441860465115E-2</v>
      </c>
      <c r="K190" s="7">
        <v>63</v>
      </c>
    </row>
    <row r="191" spans="1:14" x14ac:dyDescent="0.2">
      <c r="B191">
        <v>24</v>
      </c>
      <c r="C191">
        <v>110</v>
      </c>
      <c r="D191">
        <v>70</v>
      </c>
      <c r="E191">
        <v>60</v>
      </c>
      <c r="F191">
        <v>32</v>
      </c>
      <c r="G191" s="7">
        <f t="shared" si="12"/>
        <v>1.5714285714285714</v>
      </c>
      <c r="H191" s="7">
        <f t="shared" si="13"/>
        <v>0.54545454545454541</v>
      </c>
      <c r="I191">
        <v>20</v>
      </c>
      <c r="J191" s="7">
        <v>8.8235294117647065E-2</v>
      </c>
      <c r="K191" s="7">
        <v>45</v>
      </c>
    </row>
    <row r="192" spans="1:14" x14ac:dyDescent="0.2">
      <c r="B192">
        <v>21</v>
      </c>
      <c r="C192">
        <v>90</v>
      </c>
      <c r="D192">
        <v>69</v>
      </c>
      <c r="E192">
        <v>44</v>
      </c>
      <c r="F192">
        <v>39</v>
      </c>
      <c r="G192" s="7">
        <f t="shared" si="12"/>
        <v>1.3043478260869565</v>
      </c>
      <c r="H192" s="7">
        <f t="shared" si="13"/>
        <v>0.48888888888888887</v>
      </c>
      <c r="I192">
        <v>18</v>
      </c>
      <c r="J192" s="7">
        <v>0.11764705882352941</v>
      </c>
      <c r="K192" s="7">
        <v>58</v>
      </c>
    </row>
    <row r="193" spans="2:11" x14ac:dyDescent="0.2">
      <c r="B193">
        <v>23</v>
      </c>
      <c r="C193">
        <v>90</v>
      </c>
      <c r="D193">
        <v>69</v>
      </c>
      <c r="E193">
        <v>42</v>
      </c>
      <c r="F193">
        <v>42</v>
      </c>
      <c r="G193" s="7">
        <f t="shared" si="12"/>
        <v>1.3043478260869565</v>
      </c>
      <c r="H193" s="7">
        <f t="shared" si="13"/>
        <v>0.46666666666666667</v>
      </c>
      <c r="I193">
        <v>17</v>
      </c>
      <c r="J193" s="7">
        <v>5.7142857142857141E-2</v>
      </c>
      <c r="K193" s="7">
        <v>58</v>
      </c>
    </row>
    <row r="194" spans="2:11" x14ac:dyDescent="0.2">
      <c r="B194">
        <v>24</v>
      </c>
      <c r="C194">
        <v>112</v>
      </c>
      <c r="D194">
        <v>76</v>
      </c>
      <c r="E194">
        <v>60</v>
      </c>
      <c r="F194">
        <v>33</v>
      </c>
      <c r="G194" s="7">
        <f t="shared" si="12"/>
        <v>1.4736842105263157</v>
      </c>
      <c r="H194" s="7">
        <f t="shared" si="13"/>
        <v>0.5357142857142857</v>
      </c>
      <c r="I194">
        <v>23</v>
      </c>
      <c r="J194" s="7">
        <v>5.4054054054054057E-2</v>
      </c>
      <c r="K194" s="7">
        <v>60</v>
      </c>
    </row>
    <row r="195" spans="2:11" x14ac:dyDescent="0.2">
      <c r="B195">
        <v>18</v>
      </c>
      <c r="C195">
        <v>104</v>
      </c>
      <c r="D195">
        <v>76</v>
      </c>
      <c r="E195">
        <v>42</v>
      </c>
      <c r="F195">
        <v>38</v>
      </c>
      <c r="G195" s="7">
        <f t="shared" si="12"/>
        <v>1.368421052631579</v>
      </c>
      <c r="H195" s="7">
        <f t="shared" si="13"/>
        <v>0.40384615384615385</v>
      </c>
      <c r="I195">
        <v>18</v>
      </c>
      <c r="J195" s="7">
        <v>5.4054054054054057E-2</v>
      </c>
      <c r="K195" s="7">
        <v>64</v>
      </c>
    </row>
    <row r="196" spans="2:11" x14ac:dyDescent="0.2">
      <c r="B196">
        <v>24</v>
      </c>
      <c r="C196">
        <v>116</v>
      </c>
      <c r="D196">
        <v>82</v>
      </c>
      <c r="E196">
        <v>53</v>
      </c>
      <c r="F196">
        <v>32</v>
      </c>
      <c r="G196" s="7">
        <f t="shared" si="12"/>
        <v>1.4146341463414633</v>
      </c>
      <c r="H196" s="7">
        <f t="shared" si="13"/>
        <v>0.45689655172413796</v>
      </c>
      <c r="I196">
        <v>21</v>
      </c>
      <c r="J196" s="7">
        <v>0.1</v>
      </c>
      <c r="K196" s="7">
        <v>55</v>
      </c>
    </row>
    <row r="197" spans="2:11" x14ac:dyDescent="0.2">
      <c r="B197">
        <v>30</v>
      </c>
      <c r="C197">
        <v>135</v>
      </c>
      <c r="D197">
        <v>115</v>
      </c>
      <c r="E197">
        <v>70</v>
      </c>
      <c r="F197">
        <v>43</v>
      </c>
      <c r="G197" s="7">
        <f t="shared" si="12"/>
        <v>1.173913043478261</v>
      </c>
      <c r="H197" s="7">
        <f t="shared" si="13"/>
        <v>0.51851851851851849</v>
      </c>
      <c r="I197">
        <v>24</v>
      </c>
      <c r="J197" s="7">
        <v>6.1224489795918366E-2</v>
      </c>
      <c r="K197" s="7">
        <v>62</v>
      </c>
    </row>
    <row r="198" spans="2:11" x14ac:dyDescent="0.2">
      <c r="B198">
        <v>17</v>
      </c>
      <c r="C198">
        <v>95</v>
      </c>
      <c r="D198">
        <v>54</v>
      </c>
      <c r="E198">
        <v>38</v>
      </c>
      <c r="F198">
        <v>32</v>
      </c>
      <c r="G198" s="7">
        <f t="shared" si="12"/>
        <v>1.7592592592592593</v>
      </c>
      <c r="H198" s="7">
        <f t="shared" si="13"/>
        <v>0.4</v>
      </c>
      <c r="I198">
        <v>22</v>
      </c>
      <c r="J198" s="7">
        <v>0.1111111111111111</v>
      </c>
      <c r="K198" s="7">
        <v>60</v>
      </c>
    </row>
    <row r="199" spans="2:11" x14ac:dyDescent="0.2">
      <c r="B199">
        <v>20</v>
      </c>
      <c r="C199">
        <v>113</v>
      </c>
      <c r="D199">
        <v>82</v>
      </c>
      <c r="E199">
        <v>55</v>
      </c>
      <c r="F199">
        <v>38</v>
      </c>
      <c r="G199" s="7">
        <f t="shared" si="12"/>
        <v>1.3780487804878048</v>
      </c>
      <c r="H199" s="7">
        <f t="shared" si="13"/>
        <v>0.48672566371681414</v>
      </c>
      <c r="I199">
        <v>22</v>
      </c>
      <c r="J199" s="7">
        <v>7.4999999999999997E-2</v>
      </c>
      <c r="K199" s="7">
        <v>52</v>
      </c>
    </row>
    <row r="200" spans="2:11" x14ac:dyDescent="0.2">
      <c r="B200">
        <v>20</v>
      </c>
      <c r="C200">
        <v>97</v>
      </c>
      <c r="D200">
        <v>64</v>
      </c>
      <c r="E200">
        <v>52</v>
      </c>
      <c r="F200">
        <v>33</v>
      </c>
      <c r="G200" s="7">
        <f t="shared" si="12"/>
        <v>1.515625</v>
      </c>
      <c r="H200" s="7">
        <f t="shared" si="13"/>
        <v>0.53608247422680411</v>
      </c>
      <c r="I200">
        <v>23</v>
      </c>
      <c r="J200" s="7">
        <v>6.6666666666666666E-2</v>
      </c>
      <c r="K200" s="7">
        <v>57</v>
      </c>
    </row>
  </sheetData>
  <phoneticPr fontId="4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4"/>
  <sheetViews>
    <sheetView workbookViewId="0">
      <pane ySplit="2040" topLeftCell="A70" activePane="bottomLeft"/>
      <selection activeCell="S2" sqref="S2:S7"/>
      <selection pane="bottomLeft" activeCell="O81" sqref="O81"/>
    </sheetView>
  </sheetViews>
  <sheetFormatPr defaultRowHeight="12.75" x14ac:dyDescent="0.2"/>
  <cols>
    <col min="3" max="3" width="6.140625" customWidth="1"/>
    <col min="4" max="4" width="5.7109375" customWidth="1"/>
    <col min="5" max="6" width="5.85546875" customWidth="1"/>
    <col min="7" max="7" width="6.42578125" style="7" customWidth="1"/>
    <col min="8" max="8" width="6.28515625" style="7" customWidth="1"/>
    <col min="9" max="9" width="9.140625" style="5"/>
    <col min="10" max="10" width="9.140625" style="7"/>
    <col min="13" max="13" width="8.7109375" style="7" customWidth="1"/>
    <col min="19" max="19" width="9.140625" style="26"/>
  </cols>
  <sheetData>
    <row r="1" spans="1:19" x14ac:dyDescent="0.2">
      <c r="A1" s="2" t="s">
        <v>1006</v>
      </c>
      <c r="B1" s="2" t="s">
        <v>583</v>
      </c>
      <c r="C1" s="2" t="s">
        <v>1</v>
      </c>
      <c r="D1" s="2" t="s">
        <v>2</v>
      </c>
      <c r="E1" s="2" t="s">
        <v>5</v>
      </c>
      <c r="F1" s="2" t="s">
        <v>4</v>
      </c>
      <c r="G1" s="6" t="s">
        <v>3</v>
      </c>
      <c r="H1" s="6" t="s">
        <v>6</v>
      </c>
      <c r="I1" s="4" t="s">
        <v>431</v>
      </c>
      <c r="J1" s="6" t="s">
        <v>141</v>
      </c>
      <c r="K1" s="2" t="s">
        <v>7</v>
      </c>
      <c r="L1" s="2" t="s">
        <v>8</v>
      </c>
      <c r="M1" s="6" t="s">
        <v>56</v>
      </c>
      <c r="S1" s="26" t="s">
        <v>1038</v>
      </c>
    </row>
    <row r="2" spans="1:19" x14ac:dyDescent="0.2">
      <c r="A2" t="s">
        <v>12</v>
      </c>
      <c r="B2" s="1" t="e">
        <f>AVERAGE(B10:B993)</f>
        <v>#DIV/0!</v>
      </c>
      <c r="C2" s="1">
        <f t="shared" ref="C2:J2" si="0">AVERAGE(C10:C993)</f>
        <v>96.15789473684211</v>
      </c>
      <c r="D2" s="1">
        <f t="shared" si="0"/>
        <v>59.631578947368418</v>
      </c>
      <c r="E2" s="1">
        <f t="shared" si="0"/>
        <v>51.789473684210527</v>
      </c>
      <c r="F2" s="1">
        <f t="shared" si="0"/>
        <v>32.157894736842103</v>
      </c>
      <c r="G2" s="7">
        <f t="shared" si="0"/>
        <v>1.6260355736123442</v>
      </c>
      <c r="H2" s="7">
        <f t="shared" si="0"/>
        <v>0.54231666046199412</v>
      </c>
      <c r="I2" s="5">
        <f t="shared" si="0"/>
        <v>19</v>
      </c>
      <c r="J2" s="7">
        <f t="shared" si="0"/>
        <v>0.21954096987667682</v>
      </c>
      <c r="K2" s="1">
        <f>AVERAGE(K10:K993)</f>
        <v>10.199999999999999</v>
      </c>
      <c r="L2" s="1">
        <f>AVERAGE(L10:L993)</f>
        <v>9.8307692307692314</v>
      </c>
      <c r="M2" s="1">
        <f>AVERAGE(M10:M993)</f>
        <v>1.0391674166906368</v>
      </c>
      <c r="S2" s="1">
        <f>AVERAGE(S10:S993)</f>
        <v>37.53125</v>
      </c>
    </row>
    <row r="3" spans="1:19" x14ac:dyDescent="0.2">
      <c r="A3" t="s">
        <v>14</v>
      </c>
      <c r="B3">
        <f>MIN(B10:B993)</f>
        <v>0</v>
      </c>
      <c r="C3">
        <f t="shared" ref="C3:J3" si="1">MIN(C10:C993)</f>
        <v>75</v>
      </c>
      <c r="D3">
        <f t="shared" si="1"/>
        <v>49</v>
      </c>
      <c r="E3">
        <f t="shared" si="1"/>
        <v>41</v>
      </c>
      <c r="F3">
        <f t="shared" si="1"/>
        <v>27</v>
      </c>
      <c r="G3" s="7">
        <f t="shared" si="1"/>
        <v>1.3866666666666667</v>
      </c>
      <c r="H3" s="7">
        <f t="shared" si="1"/>
        <v>0.42268041237113402</v>
      </c>
      <c r="I3" s="5">
        <f t="shared" si="1"/>
        <v>15</v>
      </c>
      <c r="J3" s="7">
        <f t="shared" si="1"/>
        <v>0.14285714285714285</v>
      </c>
      <c r="K3">
        <f>MIN(K10:K993)</f>
        <v>8</v>
      </c>
      <c r="L3">
        <f>MIN(L10:L993)</f>
        <v>8</v>
      </c>
      <c r="M3">
        <f>MIN(M10:M993)</f>
        <v>0.9</v>
      </c>
      <c r="S3">
        <f>MIN(S10:S993)</f>
        <v>29</v>
      </c>
    </row>
    <row r="4" spans="1:19" x14ac:dyDescent="0.2">
      <c r="A4" t="s">
        <v>15</v>
      </c>
      <c r="B4" s="1" t="e">
        <f>PERCENTILE(B10:B993,0.05)</f>
        <v>#NUM!</v>
      </c>
      <c r="C4" s="1">
        <f t="shared" ref="C4:J4" si="2">PERCENTILE(C10:C993,0.05)</f>
        <v>81.3</v>
      </c>
      <c r="D4" s="1">
        <f t="shared" si="2"/>
        <v>50.8</v>
      </c>
      <c r="E4" s="1">
        <f t="shared" si="2"/>
        <v>41.9</v>
      </c>
      <c r="F4" s="1">
        <f t="shared" si="2"/>
        <v>27.9</v>
      </c>
      <c r="G4" s="7">
        <f t="shared" si="2"/>
        <v>1.3986666666666665</v>
      </c>
      <c r="H4" s="7">
        <f t="shared" si="2"/>
        <v>0.44016277807921866</v>
      </c>
      <c r="I4" s="5">
        <f t="shared" si="2"/>
        <v>15.9</v>
      </c>
      <c r="J4" s="7">
        <f t="shared" si="2"/>
        <v>0.15274725274725276</v>
      </c>
      <c r="K4" s="1">
        <f>PERCENTILE(K10:K993,0.05)</f>
        <v>9</v>
      </c>
      <c r="L4" s="1">
        <f>PERCENTILE(L10:L993,0.05)</f>
        <v>9</v>
      </c>
      <c r="M4" s="1">
        <f>PERCENTILE(M10:M993,0.05)</f>
        <v>0.91060606060606053</v>
      </c>
      <c r="S4" s="1">
        <f>PERCENTILE(S10:S993,0.05)</f>
        <v>32</v>
      </c>
    </row>
    <row r="5" spans="1:19" x14ac:dyDescent="0.2">
      <c r="A5" t="s">
        <v>16</v>
      </c>
      <c r="B5" s="1" t="e">
        <f>PERCENTILE(B10:B993,0.95)</f>
        <v>#NUM!</v>
      </c>
      <c r="C5" s="1">
        <f t="shared" ref="C5:J5" si="3">PERCENTILE(C10:C993,0.95)</f>
        <v>113.69999999999999</v>
      </c>
      <c r="D5" s="1">
        <f t="shared" si="3"/>
        <v>75</v>
      </c>
      <c r="E5" s="1">
        <f t="shared" si="3"/>
        <v>58.799999999999983</v>
      </c>
      <c r="F5" s="1">
        <f t="shared" si="3"/>
        <v>36.299999999999997</v>
      </c>
      <c r="G5" s="7">
        <f t="shared" si="3"/>
        <v>1.9473022178086725</v>
      </c>
      <c r="H5" s="7">
        <f t="shared" si="3"/>
        <v>0.63741890639480991</v>
      </c>
      <c r="I5" s="5">
        <f t="shared" si="3"/>
        <v>22.099999999999998</v>
      </c>
      <c r="J5" s="7">
        <f t="shared" si="3"/>
        <v>0.3249999999999999</v>
      </c>
      <c r="K5" s="1">
        <f>PERCENTILE(K10:K993,0.95)</f>
        <v>11.5</v>
      </c>
      <c r="L5" s="1">
        <f>PERCENTILE(L10:L993,0.95)</f>
        <v>11</v>
      </c>
      <c r="M5" s="1">
        <f>PERCENTILE(M10:M993,0.95)</f>
        <v>1.1548872180451129</v>
      </c>
      <c r="S5" s="1">
        <f>PERCENTILE(S10:S993,0.95)</f>
        <v>44</v>
      </c>
    </row>
    <row r="6" spans="1:19" x14ac:dyDescent="0.2">
      <c r="A6" t="s">
        <v>13</v>
      </c>
      <c r="B6">
        <f>MAX(B10:B993)</f>
        <v>0</v>
      </c>
      <c r="C6">
        <f t="shared" ref="C6:J6" si="4">MAX(C10:C993)</f>
        <v>120</v>
      </c>
      <c r="D6">
        <f t="shared" si="4"/>
        <v>75</v>
      </c>
      <c r="E6">
        <f t="shared" si="4"/>
        <v>66</v>
      </c>
      <c r="F6">
        <f t="shared" si="4"/>
        <v>39</v>
      </c>
      <c r="G6" s="7">
        <f t="shared" si="4"/>
        <v>1.9824561403508771</v>
      </c>
      <c r="H6" s="7">
        <f t="shared" si="4"/>
        <v>0.66265060240963858</v>
      </c>
      <c r="I6" s="5">
        <f t="shared" si="4"/>
        <v>23</v>
      </c>
      <c r="J6" s="7">
        <f t="shared" si="4"/>
        <v>0.3571428571428571</v>
      </c>
      <c r="K6">
        <f>MAX(K10:K993)</f>
        <v>12</v>
      </c>
      <c r="L6">
        <f>MAX(L10:L993)</f>
        <v>12</v>
      </c>
      <c r="M6">
        <f>MAX(M10:M993)</f>
        <v>1.2222222222222223</v>
      </c>
      <c r="S6">
        <f>MAX(S10:S993)</f>
        <v>46</v>
      </c>
    </row>
    <row r="7" spans="1:19" s="5" customFormat="1" x14ac:dyDescent="0.2">
      <c r="A7" s="5" t="s">
        <v>22</v>
      </c>
      <c r="B7" s="5">
        <f>COUNT(B10:B993)</f>
        <v>0</v>
      </c>
      <c r="C7" s="5">
        <f t="shared" ref="C7:J7" si="5">COUNT(C10:C993)</f>
        <v>19</v>
      </c>
      <c r="D7" s="5">
        <f t="shared" si="5"/>
        <v>19</v>
      </c>
      <c r="E7" s="5">
        <f t="shared" si="5"/>
        <v>19</v>
      </c>
      <c r="F7" s="5">
        <f t="shared" si="5"/>
        <v>19</v>
      </c>
      <c r="G7" s="5">
        <f t="shared" si="5"/>
        <v>19</v>
      </c>
      <c r="H7" s="5">
        <f t="shared" si="5"/>
        <v>19</v>
      </c>
      <c r="I7" s="5">
        <f t="shared" si="5"/>
        <v>19</v>
      </c>
      <c r="J7" s="5">
        <f t="shared" si="5"/>
        <v>19</v>
      </c>
      <c r="K7" s="5">
        <f>COUNT(K10:K993)</f>
        <v>65</v>
      </c>
      <c r="L7" s="5">
        <f>COUNT(L10:L993)</f>
        <v>65</v>
      </c>
      <c r="M7" s="5">
        <f>COUNT(M10:M993)</f>
        <v>65</v>
      </c>
      <c r="S7" s="5">
        <f>COUNT(S10:S993)</f>
        <v>32</v>
      </c>
    </row>
    <row r="8" spans="1:19" x14ac:dyDescent="0.2">
      <c r="A8" s="2"/>
      <c r="B8" s="2"/>
      <c r="C8" s="2"/>
      <c r="D8" s="2"/>
      <c r="E8" s="2"/>
      <c r="F8" s="2"/>
      <c r="G8" s="6"/>
      <c r="H8" s="6"/>
      <c r="I8" s="4"/>
      <c r="J8" s="6"/>
      <c r="K8" s="2"/>
      <c r="L8" s="2"/>
      <c r="M8"/>
    </row>
    <row r="9" spans="1:19" x14ac:dyDescent="0.2">
      <c r="A9" s="2"/>
      <c r="B9" s="2"/>
      <c r="C9" s="2"/>
      <c r="D9" s="2"/>
      <c r="E9" s="2"/>
      <c r="F9" s="2"/>
      <c r="G9" s="6"/>
      <c r="H9" s="6"/>
      <c r="I9" s="4"/>
      <c r="J9" s="6"/>
      <c r="K9" s="2"/>
      <c r="L9" s="2"/>
      <c r="M9"/>
    </row>
    <row r="10" spans="1:19" x14ac:dyDescent="0.2">
      <c r="A10" t="s">
        <v>59</v>
      </c>
      <c r="K10">
        <v>11</v>
      </c>
      <c r="L10">
        <v>11</v>
      </c>
      <c r="M10" s="7">
        <f>K10/L10</f>
        <v>1</v>
      </c>
      <c r="N10" t="s">
        <v>60</v>
      </c>
      <c r="O10" t="s">
        <v>305</v>
      </c>
    </row>
    <row r="11" spans="1:19" x14ac:dyDescent="0.2">
      <c r="K11">
        <v>11</v>
      </c>
      <c r="L11">
        <v>9.5</v>
      </c>
      <c r="M11" s="7">
        <f t="shared" ref="M11:M59" si="6">K11/L11</f>
        <v>1.1578947368421053</v>
      </c>
      <c r="O11" t="s">
        <v>305</v>
      </c>
    </row>
    <row r="12" spans="1:19" x14ac:dyDescent="0.2">
      <c r="K12">
        <v>10</v>
      </c>
      <c r="L12">
        <v>9</v>
      </c>
      <c r="M12" s="7">
        <f t="shared" si="6"/>
        <v>1.1111111111111112</v>
      </c>
      <c r="O12" t="s">
        <v>305</v>
      </c>
    </row>
    <row r="13" spans="1:19" x14ac:dyDescent="0.2">
      <c r="K13">
        <v>10.5</v>
      </c>
      <c r="L13">
        <v>10.5</v>
      </c>
      <c r="M13" s="7">
        <f t="shared" si="6"/>
        <v>1</v>
      </c>
      <c r="O13" t="s">
        <v>305</v>
      </c>
    </row>
    <row r="14" spans="1:19" x14ac:dyDescent="0.2">
      <c r="K14">
        <v>11</v>
      </c>
      <c r="L14">
        <v>10</v>
      </c>
      <c r="M14" s="7">
        <f t="shared" si="6"/>
        <v>1.1000000000000001</v>
      </c>
      <c r="O14" t="s">
        <v>305</v>
      </c>
    </row>
    <row r="15" spans="1:19" x14ac:dyDescent="0.2">
      <c r="K15">
        <v>11</v>
      </c>
      <c r="L15">
        <v>9</v>
      </c>
      <c r="M15" s="7">
        <f t="shared" si="6"/>
        <v>1.2222222222222223</v>
      </c>
      <c r="O15" t="s">
        <v>305</v>
      </c>
    </row>
    <row r="16" spans="1:19" x14ac:dyDescent="0.2">
      <c r="K16">
        <v>10</v>
      </c>
      <c r="L16">
        <v>9</v>
      </c>
      <c r="M16" s="7">
        <f t="shared" si="6"/>
        <v>1.1111111111111112</v>
      </c>
      <c r="O16" t="s">
        <v>305</v>
      </c>
    </row>
    <row r="17" spans="11:15" x14ac:dyDescent="0.2">
      <c r="K17">
        <v>12</v>
      </c>
      <c r="L17">
        <v>10.5</v>
      </c>
      <c r="M17" s="7">
        <f t="shared" si="6"/>
        <v>1.1428571428571428</v>
      </c>
      <c r="O17" t="s">
        <v>305</v>
      </c>
    </row>
    <row r="18" spans="11:15" x14ac:dyDescent="0.2">
      <c r="K18">
        <v>11</v>
      </c>
      <c r="L18">
        <v>9</v>
      </c>
      <c r="M18" s="7">
        <f t="shared" si="6"/>
        <v>1.2222222222222223</v>
      </c>
      <c r="O18" t="s">
        <v>305</v>
      </c>
    </row>
    <row r="19" spans="11:15" x14ac:dyDescent="0.2">
      <c r="K19">
        <v>10</v>
      </c>
      <c r="L19">
        <v>10</v>
      </c>
      <c r="M19" s="7">
        <f t="shared" si="6"/>
        <v>1</v>
      </c>
      <c r="O19" t="s">
        <v>305</v>
      </c>
    </row>
    <row r="20" spans="11:15" x14ac:dyDescent="0.2">
      <c r="K20">
        <v>10</v>
      </c>
      <c r="L20">
        <v>10</v>
      </c>
      <c r="M20" s="7">
        <f t="shared" si="6"/>
        <v>1</v>
      </c>
      <c r="O20" t="s">
        <v>305</v>
      </c>
    </row>
    <row r="21" spans="11:15" x14ac:dyDescent="0.2">
      <c r="K21">
        <v>10</v>
      </c>
      <c r="L21">
        <v>10</v>
      </c>
      <c r="M21" s="7">
        <f t="shared" si="6"/>
        <v>1</v>
      </c>
      <c r="O21" t="s">
        <v>305</v>
      </c>
    </row>
    <row r="22" spans="11:15" x14ac:dyDescent="0.2">
      <c r="K22">
        <v>8</v>
      </c>
      <c r="L22">
        <v>8</v>
      </c>
      <c r="M22" s="7">
        <f t="shared" si="6"/>
        <v>1</v>
      </c>
      <c r="O22" t="s">
        <v>305</v>
      </c>
    </row>
    <row r="23" spans="11:15" x14ac:dyDescent="0.2">
      <c r="K23">
        <v>10</v>
      </c>
      <c r="L23">
        <v>10</v>
      </c>
      <c r="M23" s="7">
        <f t="shared" si="6"/>
        <v>1</v>
      </c>
      <c r="O23" t="s">
        <v>305</v>
      </c>
    </row>
    <row r="24" spans="11:15" x14ac:dyDescent="0.2">
      <c r="K24">
        <v>9.5</v>
      </c>
      <c r="L24">
        <v>9</v>
      </c>
      <c r="M24" s="7">
        <f t="shared" si="6"/>
        <v>1.0555555555555556</v>
      </c>
      <c r="O24" t="s">
        <v>305</v>
      </c>
    </row>
    <row r="25" spans="11:15" x14ac:dyDescent="0.2">
      <c r="K25">
        <v>9</v>
      </c>
      <c r="L25">
        <v>10</v>
      </c>
      <c r="M25" s="7">
        <f t="shared" si="6"/>
        <v>0.9</v>
      </c>
      <c r="O25" t="s">
        <v>305</v>
      </c>
    </row>
    <row r="26" spans="11:15" x14ac:dyDescent="0.2">
      <c r="K26">
        <v>9.5</v>
      </c>
      <c r="L26">
        <v>9</v>
      </c>
      <c r="M26" s="7">
        <f t="shared" si="6"/>
        <v>1.0555555555555556</v>
      </c>
      <c r="O26" t="s">
        <v>305</v>
      </c>
    </row>
    <row r="27" spans="11:15" x14ac:dyDescent="0.2">
      <c r="K27">
        <v>11</v>
      </c>
      <c r="L27">
        <v>11</v>
      </c>
      <c r="M27" s="7">
        <f t="shared" si="6"/>
        <v>1</v>
      </c>
      <c r="O27" t="s">
        <v>305</v>
      </c>
    </row>
    <row r="28" spans="11:15" x14ac:dyDescent="0.2">
      <c r="K28">
        <v>11.5</v>
      </c>
      <c r="L28">
        <v>10.5</v>
      </c>
      <c r="M28" s="7">
        <f t="shared" si="6"/>
        <v>1.0952380952380953</v>
      </c>
      <c r="O28" t="s">
        <v>305</v>
      </c>
    </row>
    <row r="29" spans="11:15" x14ac:dyDescent="0.2">
      <c r="K29">
        <v>10</v>
      </c>
      <c r="L29">
        <v>9.5</v>
      </c>
      <c r="M29" s="7">
        <f t="shared" si="6"/>
        <v>1.0526315789473684</v>
      </c>
      <c r="O29" t="s">
        <v>305</v>
      </c>
    </row>
    <row r="30" spans="11:15" x14ac:dyDescent="0.2">
      <c r="K30">
        <v>10</v>
      </c>
      <c r="L30">
        <v>9.5</v>
      </c>
      <c r="M30" s="7">
        <f t="shared" si="6"/>
        <v>1.0526315789473684</v>
      </c>
      <c r="O30" t="s">
        <v>305</v>
      </c>
    </row>
    <row r="31" spans="11:15" x14ac:dyDescent="0.2">
      <c r="K31">
        <v>9.5</v>
      </c>
      <c r="L31">
        <v>9.5</v>
      </c>
      <c r="M31" s="7">
        <f t="shared" si="6"/>
        <v>1</v>
      </c>
      <c r="O31" t="s">
        <v>305</v>
      </c>
    </row>
    <row r="32" spans="11:15" x14ac:dyDescent="0.2">
      <c r="K32">
        <v>10</v>
      </c>
      <c r="L32">
        <v>9.5</v>
      </c>
      <c r="M32" s="7">
        <f t="shared" si="6"/>
        <v>1.0526315789473684</v>
      </c>
      <c r="O32" t="s">
        <v>305</v>
      </c>
    </row>
    <row r="33" spans="11:15" x14ac:dyDescent="0.2">
      <c r="K33">
        <v>11</v>
      </c>
      <c r="L33">
        <v>10</v>
      </c>
      <c r="M33" s="7">
        <f t="shared" si="6"/>
        <v>1.1000000000000001</v>
      </c>
      <c r="O33" t="s">
        <v>305</v>
      </c>
    </row>
    <row r="34" spans="11:15" x14ac:dyDescent="0.2">
      <c r="K34">
        <v>11</v>
      </c>
      <c r="L34">
        <v>9.5</v>
      </c>
      <c r="M34" s="7">
        <f t="shared" si="6"/>
        <v>1.1578947368421053</v>
      </c>
      <c r="O34" t="s">
        <v>305</v>
      </c>
    </row>
    <row r="35" spans="11:15" x14ac:dyDescent="0.2">
      <c r="K35">
        <v>12</v>
      </c>
      <c r="L35">
        <v>11</v>
      </c>
      <c r="M35" s="7">
        <f t="shared" si="6"/>
        <v>1.0909090909090908</v>
      </c>
      <c r="O35" t="s">
        <v>305</v>
      </c>
    </row>
    <row r="36" spans="11:15" x14ac:dyDescent="0.2">
      <c r="K36">
        <v>11</v>
      </c>
      <c r="L36">
        <v>12</v>
      </c>
      <c r="M36" s="7">
        <f t="shared" si="6"/>
        <v>0.91666666666666663</v>
      </c>
      <c r="O36" t="s">
        <v>305</v>
      </c>
    </row>
    <row r="37" spans="11:15" x14ac:dyDescent="0.2">
      <c r="K37">
        <v>10</v>
      </c>
      <c r="L37">
        <v>9</v>
      </c>
      <c r="M37" s="7">
        <f t="shared" si="6"/>
        <v>1.1111111111111112</v>
      </c>
      <c r="O37" t="s">
        <v>305</v>
      </c>
    </row>
    <row r="38" spans="11:15" x14ac:dyDescent="0.2">
      <c r="K38">
        <v>10</v>
      </c>
      <c r="L38">
        <v>10</v>
      </c>
      <c r="M38" s="7">
        <f t="shared" si="6"/>
        <v>1</v>
      </c>
      <c r="O38" t="s">
        <v>305</v>
      </c>
    </row>
    <row r="39" spans="11:15" x14ac:dyDescent="0.2">
      <c r="K39">
        <v>9</v>
      </c>
      <c r="L39">
        <v>9</v>
      </c>
      <c r="M39" s="7">
        <f t="shared" si="6"/>
        <v>1</v>
      </c>
      <c r="O39" t="s">
        <v>305</v>
      </c>
    </row>
    <row r="40" spans="11:15" x14ac:dyDescent="0.2">
      <c r="K40">
        <v>10</v>
      </c>
      <c r="L40">
        <v>10</v>
      </c>
      <c r="M40" s="7">
        <f t="shared" si="6"/>
        <v>1</v>
      </c>
      <c r="O40" t="s">
        <v>305</v>
      </c>
    </row>
    <row r="41" spans="11:15" x14ac:dyDescent="0.2">
      <c r="K41">
        <v>11</v>
      </c>
      <c r="L41">
        <v>11</v>
      </c>
      <c r="M41" s="7">
        <f t="shared" si="6"/>
        <v>1</v>
      </c>
      <c r="O41" t="s">
        <v>305</v>
      </c>
    </row>
    <row r="42" spans="11:15" x14ac:dyDescent="0.2">
      <c r="K42">
        <v>11</v>
      </c>
      <c r="L42">
        <v>10</v>
      </c>
      <c r="M42" s="7">
        <f t="shared" si="6"/>
        <v>1.1000000000000001</v>
      </c>
      <c r="O42" t="s">
        <v>305</v>
      </c>
    </row>
    <row r="43" spans="11:15" x14ac:dyDescent="0.2">
      <c r="K43">
        <v>8.5</v>
      </c>
      <c r="L43">
        <v>9</v>
      </c>
      <c r="M43" s="7">
        <f t="shared" si="6"/>
        <v>0.94444444444444442</v>
      </c>
      <c r="O43" t="s">
        <v>305</v>
      </c>
    </row>
    <row r="44" spans="11:15" x14ac:dyDescent="0.2">
      <c r="K44">
        <v>10</v>
      </c>
      <c r="L44">
        <v>10</v>
      </c>
      <c r="M44" s="7">
        <f t="shared" si="6"/>
        <v>1</v>
      </c>
      <c r="O44" t="s">
        <v>305</v>
      </c>
    </row>
    <row r="45" spans="11:15" x14ac:dyDescent="0.2">
      <c r="K45">
        <v>10</v>
      </c>
      <c r="L45">
        <v>9.5</v>
      </c>
      <c r="M45" s="7">
        <f t="shared" si="6"/>
        <v>1.0526315789473684</v>
      </c>
      <c r="O45" t="s">
        <v>305</v>
      </c>
    </row>
    <row r="46" spans="11:15" x14ac:dyDescent="0.2">
      <c r="K46">
        <v>9.5</v>
      </c>
      <c r="L46">
        <v>10</v>
      </c>
      <c r="M46" s="7">
        <f t="shared" si="6"/>
        <v>0.95</v>
      </c>
      <c r="O46" t="s">
        <v>305</v>
      </c>
    </row>
    <row r="47" spans="11:15" x14ac:dyDescent="0.2">
      <c r="K47">
        <v>10</v>
      </c>
      <c r="L47">
        <v>10</v>
      </c>
      <c r="M47" s="7">
        <f t="shared" si="6"/>
        <v>1</v>
      </c>
      <c r="O47" t="s">
        <v>305</v>
      </c>
    </row>
    <row r="48" spans="11:15" x14ac:dyDescent="0.2">
      <c r="K48">
        <v>11</v>
      </c>
      <c r="L48">
        <v>10</v>
      </c>
      <c r="M48" s="7">
        <f t="shared" si="6"/>
        <v>1.1000000000000001</v>
      </c>
      <c r="O48" t="s">
        <v>305</v>
      </c>
    </row>
    <row r="49" spans="1:19" x14ac:dyDescent="0.2">
      <c r="K49">
        <v>9</v>
      </c>
      <c r="L49">
        <v>9</v>
      </c>
      <c r="M49" s="7">
        <f t="shared" si="6"/>
        <v>1</v>
      </c>
      <c r="O49" t="s">
        <v>305</v>
      </c>
    </row>
    <row r="50" spans="1:19" x14ac:dyDescent="0.2">
      <c r="K50">
        <v>9</v>
      </c>
      <c r="L50">
        <v>8.5</v>
      </c>
      <c r="M50" s="7">
        <f t="shared" si="6"/>
        <v>1.0588235294117647</v>
      </c>
      <c r="O50" t="s">
        <v>305</v>
      </c>
    </row>
    <row r="51" spans="1:19" x14ac:dyDescent="0.2">
      <c r="K51">
        <v>9.5</v>
      </c>
      <c r="L51">
        <v>9.5</v>
      </c>
      <c r="M51" s="7">
        <f t="shared" si="6"/>
        <v>1</v>
      </c>
      <c r="O51" t="s">
        <v>305</v>
      </c>
    </row>
    <row r="52" spans="1:19" x14ac:dyDescent="0.2">
      <c r="K52">
        <v>9.5</v>
      </c>
      <c r="L52">
        <v>9</v>
      </c>
      <c r="M52" s="7">
        <f t="shared" si="6"/>
        <v>1.0555555555555556</v>
      </c>
      <c r="O52" t="s">
        <v>305</v>
      </c>
    </row>
    <row r="53" spans="1:19" x14ac:dyDescent="0.2">
      <c r="K53">
        <v>10</v>
      </c>
      <c r="L53">
        <v>9.5</v>
      </c>
      <c r="M53" s="7">
        <f t="shared" si="6"/>
        <v>1.0526315789473684</v>
      </c>
      <c r="O53" t="s">
        <v>305</v>
      </c>
    </row>
    <row r="54" spans="1:19" x14ac:dyDescent="0.2">
      <c r="K54">
        <v>10</v>
      </c>
      <c r="L54">
        <v>11</v>
      </c>
      <c r="M54" s="7">
        <f t="shared" si="6"/>
        <v>0.90909090909090906</v>
      </c>
      <c r="O54" t="s">
        <v>305</v>
      </c>
    </row>
    <row r="55" spans="1:19" x14ac:dyDescent="0.2">
      <c r="K55">
        <v>9.5</v>
      </c>
      <c r="L55">
        <v>9</v>
      </c>
      <c r="M55" s="7">
        <f t="shared" si="6"/>
        <v>1.0555555555555556</v>
      </c>
      <c r="O55" t="s">
        <v>305</v>
      </c>
    </row>
    <row r="56" spans="1:19" x14ac:dyDescent="0.2">
      <c r="K56">
        <v>10</v>
      </c>
      <c r="L56">
        <v>10</v>
      </c>
      <c r="M56" s="7">
        <f t="shared" si="6"/>
        <v>1</v>
      </c>
      <c r="O56" t="s">
        <v>305</v>
      </c>
    </row>
    <row r="57" spans="1:19" x14ac:dyDescent="0.2">
      <c r="K57">
        <v>10</v>
      </c>
      <c r="L57">
        <v>9.5</v>
      </c>
      <c r="M57" s="7">
        <f t="shared" si="6"/>
        <v>1.0526315789473684</v>
      </c>
      <c r="O57" t="s">
        <v>305</v>
      </c>
    </row>
    <row r="58" spans="1:19" x14ac:dyDescent="0.2">
      <c r="K58">
        <v>10</v>
      </c>
      <c r="L58">
        <v>9.5</v>
      </c>
      <c r="M58" s="7">
        <f t="shared" si="6"/>
        <v>1.0526315789473684</v>
      </c>
      <c r="O58" t="s">
        <v>305</v>
      </c>
    </row>
    <row r="59" spans="1:19" x14ac:dyDescent="0.2">
      <c r="K59">
        <v>9.5</v>
      </c>
      <c r="L59">
        <v>9</v>
      </c>
      <c r="M59" s="7">
        <f t="shared" si="6"/>
        <v>1.0555555555555556</v>
      </c>
      <c r="O59" t="s">
        <v>305</v>
      </c>
    </row>
    <row r="60" spans="1:19" x14ac:dyDescent="0.2">
      <c r="A60" t="s">
        <v>306</v>
      </c>
      <c r="C60">
        <v>83</v>
      </c>
      <c r="D60">
        <v>57</v>
      </c>
      <c r="E60">
        <v>48</v>
      </c>
      <c r="F60">
        <v>32</v>
      </c>
      <c r="G60" s="7">
        <f>C60/D60</f>
        <v>1.4561403508771931</v>
      </c>
      <c r="H60" s="7">
        <f>E60/C60</f>
        <v>0.57831325301204817</v>
      </c>
      <c r="I60" s="5">
        <v>17</v>
      </c>
      <c r="J60" s="7">
        <v>0.2142857142857143</v>
      </c>
      <c r="K60" s="7"/>
      <c r="S60" s="26">
        <v>35</v>
      </c>
    </row>
    <row r="61" spans="1:19" x14ac:dyDescent="0.2">
      <c r="A61" t="s">
        <v>306</v>
      </c>
      <c r="C61">
        <v>75</v>
      </c>
      <c r="D61">
        <v>51</v>
      </c>
      <c r="E61">
        <v>46</v>
      </c>
      <c r="F61">
        <v>28</v>
      </c>
      <c r="G61" s="7">
        <f>C61/D61</f>
        <v>1.4705882352941178</v>
      </c>
      <c r="H61" s="7">
        <f>E61/C61</f>
        <v>0.61333333333333329</v>
      </c>
      <c r="I61" s="5">
        <v>15</v>
      </c>
      <c r="J61" s="7">
        <v>0.3571428571428571</v>
      </c>
      <c r="K61" s="7"/>
      <c r="S61" s="26">
        <v>35</v>
      </c>
    </row>
    <row r="62" spans="1:19" x14ac:dyDescent="0.2">
      <c r="A62" t="s">
        <v>306</v>
      </c>
      <c r="C62">
        <v>96</v>
      </c>
      <c r="D62">
        <v>66</v>
      </c>
      <c r="E62">
        <v>57</v>
      </c>
      <c r="F62">
        <v>39</v>
      </c>
      <c r="G62" s="7">
        <f>C62/D62</f>
        <v>1.4545454545454546</v>
      </c>
      <c r="H62" s="7">
        <f>E62/C62</f>
        <v>0.59375</v>
      </c>
      <c r="I62" s="5">
        <v>18</v>
      </c>
      <c r="J62" s="7">
        <v>0.27272727272727271</v>
      </c>
      <c r="K62" s="7"/>
      <c r="S62" s="26">
        <v>33</v>
      </c>
    </row>
    <row r="63" spans="1:19" x14ac:dyDescent="0.2">
      <c r="A63" t="s">
        <v>306</v>
      </c>
      <c r="C63">
        <v>93</v>
      </c>
      <c r="D63">
        <v>59</v>
      </c>
      <c r="E63">
        <v>55</v>
      </c>
      <c r="F63">
        <v>30</v>
      </c>
      <c r="G63" s="7">
        <f>C63/D63</f>
        <v>1.576271186440678</v>
      </c>
      <c r="H63" s="7">
        <f>E63/C63</f>
        <v>0.59139784946236562</v>
      </c>
      <c r="I63" s="5">
        <v>18</v>
      </c>
      <c r="J63" s="7">
        <v>0.24137931034482762</v>
      </c>
      <c r="K63" s="7"/>
      <c r="S63" s="26">
        <v>43</v>
      </c>
    </row>
    <row r="64" spans="1:19" x14ac:dyDescent="0.2">
      <c r="A64" t="s">
        <v>306</v>
      </c>
      <c r="C64">
        <v>82</v>
      </c>
      <c r="D64">
        <v>53</v>
      </c>
      <c r="E64">
        <v>50</v>
      </c>
      <c r="F64">
        <v>33</v>
      </c>
      <c r="G64" s="7">
        <f>C64/D64</f>
        <v>1.5471698113207548</v>
      </c>
      <c r="H64" s="7">
        <f>E64/C64</f>
        <v>0.6097560975609756</v>
      </c>
      <c r="I64" s="5">
        <v>16</v>
      </c>
      <c r="J64" s="7">
        <v>0.3214285714285714</v>
      </c>
      <c r="K64" s="7"/>
      <c r="S64" s="26">
        <v>32</v>
      </c>
    </row>
    <row r="65" spans="1:19" x14ac:dyDescent="0.2">
      <c r="A65" t="s">
        <v>1022</v>
      </c>
      <c r="S65" s="26">
        <v>29</v>
      </c>
    </row>
    <row r="66" spans="1:19" x14ac:dyDescent="0.2">
      <c r="A66" t="s">
        <v>1007</v>
      </c>
      <c r="C66">
        <v>89</v>
      </c>
      <c r="D66">
        <v>60</v>
      </c>
      <c r="E66">
        <v>44</v>
      </c>
      <c r="F66">
        <v>33</v>
      </c>
      <c r="G66" s="7">
        <v>1.4833333333333334</v>
      </c>
      <c r="H66" s="7">
        <v>0.4943820224719101</v>
      </c>
      <c r="I66">
        <v>19</v>
      </c>
      <c r="J66" s="7">
        <v>0.17241379310344829</v>
      </c>
      <c r="S66" s="26">
        <v>37</v>
      </c>
    </row>
    <row r="67" spans="1:19" x14ac:dyDescent="0.2">
      <c r="A67" t="s">
        <v>1007</v>
      </c>
      <c r="C67">
        <v>83</v>
      </c>
      <c r="D67">
        <v>49</v>
      </c>
      <c r="E67">
        <v>55</v>
      </c>
      <c r="F67">
        <v>32</v>
      </c>
      <c r="G67" s="7">
        <v>1.6938775510204083</v>
      </c>
      <c r="H67" s="7">
        <v>0.66265060240963858</v>
      </c>
      <c r="I67">
        <v>16</v>
      </c>
      <c r="J67" s="7">
        <v>0.2</v>
      </c>
      <c r="S67" s="26">
        <v>36</v>
      </c>
    </row>
    <row r="68" spans="1:19" x14ac:dyDescent="0.2">
      <c r="A68" t="s">
        <v>1007</v>
      </c>
      <c r="C68">
        <v>101</v>
      </c>
      <c r="D68">
        <v>55</v>
      </c>
      <c r="E68">
        <v>54</v>
      </c>
      <c r="F68">
        <v>31</v>
      </c>
      <c r="G68" s="7">
        <v>1.8363636363636364</v>
      </c>
      <c r="H68" s="7">
        <v>0.53465346534653468</v>
      </c>
      <c r="I68">
        <v>22</v>
      </c>
      <c r="J68" s="7">
        <v>0.18518518518518517</v>
      </c>
      <c r="S68" s="26">
        <v>35</v>
      </c>
    </row>
    <row r="69" spans="1:19" x14ac:dyDescent="0.2">
      <c r="A69" t="s">
        <v>1007</v>
      </c>
      <c r="C69">
        <v>90</v>
      </c>
      <c r="D69">
        <v>58</v>
      </c>
      <c r="E69">
        <v>54</v>
      </c>
      <c r="F69">
        <v>31</v>
      </c>
      <c r="G69" s="7">
        <v>1.5517241379310345</v>
      </c>
      <c r="H69" s="7">
        <v>0.6</v>
      </c>
      <c r="I69">
        <v>17</v>
      </c>
      <c r="J69" s="7">
        <v>0.19354838709677419</v>
      </c>
      <c r="S69" s="26">
        <v>33</v>
      </c>
    </row>
    <row r="70" spans="1:19" x14ac:dyDescent="0.2">
      <c r="A70" t="s">
        <v>1007</v>
      </c>
      <c r="C70">
        <v>104</v>
      </c>
      <c r="D70">
        <v>75</v>
      </c>
      <c r="E70">
        <v>52</v>
      </c>
      <c r="F70">
        <v>31</v>
      </c>
      <c r="G70" s="7">
        <v>1.3866666666666667</v>
      </c>
      <c r="H70" s="7">
        <v>0.5</v>
      </c>
      <c r="I70">
        <v>20</v>
      </c>
      <c r="J70" s="7">
        <v>0.18421052631578946</v>
      </c>
      <c r="S70" s="26">
        <v>41</v>
      </c>
    </row>
    <row r="71" spans="1:19" x14ac:dyDescent="0.2">
      <c r="A71" t="s">
        <v>1007</v>
      </c>
      <c r="C71">
        <v>103</v>
      </c>
      <c r="D71">
        <v>53</v>
      </c>
      <c r="E71">
        <v>55</v>
      </c>
      <c r="F71">
        <v>35</v>
      </c>
      <c r="G71" s="7">
        <v>1.9433962264150944</v>
      </c>
      <c r="H71" s="7">
        <v>0.53398058252427183</v>
      </c>
      <c r="I71">
        <v>23</v>
      </c>
      <c r="J71" s="7">
        <v>0.25</v>
      </c>
      <c r="S71" s="26">
        <v>42</v>
      </c>
    </row>
    <row r="72" spans="1:19" x14ac:dyDescent="0.2">
      <c r="A72" t="s">
        <v>1007</v>
      </c>
      <c r="C72">
        <v>105</v>
      </c>
      <c r="D72">
        <v>75</v>
      </c>
      <c r="E72">
        <v>53</v>
      </c>
      <c r="F72">
        <v>36</v>
      </c>
      <c r="G72" s="7">
        <v>1.4</v>
      </c>
      <c r="H72" s="7">
        <v>0.50476190476190474</v>
      </c>
      <c r="I72">
        <v>19</v>
      </c>
      <c r="J72" s="7">
        <v>0.21052631578947367</v>
      </c>
      <c r="S72" s="26">
        <v>44</v>
      </c>
    </row>
    <row r="73" spans="1:19" x14ac:dyDescent="0.2">
      <c r="A73" t="s">
        <v>1007</v>
      </c>
      <c r="C73">
        <v>95</v>
      </c>
      <c r="D73">
        <v>62</v>
      </c>
      <c r="E73">
        <v>42</v>
      </c>
      <c r="F73">
        <v>34</v>
      </c>
      <c r="G73" s="7">
        <v>1.532258064516129</v>
      </c>
      <c r="H73" s="7">
        <v>0.44210526315789472</v>
      </c>
      <c r="I73">
        <v>20</v>
      </c>
      <c r="J73" s="7">
        <v>0.22580645161290322</v>
      </c>
      <c r="S73" s="26">
        <v>41</v>
      </c>
    </row>
    <row r="74" spans="1:19" x14ac:dyDescent="0.2">
      <c r="A74" t="s">
        <v>1007</v>
      </c>
      <c r="C74">
        <v>113</v>
      </c>
      <c r="D74">
        <v>57</v>
      </c>
      <c r="E74">
        <v>58</v>
      </c>
      <c r="F74">
        <v>33</v>
      </c>
      <c r="G74" s="7">
        <v>1.9824561403508771</v>
      </c>
      <c r="H74" s="7">
        <v>0.51327433628318586</v>
      </c>
      <c r="I74">
        <v>20</v>
      </c>
      <c r="J74" s="7">
        <v>0.14285714285714285</v>
      </c>
      <c r="S74" s="26">
        <v>39</v>
      </c>
    </row>
    <row r="75" spans="1:19" x14ac:dyDescent="0.2">
      <c r="A75" t="s">
        <v>1007</v>
      </c>
      <c r="C75">
        <v>95</v>
      </c>
      <c r="D75">
        <v>52</v>
      </c>
      <c r="E75">
        <v>46</v>
      </c>
      <c r="F75">
        <v>28</v>
      </c>
      <c r="G75" s="7">
        <v>1.8269230769230769</v>
      </c>
      <c r="H75" s="7">
        <v>0.48421052631578948</v>
      </c>
      <c r="I75">
        <v>19</v>
      </c>
      <c r="J75" s="7">
        <v>0.15384615384615385</v>
      </c>
      <c r="S75" s="26">
        <v>39</v>
      </c>
    </row>
    <row r="76" spans="1:19" x14ac:dyDescent="0.2">
      <c r="A76" t="s">
        <v>1007</v>
      </c>
      <c r="C76">
        <v>120</v>
      </c>
      <c r="D76">
        <v>74</v>
      </c>
      <c r="E76">
        <v>57</v>
      </c>
      <c r="F76">
        <v>33</v>
      </c>
      <c r="G76" s="7">
        <v>1.6216216216216217</v>
      </c>
      <c r="H76" s="7">
        <v>0.47499999999999998</v>
      </c>
      <c r="I76">
        <v>22</v>
      </c>
      <c r="J76" s="7">
        <v>0.20512820512820512</v>
      </c>
      <c r="S76" s="26">
        <v>43</v>
      </c>
    </row>
    <row r="77" spans="1:19" x14ac:dyDescent="0.2">
      <c r="A77" t="s">
        <v>1007</v>
      </c>
      <c r="C77">
        <v>104</v>
      </c>
      <c r="D77">
        <v>65</v>
      </c>
      <c r="E77">
        <v>66</v>
      </c>
      <c r="F77">
        <v>32</v>
      </c>
      <c r="G77" s="7">
        <v>1.6</v>
      </c>
      <c r="H77" s="7">
        <v>0.63461538461538458</v>
      </c>
      <c r="I77">
        <v>20</v>
      </c>
      <c r="J77" s="7">
        <v>0.18181818181818182</v>
      </c>
      <c r="S77" s="26">
        <v>35</v>
      </c>
    </row>
    <row r="78" spans="1:19" x14ac:dyDescent="0.2">
      <c r="A78" t="s">
        <v>1007</v>
      </c>
      <c r="C78">
        <v>97</v>
      </c>
      <c r="D78">
        <v>61</v>
      </c>
      <c r="E78">
        <v>41</v>
      </c>
      <c r="F78">
        <v>33</v>
      </c>
      <c r="G78" s="7">
        <v>1.5901639344262295</v>
      </c>
      <c r="H78" s="7">
        <v>0.42268041237113402</v>
      </c>
      <c r="I78">
        <v>19</v>
      </c>
      <c r="J78" s="7">
        <v>0.26666666666666666</v>
      </c>
      <c r="S78" s="26">
        <v>40</v>
      </c>
    </row>
    <row r="79" spans="1:19" x14ac:dyDescent="0.2">
      <c r="A79" t="s">
        <v>1007</v>
      </c>
      <c r="C79">
        <v>99</v>
      </c>
      <c r="D79">
        <v>51</v>
      </c>
      <c r="E79">
        <v>51</v>
      </c>
      <c r="F79">
        <v>27</v>
      </c>
      <c r="G79" s="7">
        <v>1.9411764705882353</v>
      </c>
      <c r="H79" s="7">
        <v>0.51515151515151514</v>
      </c>
      <c r="I79">
        <v>21</v>
      </c>
      <c r="J79" s="7">
        <v>0.19230769230769232</v>
      </c>
      <c r="S79" s="26">
        <v>35</v>
      </c>
    </row>
    <row r="80" spans="1:19" x14ac:dyDescent="0.2">
      <c r="A80" t="s">
        <v>1177</v>
      </c>
      <c r="K80">
        <v>10.5</v>
      </c>
      <c r="L80">
        <v>10</v>
      </c>
      <c r="M80" s="7">
        <f t="shared" ref="M80:M94" si="7">K80/L80</f>
        <v>1.05</v>
      </c>
      <c r="O80" t="s">
        <v>1178</v>
      </c>
      <c r="S80" s="26">
        <v>32</v>
      </c>
    </row>
    <row r="81" spans="11:19" x14ac:dyDescent="0.2">
      <c r="K81">
        <v>9.5</v>
      </c>
      <c r="L81">
        <v>10</v>
      </c>
      <c r="M81" s="7">
        <f t="shared" si="7"/>
        <v>0.95</v>
      </c>
      <c r="S81" s="26">
        <v>46</v>
      </c>
    </row>
    <row r="82" spans="11:19" x14ac:dyDescent="0.2">
      <c r="K82">
        <v>11.5</v>
      </c>
      <c r="L82">
        <v>11</v>
      </c>
      <c r="M82" s="7">
        <f t="shared" si="7"/>
        <v>1.0454545454545454</v>
      </c>
      <c r="S82" s="26">
        <v>44</v>
      </c>
    </row>
    <row r="83" spans="11:19" x14ac:dyDescent="0.2">
      <c r="K83">
        <v>12</v>
      </c>
      <c r="L83">
        <v>11</v>
      </c>
      <c r="M83" s="7">
        <f t="shared" si="7"/>
        <v>1.0909090909090908</v>
      </c>
      <c r="S83" s="26">
        <v>37</v>
      </c>
    </row>
    <row r="84" spans="11:19" x14ac:dyDescent="0.2">
      <c r="K84">
        <v>11</v>
      </c>
      <c r="L84">
        <v>11</v>
      </c>
      <c r="M84" s="7">
        <f t="shared" si="7"/>
        <v>1</v>
      </c>
      <c r="S84" s="26">
        <v>36</v>
      </c>
    </row>
    <row r="85" spans="11:19" x14ac:dyDescent="0.2">
      <c r="K85">
        <v>11</v>
      </c>
      <c r="L85">
        <v>11</v>
      </c>
      <c r="M85" s="7">
        <f t="shared" si="7"/>
        <v>1</v>
      </c>
      <c r="S85" s="26">
        <v>37</v>
      </c>
    </row>
    <row r="86" spans="11:19" x14ac:dyDescent="0.2">
      <c r="K86">
        <v>9</v>
      </c>
      <c r="L86">
        <v>10</v>
      </c>
      <c r="M86" s="7">
        <f t="shared" si="7"/>
        <v>0.9</v>
      </c>
      <c r="S86" s="26">
        <v>43</v>
      </c>
    </row>
    <row r="87" spans="11:19" x14ac:dyDescent="0.2">
      <c r="K87">
        <v>10</v>
      </c>
      <c r="L87">
        <v>11</v>
      </c>
      <c r="M87" s="7">
        <f t="shared" si="7"/>
        <v>0.90909090909090906</v>
      </c>
      <c r="S87" s="26">
        <v>35</v>
      </c>
    </row>
    <row r="88" spans="11:19" x14ac:dyDescent="0.2">
      <c r="K88">
        <v>11</v>
      </c>
      <c r="L88">
        <v>10</v>
      </c>
      <c r="M88" s="7">
        <f t="shared" si="7"/>
        <v>1.1000000000000001</v>
      </c>
      <c r="S88" s="26">
        <v>34</v>
      </c>
    </row>
    <row r="89" spans="11:19" x14ac:dyDescent="0.2">
      <c r="K89">
        <v>9</v>
      </c>
      <c r="L89">
        <v>9</v>
      </c>
      <c r="M89" s="7">
        <f t="shared" si="7"/>
        <v>1</v>
      </c>
      <c r="S89" s="26">
        <v>35</v>
      </c>
    </row>
    <row r="90" spans="11:19" x14ac:dyDescent="0.2">
      <c r="K90">
        <v>10</v>
      </c>
      <c r="L90">
        <v>9.5</v>
      </c>
      <c r="M90" s="7">
        <f t="shared" si="7"/>
        <v>1.0526315789473684</v>
      </c>
      <c r="S90" s="26">
        <v>37</v>
      </c>
    </row>
    <row r="91" spans="11:19" x14ac:dyDescent="0.2">
      <c r="K91">
        <v>11</v>
      </c>
      <c r="L91">
        <v>10</v>
      </c>
      <c r="M91" s="7">
        <f t="shared" si="7"/>
        <v>1.1000000000000001</v>
      </c>
      <c r="S91" s="26">
        <v>38</v>
      </c>
    </row>
    <row r="92" spans="11:19" x14ac:dyDescent="0.2">
      <c r="K92">
        <v>9</v>
      </c>
      <c r="L92">
        <v>9</v>
      </c>
      <c r="M92" s="7">
        <f t="shared" si="7"/>
        <v>1</v>
      </c>
    </row>
    <row r="93" spans="11:19" x14ac:dyDescent="0.2">
      <c r="K93">
        <v>11</v>
      </c>
      <c r="L93">
        <v>10</v>
      </c>
      <c r="M93" s="7">
        <f t="shared" si="7"/>
        <v>1.1000000000000001</v>
      </c>
    </row>
    <row r="94" spans="11:19" x14ac:dyDescent="0.2">
      <c r="K94">
        <v>11</v>
      </c>
      <c r="L94">
        <v>10</v>
      </c>
      <c r="M94" s="7">
        <f t="shared" si="7"/>
        <v>1.1000000000000001</v>
      </c>
    </row>
  </sheetData>
  <phoneticPr fontId="4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0"/>
  <sheetViews>
    <sheetView workbookViewId="0">
      <pane ySplit="2040" topLeftCell="A40" activePane="bottomLeft"/>
      <selection activeCell="I7" sqref="I7"/>
      <selection pane="bottomLeft" activeCell="H48" sqref="H48"/>
    </sheetView>
  </sheetViews>
  <sheetFormatPr defaultRowHeight="12.75" x14ac:dyDescent="0.2"/>
  <cols>
    <col min="1" max="1" width="11" customWidth="1"/>
    <col min="9" max="9" width="9.140625" style="7"/>
  </cols>
  <sheetData>
    <row r="1" spans="1:18" x14ac:dyDescent="0.2">
      <c r="A1" s="2" t="s">
        <v>827</v>
      </c>
      <c r="B1" s="2" t="s">
        <v>1</v>
      </c>
      <c r="C1" s="2" t="s">
        <v>2</v>
      </c>
      <c r="D1" s="2" t="s">
        <v>5</v>
      </c>
      <c r="E1" s="2" t="s">
        <v>4</v>
      </c>
      <c r="F1" s="3" t="s">
        <v>3</v>
      </c>
      <c r="G1" s="4" t="s">
        <v>6</v>
      </c>
      <c r="H1" s="2" t="s">
        <v>24</v>
      </c>
      <c r="I1" s="6" t="s">
        <v>141</v>
      </c>
      <c r="J1" s="2" t="s">
        <v>7</v>
      </c>
      <c r="K1" s="2" t="s">
        <v>8</v>
      </c>
      <c r="L1" s="6" t="s">
        <v>56</v>
      </c>
      <c r="M1" s="6" t="s">
        <v>583</v>
      </c>
      <c r="N1" t="s">
        <v>45</v>
      </c>
      <c r="O1" t="s">
        <v>46</v>
      </c>
      <c r="P1" t="s">
        <v>47</v>
      </c>
      <c r="Q1" t="s">
        <v>73</v>
      </c>
      <c r="R1" t="s">
        <v>74</v>
      </c>
    </row>
    <row r="2" spans="1:18" x14ac:dyDescent="0.2">
      <c r="A2" t="s">
        <v>12</v>
      </c>
      <c r="B2" s="1">
        <f>AVERAGE(B20:B993)</f>
        <v>95.454545454545453</v>
      </c>
      <c r="C2" s="1">
        <f>AVERAGE(C20:C993)</f>
        <v>70.318181818181813</v>
      </c>
      <c r="D2" s="1">
        <f>AVERAGE(D20:D993)</f>
        <v>43.227272727272727</v>
      </c>
      <c r="E2" s="1">
        <f>AVERAGE(E20:E993)</f>
        <v>33.954545454545453</v>
      </c>
      <c r="F2" s="1">
        <f>AVERAGE(F20:F993)</f>
        <v>1.3646789800653798</v>
      </c>
      <c r="G2" s="1">
        <f t="shared" ref="G2:L2" si="0">AVERAGE(G20:G993)</f>
        <v>0.44993405718427265</v>
      </c>
      <c r="H2" s="1">
        <f t="shared" si="0"/>
        <v>23</v>
      </c>
      <c r="I2" s="7">
        <f t="shared" si="0"/>
        <v>0.13491908178507189</v>
      </c>
      <c r="J2" s="1">
        <f t="shared" si="0"/>
        <v>14.941025641025643</v>
      </c>
      <c r="K2" s="1">
        <f t="shared" si="0"/>
        <v>14.648717948717948</v>
      </c>
      <c r="L2" s="1">
        <f t="shared" si="0"/>
        <v>1.0217573322523521</v>
      </c>
      <c r="M2" s="1">
        <f>AVERAGE(M20:M993)</f>
        <v>21.764705882352942</v>
      </c>
      <c r="Q2" s="7" t="e">
        <f>AVERAGE(Q22:Q993)</f>
        <v>#DIV/0!</v>
      </c>
      <c r="R2" s="7" t="e">
        <f>AVERAGE(R22:R993)</f>
        <v>#DIV/0!</v>
      </c>
    </row>
    <row r="3" spans="1:18" x14ac:dyDescent="0.2">
      <c r="A3" t="s">
        <v>14</v>
      </c>
      <c r="B3" s="1">
        <f>MIN(B20:B993)</f>
        <v>67</v>
      </c>
      <c r="C3" s="1">
        <f>MIN(C20:C993)</f>
        <v>50</v>
      </c>
      <c r="D3" s="1">
        <f>MIN(D20:D993)</f>
        <v>23</v>
      </c>
      <c r="E3" s="1">
        <f>MIN(E20:E993)</f>
        <v>25</v>
      </c>
      <c r="F3" s="1">
        <f>MIN(F20:F993)</f>
        <v>1.1860465116279071</v>
      </c>
      <c r="G3" s="1">
        <f t="shared" ref="G3:L3" si="1">MIN(G20:G993)</f>
        <v>0.30263157894736842</v>
      </c>
      <c r="H3" s="1">
        <f t="shared" si="1"/>
        <v>17</v>
      </c>
      <c r="I3" s="7">
        <f t="shared" si="1"/>
        <v>4.9382716049382713E-2</v>
      </c>
      <c r="J3" s="1">
        <f t="shared" si="1"/>
        <v>12</v>
      </c>
      <c r="K3" s="1">
        <f t="shared" si="1"/>
        <v>11</v>
      </c>
      <c r="L3" s="1">
        <f t="shared" si="1"/>
        <v>0.8571428571428571</v>
      </c>
      <c r="M3" s="1">
        <f>MIN(M20:M993)</f>
        <v>13</v>
      </c>
      <c r="Q3" s="7">
        <f>MIN(Q22:Q993)</f>
        <v>0</v>
      </c>
      <c r="R3" s="7">
        <f>MIN(R22:R993)</f>
        <v>0</v>
      </c>
    </row>
    <row r="4" spans="1:18" x14ac:dyDescent="0.2">
      <c r="A4" t="s">
        <v>15</v>
      </c>
      <c r="B4" s="1">
        <f>PERCENTILE(B20:B993,0.05)</f>
        <v>72.05</v>
      </c>
      <c r="C4" s="1">
        <f>PERCENTILE(C20:C993,0.05)</f>
        <v>52.2</v>
      </c>
      <c r="D4" s="1">
        <f>PERCENTILE(D20:D993,0.05)</f>
        <v>27.15</v>
      </c>
      <c r="E4" s="1">
        <f>PERCENTILE(E20:E993,0.05)</f>
        <v>28.1</v>
      </c>
      <c r="F4" s="1">
        <f>PERCENTILE(F20:F993,0.05)</f>
        <v>1.2032530120481928</v>
      </c>
      <c r="G4" s="1">
        <f t="shared" ref="G4:L4" si="2">PERCENTILE(G20:G993,0.05)</f>
        <v>0.32993186242699546</v>
      </c>
      <c r="H4" s="1">
        <f t="shared" si="2"/>
        <v>20.05</v>
      </c>
      <c r="I4" s="7">
        <f t="shared" si="2"/>
        <v>7.6938271604938269E-2</v>
      </c>
      <c r="J4" s="1">
        <f t="shared" si="2"/>
        <v>12.9</v>
      </c>
      <c r="K4" s="1">
        <f t="shared" si="2"/>
        <v>13</v>
      </c>
      <c r="L4" s="1">
        <f t="shared" si="2"/>
        <v>0.91174168297455971</v>
      </c>
      <c r="M4" s="1">
        <f>PERCENTILE(M20:M993,0.05)</f>
        <v>13.8</v>
      </c>
      <c r="Q4" s="7" t="e">
        <f>PERCENTILE(Q22:Q993,0.05)</f>
        <v>#NUM!</v>
      </c>
      <c r="R4" s="7" t="e">
        <f>PERCENTILE(R22:R993,0.05)</f>
        <v>#NUM!</v>
      </c>
    </row>
    <row r="5" spans="1:18" x14ac:dyDescent="0.2">
      <c r="A5" t="s">
        <v>16</v>
      </c>
      <c r="B5" s="1">
        <f>PERCENTILE(B21:B993,0.95)</f>
        <v>115</v>
      </c>
      <c r="C5" s="1">
        <f>PERCENTILE(C21:C993,0.95)</f>
        <v>86</v>
      </c>
      <c r="D5" s="1">
        <f>PERCENTILE(D21:D993,0.95)</f>
        <v>55</v>
      </c>
      <c r="E5" s="1">
        <f>PERCENTILE(E21:E993,0.95)</f>
        <v>37</v>
      </c>
      <c r="F5" s="1">
        <f>PERCENTILE(F21:F993,0.95)</f>
        <v>1.5652173913043479</v>
      </c>
      <c r="G5" s="1">
        <f t="shared" ref="G5:L5" si="3">PERCENTILE(G21:G993,0.95)</f>
        <v>0.5161290322580645</v>
      </c>
      <c r="H5" s="1">
        <f t="shared" si="3"/>
        <v>27</v>
      </c>
      <c r="I5" s="7">
        <f t="shared" si="3"/>
        <v>0.18803009575923388</v>
      </c>
      <c r="J5" s="1">
        <f t="shared" si="3"/>
        <v>17</v>
      </c>
      <c r="K5" s="1">
        <f t="shared" si="3"/>
        <v>16</v>
      </c>
      <c r="L5" s="1">
        <f t="shared" si="3"/>
        <v>1.1198142414860681</v>
      </c>
      <c r="M5" s="1">
        <f>PERCENTILE(M21:M993,0.95)</f>
        <v>32.599999999999994</v>
      </c>
      <c r="Q5" s="7" t="e">
        <f>PERCENTILE(Q22:Q993,0.95)</f>
        <v>#NUM!</v>
      </c>
      <c r="R5" s="7" t="e">
        <f>PERCENTILE(R22:R993,0.95)</f>
        <v>#NUM!</v>
      </c>
    </row>
    <row r="6" spans="1:18" x14ac:dyDescent="0.2">
      <c r="A6" t="s">
        <v>13</v>
      </c>
      <c r="B6" s="1">
        <f>MAX(B20:B993)</f>
        <v>125</v>
      </c>
      <c r="C6" s="1">
        <f>MAX(C20:C993)</f>
        <v>98</v>
      </c>
      <c r="D6" s="1">
        <f>MAX(D20:D993)</f>
        <v>58</v>
      </c>
      <c r="E6" s="1">
        <f>MAX(E20:E993)</f>
        <v>43</v>
      </c>
      <c r="F6" s="1">
        <f>MAX(F20:F993)</f>
        <v>1.5789473684210527</v>
      </c>
      <c r="G6" s="1">
        <f t="shared" ref="G6:L6" si="4">MAX(G20:G993)</f>
        <v>0.52222222222222225</v>
      </c>
      <c r="H6" s="1">
        <f t="shared" si="4"/>
        <v>28</v>
      </c>
      <c r="I6" s="7">
        <f t="shared" si="4"/>
        <v>0.20588235294117646</v>
      </c>
      <c r="J6" s="1">
        <f t="shared" si="4"/>
        <v>17</v>
      </c>
      <c r="K6" s="1">
        <f t="shared" si="4"/>
        <v>17</v>
      </c>
      <c r="L6" s="1">
        <f t="shared" si="4"/>
        <v>1.1818181818181819</v>
      </c>
      <c r="M6" s="1">
        <f>MAX(M20:M993)</f>
        <v>35</v>
      </c>
      <c r="Q6" s="7">
        <f>MAX(Q22:Q993)</f>
        <v>0</v>
      </c>
      <c r="R6" s="7">
        <f>MAX(R22:R993)</f>
        <v>0</v>
      </c>
    </row>
    <row r="7" spans="1:18" x14ac:dyDescent="0.2">
      <c r="A7" t="s">
        <v>22</v>
      </c>
      <c r="B7">
        <f>COUNT(B20:B993)</f>
        <v>22</v>
      </c>
      <c r="C7">
        <f>COUNT(C20:C993)</f>
        <v>22</v>
      </c>
      <c r="D7">
        <f>COUNT(D20:D993)</f>
        <v>22</v>
      </c>
      <c r="E7">
        <f>COUNT(E20:E993)</f>
        <v>22</v>
      </c>
      <c r="F7">
        <f>COUNT(F20:F993)</f>
        <v>22</v>
      </c>
      <c r="G7">
        <f t="shared" ref="G7:L7" si="5">COUNT(G20:G993)</f>
        <v>22</v>
      </c>
      <c r="H7">
        <f t="shared" si="5"/>
        <v>22</v>
      </c>
      <c r="I7" s="7">
        <f t="shared" si="5"/>
        <v>19</v>
      </c>
      <c r="J7">
        <f t="shared" si="5"/>
        <v>39</v>
      </c>
      <c r="K7">
        <f t="shared" si="5"/>
        <v>39</v>
      </c>
      <c r="L7">
        <f t="shared" si="5"/>
        <v>39</v>
      </c>
      <c r="M7">
        <f>COUNT(M20:M993)</f>
        <v>17</v>
      </c>
      <c r="Q7">
        <f>COUNT(Q21:Q993)</f>
        <v>0</v>
      </c>
      <c r="R7">
        <f>COUNT(R21:R993)</f>
        <v>0</v>
      </c>
    </row>
    <row r="20" spans="1:19" x14ac:dyDescent="0.2">
      <c r="B20">
        <v>108</v>
      </c>
      <c r="C20">
        <v>78</v>
      </c>
      <c r="D20">
        <v>48</v>
      </c>
      <c r="E20">
        <v>34</v>
      </c>
      <c r="F20" s="7">
        <f>B20/C20</f>
        <v>1.3846153846153846</v>
      </c>
      <c r="G20" s="7">
        <f>D20/B20</f>
        <v>0.44444444444444442</v>
      </c>
      <c r="H20">
        <v>26</v>
      </c>
      <c r="S20" t="s">
        <v>133</v>
      </c>
    </row>
    <row r="21" spans="1:19" x14ac:dyDescent="0.2">
      <c r="B21">
        <v>108</v>
      </c>
      <c r="C21">
        <v>69</v>
      </c>
      <c r="D21">
        <v>48</v>
      </c>
      <c r="E21">
        <v>37</v>
      </c>
      <c r="F21" s="7">
        <f>B21/C21</f>
        <v>1.5652173913043479</v>
      </c>
      <c r="G21" s="7">
        <f>D21/B21</f>
        <v>0.44444444444444442</v>
      </c>
      <c r="H21">
        <v>28</v>
      </c>
      <c r="S21" t="s">
        <v>133</v>
      </c>
    </row>
    <row r="22" spans="1:19" x14ac:dyDescent="0.2">
      <c r="B22">
        <v>92</v>
      </c>
      <c r="C22">
        <v>59</v>
      </c>
      <c r="D22">
        <v>30</v>
      </c>
      <c r="E22">
        <v>35</v>
      </c>
      <c r="F22" s="7">
        <f>B22/C22</f>
        <v>1.5593220338983051</v>
      </c>
      <c r="G22" s="7">
        <f>D22/B22</f>
        <v>0.32608695652173914</v>
      </c>
      <c r="H22">
        <v>22</v>
      </c>
      <c r="S22" t="s">
        <v>133</v>
      </c>
    </row>
    <row r="23" spans="1:19" x14ac:dyDescent="0.2">
      <c r="J23">
        <v>13</v>
      </c>
      <c r="K23">
        <v>14</v>
      </c>
      <c r="L23" s="7">
        <f>J23/K23</f>
        <v>0.9285714285714286</v>
      </c>
      <c r="M23" s="7"/>
      <c r="N23" t="s">
        <v>135</v>
      </c>
      <c r="O23" t="s">
        <v>136</v>
      </c>
      <c r="P23" t="s">
        <v>108</v>
      </c>
      <c r="S23" t="s">
        <v>134</v>
      </c>
    </row>
    <row r="24" spans="1:19" x14ac:dyDescent="0.2">
      <c r="J24">
        <v>15</v>
      </c>
      <c r="K24">
        <v>15</v>
      </c>
      <c r="L24" s="7">
        <f t="shared" ref="L24:L56" si="6">J24/K24</f>
        <v>1</v>
      </c>
      <c r="M24" s="7"/>
      <c r="S24" t="s">
        <v>134</v>
      </c>
    </row>
    <row r="25" spans="1:19" x14ac:dyDescent="0.2">
      <c r="J25">
        <v>13</v>
      </c>
      <c r="K25">
        <v>11</v>
      </c>
      <c r="L25" s="7">
        <f t="shared" si="6"/>
        <v>1.1818181818181819</v>
      </c>
      <c r="M25" s="7"/>
      <c r="N25" t="s">
        <v>137</v>
      </c>
      <c r="O25" t="s">
        <v>136</v>
      </c>
      <c r="P25" t="s">
        <v>138</v>
      </c>
      <c r="S25" t="s">
        <v>139</v>
      </c>
    </row>
    <row r="26" spans="1:19" x14ac:dyDescent="0.2">
      <c r="J26">
        <v>17</v>
      </c>
      <c r="K26">
        <v>16</v>
      </c>
      <c r="L26" s="7">
        <f t="shared" si="6"/>
        <v>1.0625</v>
      </c>
      <c r="M26" s="7"/>
      <c r="S26" t="s">
        <v>139</v>
      </c>
    </row>
    <row r="27" spans="1:19" x14ac:dyDescent="0.2">
      <c r="A27" t="s">
        <v>465</v>
      </c>
      <c r="J27">
        <v>15.2</v>
      </c>
      <c r="K27">
        <v>15</v>
      </c>
      <c r="L27" s="7">
        <f t="shared" si="6"/>
        <v>1.0133333333333332</v>
      </c>
      <c r="M27" s="7"/>
    </row>
    <row r="28" spans="1:19" x14ac:dyDescent="0.2">
      <c r="A28" t="s">
        <v>465</v>
      </c>
      <c r="J28">
        <v>17</v>
      </c>
      <c r="K28">
        <v>15.2</v>
      </c>
      <c r="L28" s="7">
        <f t="shared" si="6"/>
        <v>1.118421052631579</v>
      </c>
      <c r="M28" s="7"/>
    </row>
    <row r="29" spans="1:19" x14ac:dyDescent="0.2">
      <c r="A29" t="s">
        <v>465</v>
      </c>
      <c r="J29">
        <v>16.2</v>
      </c>
      <c r="K29">
        <v>15.4</v>
      </c>
      <c r="L29" s="7">
        <f t="shared" si="6"/>
        <v>1.051948051948052</v>
      </c>
      <c r="M29" s="7"/>
    </row>
    <row r="30" spans="1:19" x14ac:dyDescent="0.2">
      <c r="A30" t="s">
        <v>465</v>
      </c>
      <c r="J30">
        <v>15</v>
      </c>
      <c r="K30">
        <v>14.4</v>
      </c>
      <c r="L30" s="7">
        <f t="shared" si="6"/>
        <v>1.0416666666666667</v>
      </c>
      <c r="M30" s="7"/>
    </row>
    <row r="31" spans="1:19" x14ac:dyDescent="0.2">
      <c r="A31" t="s">
        <v>465</v>
      </c>
      <c r="J31">
        <v>15.4</v>
      </c>
      <c r="K31">
        <v>13.6</v>
      </c>
      <c r="L31" s="7">
        <f t="shared" si="6"/>
        <v>1.1323529411764706</v>
      </c>
      <c r="M31" s="7"/>
    </row>
    <row r="32" spans="1:19" x14ac:dyDescent="0.2">
      <c r="A32" t="s">
        <v>465</v>
      </c>
      <c r="J32">
        <v>15</v>
      </c>
      <c r="K32">
        <v>14.2</v>
      </c>
      <c r="L32" s="7">
        <f t="shared" si="6"/>
        <v>1.0563380281690142</v>
      </c>
      <c r="M32" s="7"/>
    </row>
    <row r="33" spans="1:13" x14ac:dyDescent="0.2">
      <c r="A33" t="s">
        <v>465</v>
      </c>
      <c r="J33">
        <v>13.4</v>
      </c>
      <c r="K33">
        <v>14.6</v>
      </c>
      <c r="L33" s="7">
        <f t="shared" si="6"/>
        <v>0.9178082191780822</v>
      </c>
      <c r="M33" s="7"/>
    </row>
    <row r="34" spans="1:13" x14ac:dyDescent="0.2">
      <c r="A34" t="s">
        <v>465</v>
      </c>
      <c r="J34">
        <v>14.8</v>
      </c>
      <c r="K34">
        <v>14.6</v>
      </c>
      <c r="L34" s="7">
        <f t="shared" si="6"/>
        <v>1.0136986301369864</v>
      </c>
      <c r="M34" s="7"/>
    </row>
    <row r="35" spans="1:13" x14ac:dyDescent="0.2">
      <c r="A35" t="s">
        <v>465</v>
      </c>
      <c r="J35">
        <v>13.8</v>
      </c>
      <c r="K35">
        <v>13</v>
      </c>
      <c r="L35" s="7">
        <f t="shared" si="6"/>
        <v>1.0615384615384615</v>
      </c>
      <c r="M35" s="7"/>
    </row>
    <row r="36" spans="1:13" x14ac:dyDescent="0.2">
      <c r="A36" t="s">
        <v>465</v>
      </c>
      <c r="J36">
        <v>14.8</v>
      </c>
      <c r="K36">
        <v>13.4</v>
      </c>
      <c r="L36" s="7">
        <f t="shared" si="6"/>
        <v>1.1044776119402986</v>
      </c>
      <c r="M36" s="7"/>
    </row>
    <row r="37" spans="1:13" x14ac:dyDescent="0.2">
      <c r="A37" t="s">
        <v>465</v>
      </c>
      <c r="J37">
        <v>14.4</v>
      </c>
      <c r="K37">
        <v>13</v>
      </c>
      <c r="L37" s="7">
        <f t="shared" si="6"/>
        <v>1.1076923076923078</v>
      </c>
      <c r="M37" s="7"/>
    </row>
    <row r="38" spans="1:13" x14ac:dyDescent="0.2">
      <c r="A38" t="s">
        <v>465</v>
      </c>
      <c r="J38">
        <v>15.2</v>
      </c>
      <c r="K38">
        <v>14.4</v>
      </c>
      <c r="L38" s="7">
        <f t="shared" si="6"/>
        <v>1.0555555555555556</v>
      </c>
      <c r="M38" s="7"/>
    </row>
    <row r="39" spans="1:13" x14ac:dyDescent="0.2">
      <c r="A39" t="s">
        <v>823</v>
      </c>
      <c r="J39">
        <v>16</v>
      </c>
      <c r="K39">
        <v>15</v>
      </c>
      <c r="L39" s="7">
        <f t="shared" si="6"/>
        <v>1.0666666666666667</v>
      </c>
      <c r="M39" s="7"/>
    </row>
    <row r="40" spans="1:13" x14ac:dyDescent="0.2">
      <c r="J40">
        <v>15</v>
      </c>
      <c r="K40">
        <v>16</v>
      </c>
      <c r="L40" s="7">
        <f t="shared" si="6"/>
        <v>0.9375</v>
      </c>
      <c r="M40" s="7"/>
    </row>
    <row r="41" spans="1:13" x14ac:dyDescent="0.2">
      <c r="J41">
        <v>16</v>
      </c>
      <c r="K41">
        <v>15.5</v>
      </c>
      <c r="L41" s="7">
        <f t="shared" si="6"/>
        <v>1.032258064516129</v>
      </c>
      <c r="M41" s="7"/>
    </row>
    <row r="42" spans="1:13" x14ac:dyDescent="0.2">
      <c r="J42">
        <v>16</v>
      </c>
      <c r="K42">
        <v>16</v>
      </c>
      <c r="L42" s="7">
        <f t="shared" si="6"/>
        <v>1</v>
      </c>
      <c r="M42" s="7"/>
    </row>
    <row r="43" spans="1:13" x14ac:dyDescent="0.2">
      <c r="J43">
        <v>16</v>
      </c>
      <c r="K43">
        <v>17</v>
      </c>
      <c r="L43" s="7">
        <f t="shared" si="6"/>
        <v>0.94117647058823528</v>
      </c>
      <c r="M43" s="7"/>
    </row>
    <row r="44" spans="1:13" x14ac:dyDescent="0.2">
      <c r="J44">
        <v>14</v>
      </c>
      <c r="K44">
        <v>14</v>
      </c>
      <c r="L44" s="7">
        <f t="shared" si="6"/>
        <v>1</v>
      </c>
      <c r="M44" s="7"/>
    </row>
    <row r="45" spans="1:13" x14ac:dyDescent="0.2">
      <c r="J45">
        <v>16</v>
      </c>
      <c r="K45">
        <v>15</v>
      </c>
      <c r="L45" s="7">
        <f t="shared" si="6"/>
        <v>1.0666666666666667</v>
      </c>
      <c r="M45" s="7"/>
    </row>
    <row r="46" spans="1:13" x14ac:dyDescent="0.2">
      <c r="J46">
        <v>15.5</v>
      </c>
      <c r="K46">
        <v>15</v>
      </c>
      <c r="L46" s="7">
        <f t="shared" si="6"/>
        <v>1.0333333333333334</v>
      </c>
      <c r="M46" s="7"/>
    </row>
    <row r="47" spans="1:13" x14ac:dyDescent="0.2">
      <c r="J47">
        <v>17</v>
      </c>
      <c r="K47">
        <v>16</v>
      </c>
      <c r="L47" s="7">
        <f t="shared" si="6"/>
        <v>1.0625</v>
      </c>
      <c r="M47" s="7"/>
    </row>
    <row r="48" spans="1:13" x14ac:dyDescent="0.2">
      <c r="J48">
        <v>15</v>
      </c>
      <c r="K48">
        <v>16</v>
      </c>
      <c r="L48" s="7">
        <f t="shared" si="6"/>
        <v>0.9375</v>
      </c>
      <c r="M48" s="7"/>
    </row>
    <row r="49" spans="1:13" x14ac:dyDescent="0.2">
      <c r="J49">
        <v>15</v>
      </c>
      <c r="K49">
        <v>15</v>
      </c>
      <c r="L49" s="7">
        <f t="shared" si="6"/>
        <v>1</v>
      </c>
      <c r="M49" s="7"/>
    </row>
    <row r="50" spans="1:13" x14ac:dyDescent="0.2">
      <c r="J50">
        <v>16</v>
      </c>
      <c r="K50">
        <v>15</v>
      </c>
      <c r="L50" s="7">
        <f t="shared" si="6"/>
        <v>1.0666666666666667</v>
      </c>
      <c r="M50" s="7"/>
    </row>
    <row r="51" spans="1:13" x14ac:dyDescent="0.2">
      <c r="J51">
        <v>15</v>
      </c>
      <c r="K51">
        <v>14</v>
      </c>
      <c r="L51" s="7">
        <f t="shared" si="6"/>
        <v>1.0714285714285714</v>
      </c>
      <c r="M51" s="7"/>
    </row>
    <row r="52" spans="1:13" x14ac:dyDescent="0.2">
      <c r="J52">
        <v>16</v>
      </c>
      <c r="K52">
        <v>15</v>
      </c>
      <c r="L52" s="7">
        <f t="shared" si="6"/>
        <v>1.0666666666666667</v>
      </c>
      <c r="M52" s="7"/>
    </row>
    <row r="53" spans="1:13" x14ac:dyDescent="0.2">
      <c r="J53">
        <v>14</v>
      </c>
      <c r="K53">
        <v>14</v>
      </c>
      <c r="L53" s="7">
        <f t="shared" si="6"/>
        <v>1</v>
      </c>
      <c r="M53" s="7"/>
    </row>
    <row r="54" spans="1:13" x14ac:dyDescent="0.2">
      <c r="J54">
        <v>16</v>
      </c>
      <c r="K54">
        <v>16</v>
      </c>
      <c r="L54" s="7">
        <f t="shared" si="6"/>
        <v>1</v>
      </c>
      <c r="M54" s="7"/>
    </row>
    <row r="55" spans="1:13" x14ac:dyDescent="0.2">
      <c r="J55">
        <v>15</v>
      </c>
      <c r="K55">
        <v>16</v>
      </c>
      <c r="L55" s="7">
        <f t="shared" si="6"/>
        <v>0.9375</v>
      </c>
      <c r="M55" s="7"/>
    </row>
    <row r="56" spans="1:13" x14ac:dyDescent="0.2">
      <c r="J56">
        <v>15</v>
      </c>
      <c r="K56">
        <v>15</v>
      </c>
      <c r="L56" s="7">
        <f t="shared" si="6"/>
        <v>1</v>
      </c>
      <c r="M56" s="7"/>
    </row>
    <row r="57" spans="1:13" x14ac:dyDescent="0.2">
      <c r="A57" t="s">
        <v>824</v>
      </c>
      <c r="B57">
        <v>105</v>
      </c>
      <c r="C57">
        <v>83</v>
      </c>
      <c r="D57">
        <v>50</v>
      </c>
      <c r="E57">
        <v>31</v>
      </c>
      <c r="F57" s="7">
        <f>B57/C57</f>
        <v>1.2650602409638554</v>
      </c>
      <c r="G57" s="7">
        <f>D57/B57</f>
        <v>0.47619047619047616</v>
      </c>
      <c r="H57">
        <v>24</v>
      </c>
      <c r="I57" s="7">
        <v>0.18604651162790697</v>
      </c>
      <c r="M57">
        <v>28</v>
      </c>
    </row>
    <row r="58" spans="1:13" x14ac:dyDescent="0.2">
      <c r="B58">
        <v>110</v>
      </c>
      <c r="C58">
        <v>85</v>
      </c>
      <c r="D58">
        <v>50</v>
      </c>
      <c r="E58">
        <v>32</v>
      </c>
      <c r="F58" s="7">
        <f t="shared" ref="F58:F75" si="7">B58/C58</f>
        <v>1.2941176470588236</v>
      </c>
      <c r="G58" s="7">
        <f t="shared" ref="G58:G75" si="8">D58/B58</f>
        <v>0.45454545454545453</v>
      </c>
      <c r="H58">
        <v>22</v>
      </c>
      <c r="I58" s="7">
        <v>0.14285714285714285</v>
      </c>
      <c r="M58">
        <v>21</v>
      </c>
    </row>
    <row r="59" spans="1:13" x14ac:dyDescent="0.2">
      <c r="B59">
        <v>73</v>
      </c>
      <c r="C59">
        <v>56</v>
      </c>
      <c r="D59">
        <v>31</v>
      </c>
      <c r="E59">
        <v>43</v>
      </c>
      <c r="F59" s="7">
        <f t="shared" si="7"/>
        <v>1.3035714285714286</v>
      </c>
      <c r="G59" s="7">
        <f t="shared" si="8"/>
        <v>0.42465753424657532</v>
      </c>
      <c r="H59">
        <v>17</v>
      </c>
      <c r="I59" s="7">
        <v>0.13793103448275862</v>
      </c>
      <c r="M59">
        <v>15</v>
      </c>
    </row>
    <row r="60" spans="1:13" x14ac:dyDescent="0.2">
      <c r="B60">
        <v>83</v>
      </c>
      <c r="C60">
        <v>63</v>
      </c>
      <c r="D60">
        <v>37</v>
      </c>
      <c r="E60">
        <v>34</v>
      </c>
      <c r="F60" s="7">
        <f t="shared" si="7"/>
        <v>1.3174603174603174</v>
      </c>
      <c r="G60" s="7">
        <f t="shared" si="8"/>
        <v>0.44578313253012047</v>
      </c>
      <c r="H60">
        <v>22</v>
      </c>
      <c r="I60" s="7">
        <v>4.9382716049382713E-2</v>
      </c>
      <c r="M60">
        <v>20</v>
      </c>
    </row>
    <row r="61" spans="1:13" x14ac:dyDescent="0.2">
      <c r="B61">
        <v>93</v>
      </c>
      <c r="C61">
        <v>71</v>
      </c>
      <c r="D61">
        <v>48</v>
      </c>
      <c r="E61">
        <v>30</v>
      </c>
      <c r="F61" s="7">
        <f t="shared" si="7"/>
        <v>1.3098591549295775</v>
      </c>
      <c r="G61" s="7">
        <f t="shared" si="8"/>
        <v>0.5161290322580645</v>
      </c>
      <c r="H61">
        <v>24</v>
      </c>
      <c r="I61" s="7">
        <v>0.20588235294117646</v>
      </c>
      <c r="M61">
        <v>25</v>
      </c>
    </row>
    <row r="62" spans="1:13" x14ac:dyDescent="0.2">
      <c r="B62">
        <v>90</v>
      </c>
      <c r="C62">
        <v>57</v>
      </c>
      <c r="D62">
        <v>47</v>
      </c>
      <c r="E62">
        <v>25</v>
      </c>
      <c r="F62" s="7">
        <f t="shared" si="7"/>
        <v>1.5789473684210527</v>
      </c>
      <c r="G62" s="7">
        <f t="shared" si="8"/>
        <v>0.52222222222222225</v>
      </c>
      <c r="H62">
        <v>21</v>
      </c>
      <c r="I62" s="7">
        <v>0.1</v>
      </c>
      <c r="M62">
        <v>22</v>
      </c>
    </row>
    <row r="63" spans="1:13" x14ac:dyDescent="0.2">
      <c r="B63">
        <v>106</v>
      </c>
      <c r="C63">
        <v>74</v>
      </c>
      <c r="D63">
        <v>49</v>
      </c>
      <c r="E63">
        <v>36</v>
      </c>
      <c r="F63" s="7">
        <f t="shared" si="7"/>
        <v>1.4324324324324325</v>
      </c>
      <c r="G63" s="7">
        <f t="shared" si="8"/>
        <v>0.46226415094339623</v>
      </c>
      <c r="H63">
        <v>27</v>
      </c>
      <c r="I63" s="7">
        <v>8.3333333333333329E-2</v>
      </c>
      <c r="M63">
        <v>32</v>
      </c>
    </row>
    <row r="64" spans="1:13" x14ac:dyDescent="0.2">
      <c r="B64">
        <v>112</v>
      </c>
      <c r="C64">
        <v>72</v>
      </c>
      <c r="D64">
        <v>55</v>
      </c>
      <c r="E64">
        <v>35</v>
      </c>
      <c r="F64" s="7">
        <f t="shared" si="7"/>
        <v>1.5555555555555556</v>
      </c>
      <c r="G64" s="7">
        <f t="shared" si="8"/>
        <v>0.49107142857142855</v>
      </c>
      <c r="H64">
        <v>27</v>
      </c>
      <c r="I64" s="7">
        <v>0.11428571428571428</v>
      </c>
      <c r="M64">
        <v>35</v>
      </c>
    </row>
    <row r="65" spans="1:14" x14ac:dyDescent="0.2">
      <c r="A65" t="s">
        <v>826</v>
      </c>
      <c r="B65">
        <v>72</v>
      </c>
      <c r="C65">
        <v>60</v>
      </c>
      <c r="D65">
        <v>31</v>
      </c>
      <c r="E65">
        <v>35</v>
      </c>
      <c r="F65" s="7">
        <f t="shared" si="7"/>
        <v>1.2</v>
      </c>
      <c r="G65" s="7">
        <f t="shared" si="8"/>
        <v>0.43055555555555558</v>
      </c>
      <c r="H65">
        <v>21</v>
      </c>
      <c r="I65" s="7">
        <v>0.13793103448275862</v>
      </c>
      <c r="M65">
        <v>15</v>
      </c>
    </row>
    <row r="66" spans="1:14" x14ac:dyDescent="0.2">
      <c r="B66">
        <v>67</v>
      </c>
      <c r="C66">
        <v>52</v>
      </c>
      <c r="D66">
        <v>27</v>
      </c>
      <c r="E66">
        <v>37</v>
      </c>
      <c r="F66" s="7">
        <f t="shared" si="7"/>
        <v>1.2884615384615385</v>
      </c>
      <c r="G66" s="7">
        <f t="shared" si="8"/>
        <v>0.40298507462686567</v>
      </c>
      <c r="H66">
        <v>20</v>
      </c>
      <c r="I66" s="7">
        <v>0.08</v>
      </c>
      <c r="M66">
        <v>13</v>
      </c>
    </row>
    <row r="67" spans="1:14" x14ac:dyDescent="0.2">
      <c r="B67">
        <v>76</v>
      </c>
      <c r="C67">
        <v>60</v>
      </c>
      <c r="D67">
        <v>23</v>
      </c>
      <c r="E67">
        <v>32</v>
      </c>
      <c r="F67" s="7">
        <f t="shared" si="7"/>
        <v>1.2666666666666666</v>
      </c>
      <c r="G67" s="7">
        <f t="shared" si="8"/>
        <v>0.30263157894736842</v>
      </c>
      <c r="H67">
        <v>22</v>
      </c>
      <c r="I67" s="7">
        <v>0.17857142857142858</v>
      </c>
      <c r="M67">
        <v>14</v>
      </c>
    </row>
    <row r="68" spans="1:14" x14ac:dyDescent="0.2">
      <c r="A68" t="s">
        <v>825</v>
      </c>
      <c r="B68">
        <v>102</v>
      </c>
      <c r="C68">
        <v>86</v>
      </c>
      <c r="D68">
        <v>49</v>
      </c>
      <c r="E68">
        <v>36</v>
      </c>
      <c r="F68" s="7">
        <f t="shared" si="7"/>
        <v>1.1860465116279071</v>
      </c>
      <c r="G68" s="7">
        <f t="shared" si="8"/>
        <v>0.48039215686274511</v>
      </c>
      <c r="H68">
        <v>24</v>
      </c>
      <c r="I68" s="7">
        <v>0.13043478260869565</v>
      </c>
      <c r="M68">
        <v>24</v>
      </c>
    </row>
    <row r="69" spans="1:14" x14ac:dyDescent="0.2">
      <c r="B69">
        <v>98</v>
      </c>
      <c r="C69">
        <v>74</v>
      </c>
      <c r="D69">
        <v>45</v>
      </c>
      <c r="E69">
        <v>34</v>
      </c>
      <c r="F69" s="7">
        <f t="shared" si="7"/>
        <v>1.3243243243243243</v>
      </c>
      <c r="G69" s="7">
        <f t="shared" si="8"/>
        <v>0.45918367346938777</v>
      </c>
      <c r="H69">
        <v>23</v>
      </c>
      <c r="I69" s="7">
        <v>0.1111111111111111</v>
      </c>
      <c r="M69">
        <v>19</v>
      </c>
    </row>
    <row r="70" spans="1:14" x14ac:dyDescent="0.2">
      <c r="B70">
        <v>86</v>
      </c>
      <c r="C70">
        <v>66</v>
      </c>
      <c r="D70">
        <v>40</v>
      </c>
      <c r="E70">
        <v>35</v>
      </c>
      <c r="F70" s="7">
        <f t="shared" si="7"/>
        <v>1.303030303030303</v>
      </c>
      <c r="G70" s="7">
        <f t="shared" si="8"/>
        <v>0.46511627906976744</v>
      </c>
      <c r="H70">
        <v>21</v>
      </c>
      <c r="I70" s="7">
        <v>0.18181818181818182</v>
      </c>
      <c r="M70">
        <v>18</v>
      </c>
    </row>
    <row r="71" spans="1:14" x14ac:dyDescent="0.2">
      <c r="B71">
        <v>78</v>
      </c>
      <c r="C71">
        <v>50</v>
      </c>
      <c r="D71">
        <v>40</v>
      </c>
      <c r="E71">
        <v>34</v>
      </c>
      <c r="F71" s="7">
        <f t="shared" si="7"/>
        <v>1.56</v>
      </c>
      <c r="G71" s="7">
        <f t="shared" si="8"/>
        <v>0.51282051282051277</v>
      </c>
      <c r="H71">
        <v>22</v>
      </c>
      <c r="I71" s="7">
        <v>0.15384615384615385</v>
      </c>
      <c r="M71">
        <v>18</v>
      </c>
    </row>
    <row r="72" spans="1:14" x14ac:dyDescent="0.2">
      <c r="B72">
        <v>94</v>
      </c>
      <c r="C72">
        <v>69</v>
      </c>
      <c r="D72">
        <v>41</v>
      </c>
      <c r="E72">
        <v>33</v>
      </c>
      <c r="F72" s="7">
        <f t="shared" si="7"/>
        <v>1.3623188405797102</v>
      </c>
      <c r="G72" s="7">
        <f t="shared" si="8"/>
        <v>0.43617021276595747</v>
      </c>
      <c r="H72">
        <v>21</v>
      </c>
      <c r="I72" s="7">
        <v>0.14285714285714285</v>
      </c>
      <c r="M72">
        <v>21</v>
      </c>
    </row>
    <row r="73" spans="1:14" x14ac:dyDescent="0.2">
      <c r="B73">
        <v>107</v>
      </c>
      <c r="C73">
        <v>82</v>
      </c>
      <c r="D73">
        <v>50</v>
      </c>
      <c r="E73">
        <v>36</v>
      </c>
      <c r="F73" s="7">
        <f t="shared" si="7"/>
        <v>1.3048780487804879</v>
      </c>
      <c r="G73" s="7">
        <f t="shared" si="8"/>
        <v>0.46728971962616822</v>
      </c>
      <c r="H73">
        <v>22</v>
      </c>
      <c r="I73" s="7">
        <v>0.125</v>
      </c>
      <c r="M73">
        <v>30</v>
      </c>
    </row>
    <row r="74" spans="1:14" x14ac:dyDescent="0.2">
      <c r="B74">
        <v>125</v>
      </c>
      <c r="C74">
        <v>98</v>
      </c>
      <c r="D74">
        <v>58</v>
      </c>
      <c r="E74">
        <v>35</v>
      </c>
      <c r="F74" s="7">
        <f t="shared" si="7"/>
        <v>1.2755102040816326</v>
      </c>
      <c r="G74" s="7">
        <f t="shared" si="8"/>
        <v>0.46400000000000002</v>
      </c>
      <c r="H74">
        <v>26</v>
      </c>
      <c r="I74" s="7">
        <v>0.15217391304347827</v>
      </c>
    </row>
    <row r="75" spans="1:14" x14ac:dyDescent="0.2">
      <c r="B75">
        <v>115</v>
      </c>
      <c r="C75">
        <v>83</v>
      </c>
      <c r="D75">
        <v>54</v>
      </c>
      <c r="E75">
        <v>28</v>
      </c>
      <c r="F75" s="7">
        <f t="shared" si="7"/>
        <v>1.3855421686746987</v>
      </c>
      <c r="G75" s="7">
        <f t="shared" si="8"/>
        <v>0.46956521739130436</v>
      </c>
      <c r="H75">
        <v>24</v>
      </c>
      <c r="I75" s="7">
        <v>0.15</v>
      </c>
    </row>
    <row r="76" spans="1:14" x14ac:dyDescent="0.2">
      <c r="J76">
        <v>12</v>
      </c>
      <c r="K76">
        <v>14</v>
      </c>
      <c r="L76" s="7">
        <f>J76/K76</f>
        <v>0.8571428571428571</v>
      </c>
      <c r="N76" t="s">
        <v>1156</v>
      </c>
    </row>
    <row r="77" spans="1:14" x14ac:dyDescent="0.2">
      <c r="J77">
        <v>12</v>
      </c>
      <c r="K77">
        <v>14</v>
      </c>
      <c r="L77" s="7">
        <f>J77/K77</f>
        <v>0.8571428571428571</v>
      </c>
    </row>
    <row r="78" spans="1:14" x14ac:dyDescent="0.2">
      <c r="J78">
        <v>13</v>
      </c>
      <c r="K78">
        <v>13</v>
      </c>
      <c r="L78" s="7">
        <f>J78/K78</f>
        <v>1</v>
      </c>
    </row>
    <row r="79" spans="1:14" x14ac:dyDescent="0.2">
      <c r="J79">
        <v>13</v>
      </c>
      <c r="K79">
        <v>13</v>
      </c>
      <c r="L79" s="7">
        <f>J79/K79</f>
        <v>1</v>
      </c>
    </row>
    <row r="80" spans="1:14" x14ac:dyDescent="0.2">
      <c r="J80">
        <v>16</v>
      </c>
      <c r="K80">
        <v>15</v>
      </c>
      <c r="L80" s="7">
        <f>J80/K80</f>
        <v>1.0666666666666667</v>
      </c>
    </row>
  </sheetData>
  <phoneticPr fontId="4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7"/>
  <sheetViews>
    <sheetView workbookViewId="0">
      <pane ySplit="2040" topLeftCell="A269" activePane="bottomLeft"/>
      <selection activeCell="B6" sqref="B6"/>
      <selection pane="bottomLeft" activeCell="M297" sqref="M297"/>
    </sheetView>
  </sheetViews>
  <sheetFormatPr defaultRowHeight="12.75" x14ac:dyDescent="0.2"/>
  <cols>
    <col min="3" max="4" width="5.7109375" customWidth="1"/>
    <col min="5" max="5" width="4.7109375" customWidth="1"/>
    <col min="6" max="6" width="6" customWidth="1"/>
    <col min="7" max="7" width="6.140625" style="7" customWidth="1"/>
    <col min="8" max="8" width="5.28515625" style="7" customWidth="1"/>
    <col min="10" max="10" width="9.140625" style="7"/>
    <col min="13" max="13" width="9.140625" style="7"/>
  </cols>
  <sheetData>
    <row r="1" spans="1:20" x14ac:dyDescent="0.2">
      <c r="A1" s="2" t="s">
        <v>308</v>
      </c>
      <c r="B1" t="s">
        <v>583</v>
      </c>
      <c r="C1" s="2" t="s">
        <v>1</v>
      </c>
      <c r="D1" s="2" t="s">
        <v>2</v>
      </c>
      <c r="E1" s="2" t="s">
        <v>5</v>
      </c>
      <c r="F1" s="2" t="s">
        <v>4</v>
      </c>
      <c r="G1" s="6" t="s">
        <v>3</v>
      </c>
      <c r="H1" s="6" t="s">
        <v>6</v>
      </c>
      <c r="I1" s="2" t="s">
        <v>24</v>
      </c>
      <c r="J1" s="6" t="s">
        <v>141</v>
      </c>
      <c r="K1" s="2" t="s">
        <v>7</v>
      </c>
      <c r="L1" s="2" t="s">
        <v>8</v>
      </c>
      <c r="M1" s="6" t="s">
        <v>56</v>
      </c>
      <c r="N1" t="s">
        <v>45</v>
      </c>
      <c r="O1" t="s">
        <v>46</v>
      </c>
      <c r="P1" t="s">
        <v>47</v>
      </c>
      <c r="Q1" t="s">
        <v>73</v>
      </c>
      <c r="R1" t="s">
        <v>74</v>
      </c>
    </row>
    <row r="2" spans="1:20" x14ac:dyDescent="0.2">
      <c r="A2" t="s">
        <v>12</v>
      </c>
      <c r="B2" s="7">
        <f>AVERAGE(B21:B993)</f>
        <v>23.724637681159422</v>
      </c>
      <c r="C2" s="1">
        <f>AVERAGE(C21:C993)</f>
        <v>88.572916666666671</v>
      </c>
      <c r="D2" s="1">
        <f t="shared" ref="D2:L2" si="0">AVERAGE(D21:D993)</f>
        <v>62.739583333333336</v>
      </c>
      <c r="E2" s="1">
        <f t="shared" si="0"/>
        <v>44.8125</v>
      </c>
      <c r="F2" s="1">
        <f t="shared" si="0"/>
        <v>34.395833333333336</v>
      </c>
      <c r="G2" s="7">
        <f t="shared" si="0"/>
        <v>1.4241388119600842</v>
      </c>
      <c r="H2" s="7">
        <f t="shared" si="0"/>
        <v>0.50602542925047789</v>
      </c>
      <c r="I2" s="1">
        <f t="shared" si="0"/>
        <v>17.3125</v>
      </c>
      <c r="J2" s="7">
        <f t="shared" si="0"/>
        <v>0.12034888791517175</v>
      </c>
      <c r="K2" s="1">
        <f>AVERAGE(K21:K991)</f>
        <v>14.538333333333334</v>
      </c>
      <c r="L2" s="1">
        <f t="shared" si="0"/>
        <v>15.224722222222221</v>
      </c>
      <c r="M2" s="7">
        <f>AVERAGE(M21:M993)</f>
        <v>0.95713800188772191</v>
      </c>
      <c r="Q2" s="7" t="e">
        <f>AVERAGE(Q22:Q993)</f>
        <v>#DIV/0!</v>
      </c>
      <c r="R2" s="7" t="e">
        <f>AVERAGE(R22:R993)</f>
        <v>#DIV/0!</v>
      </c>
      <c r="T2" s="7"/>
    </row>
    <row r="3" spans="1:20" x14ac:dyDescent="0.2">
      <c r="A3" t="s">
        <v>14</v>
      </c>
      <c r="B3" s="7">
        <f>MIN(B21:B993)</f>
        <v>14</v>
      </c>
      <c r="C3">
        <f>MIN(C21:C993)</f>
        <v>51</v>
      </c>
      <c r="D3">
        <f t="shared" ref="D3:L3" si="1">MIN(D21:D993)</f>
        <v>32</v>
      </c>
      <c r="E3">
        <f t="shared" si="1"/>
        <v>27</v>
      </c>
      <c r="F3">
        <f t="shared" si="1"/>
        <v>28</v>
      </c>
      <c r="G3" s="7">
        <f t="shared" si="1"/>
        <v>1</v>
      </c>
      <c r="H3" s="7">
        <f t="shared" si="1"/>
        <v>0.34146341463414637</v>
      </c>
      <c r="I3">
        <f t="shared" si="1"/>
        <v>14</v>
      </c>
      <c r="J3" s="7">
        <f t="shared" si="1"/>
        <v>0</v>
      </c>
      <c r="K3">
        <f>MIN(K21:K991)</f>
        <v>10</v>
      </c>
      <c r="L3">
        <f t="shared" si="1"/>
        <v>10</v>
      </c>
      <c r="M3" s="7">
        <f>MIN(M21:M993)</f>
        <v>0.8</v>
      </c>
      <c r="Q3" s="7">
        <f>MIN(Q22:Q993)</f>
        <v>0</v>
      </c>
      <c r="R3" s="7">
        <f>MIN(R22:R993)</f>
        <v>0</v>
      </c>
      <c r="T3" s="7"/>
    </row>
    <row r="4" spans="1:20" x14ac:dyDescent="0.2">
      <c r="A4" t="s">
        <v>15</v>
      </c>
      <c r="B4" s="7">
        <f>PERCENTILE(B21:B993,0.05)</f>
        <v>18</v>
      </c>
      <c r="C4" s="1">
        <f t="shared" ref="C4:J4" si="2">PERCENTILE(C21:C993,0.05)</f>
        <v>63.5</v>
      </c>
      <c r="D4" s="1">
        <f t="shared" si="2"/>
        <v>44.75</v>
      </c>
      <c r="E4" s="1">
        <f t="shared" si="2"/>
        <v>28</v>
      </c>
      <c r="F4" s="1">
        <f t="shared" si="2"/>
        <v>30</v>
      </c>
      <c r="G4" s="7">
        <f t="shared" si="2"/>
        <v>1.2305986696230597</v>
      </c>
      <c r="H4" s="7">
        <f t="shared" si="2"/>
        <v>0.3785601265822785</v>
      </c>
      <c r="I4" s="1">
        <f t="shared" si="2"/>
        <v>14</v>
      </c>
      <c r="J4" s="7">
        <f t="shared" si="2"/>
        <v>5.9740259740259739E-2</v>
      </c>
      <c r="K4" s="1">
        <f>PERCENTILE(K21:K991,0.05)</f>
        <v>12</v>
      </c>
      <c r="L4" s="1">
        <f>PERCENTILE(L21:L993,0.05)</f>
        <v>13</v>
      </c>
      <c r="M4" s="7">
        <f>PERCENTILE(M21:M993,0.05)</f>
        <v>0.8571428571428571</v>
      </c>
      <c r="Q4" s="7" t="e">
        <f>PERCENTILE(Q22:Q993,0.05)</f>
        <v>#NUM!</v>
      </c>
      <c r="R4" s="7" t="e">
        <f>PERCENTILE(R22:R993,0.05)</f>
        <v>#NUM!</v>
      </c>
      <c r="T4" s="7"/>
    </row>
    <row r="5" spans="1:20" x14ac:dyDescent="0.2">
      <c r="A5" t="s">
        <v>16</v>
      </c>
      <c r="B5" s="7">
        <f>PERCENTILE(B21:B993,0.95)</f>
        <v>30</v>
      </c>
      <c r="C5" s="1">
        <f t="shared" ref="C5:J5" si="3">PERCENTILE(C21:C993,0.95)</f>
        <v>110.25</v>
      </c>
      <c r="D5" s="1">
        <f t="shared" si="3"/>
        <v>78</v>
      </c>
      <c r="E5" s="1">
        <f t="shared" si="3"/>
        <v>58.25</v>
      </c>
      <c r="F5" s="1">
        <f t="shared" si="3"/>
        <v>40</v>
      </c>
      <c r="G5" s="7">
        <f t="shared" si="3"/>
        <v>1.6722222222222223</v>
      </c>
      <c r="H5" s="7">
        <f t="shared" si="3"/>
        <v>0.59017817122366656</v>
      </c>
      <c r="I5" s="1">
        <f t="shared" si="3"/>
        <v>20</v>
      </c>
      <c r="J5" s="7">
        <f t="shared" si="3"/>
        <v>0.17647058823529413</v>
      </c>
      <c r="K5" s="1">
        <f>PERCENTILE(K21:K991,0.95)</f>
        <v>17</v>
      </c>
      <c r="L5" s="1">
        <f>PERCENTILE(L21:L993,0.95)</f>
        <v>17.524999999999991</v>
      </c>
      <c r="M5" s="7">
        <f>PERCENTILE(M21:M993,0.95)</f>
        <v>1.0714285714285714</v>
      </c>
      <c r="Q5" s="7" t="e">
        <f>PERCENTILE(Q22:Q993,0.95)</f>
        <v>#NUM!</v>
      </c>
      <c r="R5" s="7" t="e">
        <f>PERCENTILE(R22:R993,0.95)</f>
        <v>#NUM!</v>
      </c>
      <c r="T5" s="7"/>
    </row>
    <row r="6" spans="1:20" x14ac:dyDescent="0.2">
      <c r="A6" t="s">
        <v>13</v>
      </c>
      <c r="B6" s="7">
        <f>MAX(B21:B993)</f>
        <v>38</v>
      </c>
      <c r="C6">
        <f>MAX(C21:C993)</f>
        <v>114</v>
      </c>
      <c r="D6">
        <f t="shared" ref="D6:L6" si="4">MAX(D21:D993)</f>
        <v>82</v>
      </c>
      <c r="E6">
        <f t="shared" si="4"/>
        <v>65</v>
      </c>
      <c r="F6">
        <f t="shared" si="4"/>
        <v>45</v>
      </c>
      <c r="G6" s="7">
        <f t="shared" si="4"/>
        <v>1.8823529411764706</v>
      </c>
      <c r="H6" s="7">
        <f t="shared" si="4"/>
        <v>0.76470588235294112</v>
      </c>
      <c r="I6">
        <f t="shared" si="4"/>
        <v>21</v>
      </c>
      <c r="J6" s="7">
        <f t="shared" si="4"/>
        <v>0.22580645161290322</v>
      </c>
      <c r="K6">
        <f>MAX(K21:K991)</f>
        <v>19.5</v>
      </c>
      <c r="L6">
        <f t="shared" si="4"/>
        <v>19</v>
      </c>
      <c r="M6" s="7">
        <f>MAX(M21:M993)</f>
        <v>1.25</v>
      </c>
      <c r="Q6" s="7">
        <f>MAX(Q22:Q993)</f>
        <v>0</v>
      </c>
      <c r="R6" s="7">
        <f>MAX(R22:R993)</f>
        <v>0</v>
      </c>
      <c r="T6" s="7"/>
    </row>
    <row r="7" spans="1:20" s="5" customFormat="1" x14ac:dyDescent="0.2">
      <c r="A7" s="5" t="s">
        <v>22</v>
      </c>
      <c r="B7" s="5">
        <f>COUNT(B9:B993)</f>
        <v>69</v>
      </c>
      <c r="C7" s="5">
        <f>COUNT(C21:C993)</f>
        <v>96</v>
      </c>
      <c r="D7" s="5">
        <f t="shared" ref="D7:M7" si="5">COUNT(D9:D993)</f>
        <v>96</v>
      </c>
      <c r="E7" s="5">
        <f t="shared" si="5"/>
        <v>96</v>
      </c>
      <c r="F7" s="5">
        <f t="shared" si="5"/>
        <v>96</v>
      </c>
      <c r="G7" s="5">
        <f t="shared" si="5"/>
        <v>96</v>
      </c>
      <c r="H7" s="5">
        <f t="shared" si="5"/>
        <v>96</v>
      </c>
      <c r="I7" s="5">
        <f t="shared" si="5"/>
        <v>96</v>
      </c>
      <c r="J7" s="5">
        <f t="shared" si="5"/>
        <v>96</v>
      </c>
      <c r="K7" s="5">
        <f>COUNT(K9:K991)</f>
        <v>180</v>
      </c>
      <c r="L7" s="5">
        <f t="shared" si="5"/>
        <v>180</v>
      </c>
      <c r="M7" s="5">
        <f t="shared" si="5"/>
        <v>180</v>
      </c>
      <c r="Q7" s="5">
        <f>COUNT(Q21:Q993)</f>
        <v>0</v>
      </c>
      <c r="R7" s="5">
        <f>COUNT(R21:R993)</f>
        <v>0</v>
      </c>
    </row>
    <row r="21" spans="1:19" x14ac:dyDescent="0.2">
      <c r="A21" t="s">
        <v>309</v>
      </c>
      <c r="N21" t="s">
        <v>119</v>
      </c>
      <c r="S21" t="s">
        <v>120</v>
      </c>
    </row>
    <row r="22" spans="1:19" x14ac:dyDescent="0.2">
      <c r="A22" t="s">
        <v>310</v>
      </c>
      <c r="C22">
        <v>88</v>
      </c>
      <c r="D22">
        <v>55</v>
      </c>
      <c r="E22">
        <v>48</v>
      </c>
      <c r="F22">
        <v>38</v>
      </c>
      <c r="G22" s="7">
        <f>C22/D22</f>
        <v>1.6</v>
      </c>
      <c r="H22" s="7">
        <f>E22/C22</f>
        <v>0.54545454545454541</v>
      </c>
      <c r="I22">
        <v>18</v>
      </c>
      <c r="J22" s="7">
        <v>0.14285714285714285</v>
      </c>
    </row>
    <row r="23" spans="1:19" x14ac:dyDescent="0.2">
      <c r="A23" t="s">
        <v>310</v>
      </c>
      <c r="C23">
        <v>85</v>
      </c>
      <c r="D23">
        <v>58</v>
      </c>
      <c r="E23">
        <v>33</v>
      </c>
      <c r="F23">
        <v>36</v>
      </c>
      <c r="G23" s="7">
        <f t="shared" ref="G23:G34" si="6">C23/D23</f>
        <v>1.4655172413793103</v>
      </c>
      <c r="H23" s="7">
        <f t="shared" ref="H23:H34" si="7">E23/C23</f>
        <v>0.38823529411764707</v>
      </c>
      <c r="I23">
        <v>14</v>
      </c>
      <c r="J23" s="7">
        <v>0.14285714285714285</v>
      </c>
    </row>
    <row r="24" spans="1:19" x14ac:dyDescent="0.2">
      <c r="A24" t="s">
        <v>311</v>
      </c>
      <c r="C24">
        <v>77</v>
      </c>
      <c r="D24">
        <v>57</v>
      </c>
      <c r="E24">
        <v>28</v>
      </c>
      <c r="F24">
        <v>38</v>
      </c>
      <c r="G24" s="7">
        <f t="shared" si="6"/>
        <v>1.3508771929824561</v>
      </c>
      <c r="H24" s="7">
        <f t="shared" si="7"/>
        <v>0.36363636363636365</v>
      </c>
      <c r="I24">
        <v>17</v>
      </c>
      <c r="J24" s="7">
        <v>0.13793103448275862</v>
      </c>
    </row>
    <row r="25" spans="1:19" x14ac:dyDescent="0.2">
      <c r="A25" t="s">
        <v>311</v>
      </c>
      <c r="C25">
        <v>73</v>
      </c>
      <c r="D25">
        <v>54</v>
      </c>
      <c r="E25">
        <v>37</v>
      </c>
      <c r="F25">
        <v>37</v>
      </c>
      <c r="G25" s="7">
        <f t="shared" si="6"/>
        <v>1.3518518518518519</v>
      </c>
      <c r="H25" s="7">
        <f t="shared" si="7"/>
        <v>0.50684931506849318</v>
      </c>
      <c r="I25">
        <v>14</v>
      </c>
      <c r="J25" s="7">
        <v>0.14814814814814814</v>
      </c>
    </row>
    <row r="26" spans="1:19" x14ac:dyDescent="0.2">
      <c r="A26" t="s">
        <v>311</v>
      </c>
      <c r="C26">
        <v>65</v>
      </c>
      <c r="D26">
        <v>42</v>
      </c>
      <c r="E26">
        <v>27</v>
      </c>
      <c r="F26">
        <v>37</v>
      </c>
      <c r="G26" s="7">
        <f t="shared" si="6"/>
        <v>1.5476190476190477</v>
      </c>
      <c r="H26" s="7">
        <f t="shared" si="7"/>
        <v>0.41538461538461541</v>
      </c>
      <c r="I26">
        <v>14</v>
      </c>
      <c r="J26" s="7">
        <v>0.14285714285714285</v>
      </c>
    </row>
    <row r="27" spans="1:19" x14ac:dyDescent="0.2">
      <c r="A27" t="s">
        <v>312</v>
      </c>
      <c r="C27">
        <v>92</v>
      </c>
      <c r="D27">
        <v>59</v>
      </c>
      <c r="E27">
        <v>43</v>
      </c>
      <c r="F27">
        <v>32</v>
      </c>
      <c r="G27" s="7">
        <f t="shared" si="6"/>
        <v>1.5593220338983051</v>
      </c>
      <c r="H27" s="7">
        <f t="shared" si="7"/>
        <v>0.46739130434782611</v>
      </c>
      <c r="I27">
        <v>19</v>
      </c>
      <c r="J27" s="7">
        <v>0.14705882352941177</v>
      </c>
    </row>
    <row r="28" spans="1:19" x14ac:dyDescent="0.2">
      <c r="A28" t="s">
        <v>312</v>
      </c>
      <c r="C28">
        <v>100</v>
      </c>
      <c r="D28">
        <v>70</v>
      </c>
      <c r="E28">
        <v>43</v>
      </c>
      <c r="F28">
        <v>35</v>
      </c>
      <c r="G28" s="7">
        <f t="shared" si="6"/>
        <v>1.4285714285714286</v>
      </c>
      <c r="H28" s="7">
        <f t="shared" si="7"/>
        <v>0.43</v>
      </c>
      <c r="I28">
        <v>19</v>
      </c>
      <c r="J28" s="7">
        <v>8.1081081081081086E-2</v>
      </c>
    </row>
    <row r="29" spans="1:19" x14ac:dyDescent="0.2">
      <c r="A29" t="s">
        <v>312</v>
      </c>
      <c r="C29">
        <v>80</v>
      </c>
      <c r="D29">
        <v>55</v>
      </c>
      <c r="E29">
        <v>42</v>
      </c>
      <c r="F29">
        <v>35</v>
      </c>
      <c r="G29" s="7">
        <f t="shared" si="6"/>
        <v>1.4545454545454546</v>
      </c>
      <c r="H29" s="7">
        <f t="shared" si="7"/>
        <v>0.52500000000000002</v>
      </c>
      <c r="I29">
        <v>17</v>
      </c>
      <c r="J29" s="7">
        <v>0.14814814814814814</v>
      </c>
    </row>
    <row r="30" spans="1:19" x14ac:dyDescent="0.2">
      <c r="A30" t="s">
        <v>312</v>
      </c>
      <c r="C30">
        <v>75</v>
      </c>
      <c r="D30">
        <v>53</v>
      </c>
      <c r="E30">
        <v>28</v>
      </c>
      <c r="F30">
        <v>32</v>
      </c>
      <c r="G30" s="7">
        <f t="shared" si="6"/>
        <v>1.4150943396226414</v>
      </c>
      <c r="H30" s="7">
        <f t="shared" si="7"/>
        <v>0.37333333333333335</v>
      </c>
      <c r="I30">
        <v>16</v>
      </c>
      <c r="J30" s="7">
        <v>0.14814814814814814</v>
      </c>
    </row>
    <row r="31" spans="1:19" x14ac:dyDescent="0.2">
      <c r="A31" t="s">
        <v>312</v>
      </c>
      <c r="C31">
        <v>95</v>
      </c>
      <c r="D31">
        <v>71</v>
      </c>
      <c r="E31">
        <v>42</v>
      </c>
      <c r="F31">
        <v>37</v>
      </c>
      <c r="G31" s="7">
        <f t="shared" si="6"/>
        <v>1.3380281690140845</v>
      </c>
      <c r="H31" s="7">
        <f t="shared" si="7"/>
        <v>0.44210526315789472</v>
      </c>
      <c r="I31">
        <v>18</v>
      </c>
      <c r="J31" s="7">
        <v>0.14814814814814814</v>
      </c>
    </row>
    <row r="32" spans="1:19" x14ac:dyDescent="0.2">
      <c r="A32" t="s">
        <v>312</v>
      </c>
      <c r="C32">
        <v>82</v>
      </c>
      <c r="D32">
        <v>65</v>
      </c>
      <c r="E32">
        <v>28</v>
      </c>
      <c r="F32">
        <v>35</v>
      </c>
      <c r="G32" s="7">
        <f t="shared" si="6"/>
        <v>1.2615384615384615</v>
      </c>
      <c r="H32" s="7">
        <f t="shared" si="7"/>
        <v>0.34146341463414637</v>
      </c>
      <c r="I32">
        <v>18</v>
      </c>
      <c r="J32" s="7">
        <v>0.15151515151515152</v>
      </c>
    </row>
    <row r="33" spans="1:16" x14ac:dyDescent="0.2">
      <c r="A33" t="s">
        <v>313</v>
      </c>
      <c r="C33">
        <v>79</v>
      </c>
      <c r="D33">
        <v>54</v>
      </c>
      <c r="E33">
        <v>30</v>
      </c>
      <c r="F33">
        <v>40</v>
      </c>
      <c r="G33" s="7">
        <f t="shared" si="6"/>
        <v>1.462962962962963</v>
      </c>
      <c r="H33" s="7">
        <f t="shared" si="7"/>
        <v>0.379746835443038</v>
      </c>
      <c r="I33">
        <v>18</v>
      </c>
      <c r="J33" s="7">
        <v>0.22580645161290322</v>
      </c>
    </row>
    <row r="34" spans="1:16" x14ac:dyDescent="0.2">
      <c r="A34" t="s">
        <v>313</v>
      </c>
      <c r="C34">
        <v>75</v>
      </c>
      <c r="D34">
        <v>45</v>
      </c>
      <c r="E34">
        <v>37</v>
      </c>
      <c r="F34">
        <v>32</v>
      </c>
      <c r="G34" s="7">
        <f t="shared" si="6"/>
        <v>1.6666666666666667</v>
      </c>
      <c r="H34" s="7">
        <f t="shared" si="7"/>
        <v>0.49333333333333335</v>
      </c>
      <c r="I34">
        <v>15</v>
      </c>
      <c r="J34" s="7">
        <v>0.14285714285714285</v>
      </c>
    </row>
    <row r="35" spans="1:16" x14ac:dyDescent="0.2">
      <c r="A35" t="s">
        <v>314</v>
      </c>
      <c r="K35">
        <v>10</v>
      </c>
      <c r="L35">
        <v>10</v>
      </c>
      <c r="M35" s="7">
        <f>K35/L35</f>
        <v>1</v>
      </c>
      <c r="O35" t="s">
        <v>315</v>
      </c>
      <c r="P35" t="s">
        <v>316</v>
      </c>
    </row>
    <row r="36" spans="1:16" x14ac:dyDescent="0.2">
      <c r="A36" t="s">
        <v>314</v>
      </c>
      <c r="K36">
        <v>14.5</v>
      </c>
      <c r="L36">
        <v>14.5</v>
      </c>
      <c r="M36" s="7">
        <f t="shared" ref="M36:M52" si="8">K36/L36</f>
        <v>1</v>
      </c>
    </row>
    <row r="37" spans="1:16" x14ac:dyDescent="0.2">
      <c r="A37" t="s">
        <v>336</v>
      </c>
      <c r="K37">
        <v>14</v>
      </c>
      <c r="L37">
        <v>13</v>
      </c>
      <c r="M37" s="7">
        <f t="shared" si="8"/>
        <v>1.0769230769230769</v>
      </c>
      <c r="N37" t="s">
        <v>337</v>
      </c>
      <c r="O37" t="s">
        <v>229</v>
      </c>
      <c r="P37" t="s">
        <v>338</v>
      </c>
    </row>
    <row r="38" spans="1:16" x14ac:dyDescent="0.2">
      <c r="K38">
        <v>14</v>
      </c>
      <c r="L38">
        <v>15</v>
      </c>
      <c r="M38" s="7">
        <f t="shared" si="8"/>
        <v>0.93333333333333335</v>
      </c>
      <c r="N38" t="s">
        <v>339</v>
      </c>
    </row>
    <row r="39" spans="1:16" x14ac:dyDescent="0.2">
      <c r="K39">
        <v>14</v>
      </c>
      <c r="L39">
        <v>14</v>
      </c>
      <c r="M39" s="7">
        <f t="shared" si="8"/>
        <v>1</v>
      </c>
      <c r="N39" t="s">
        <v>340</v>
      </c>
    </row>
    <row r="40" spans="1:16" x14ac:dyDescent="0.2">
      <c r="K40">
        <v>14</v>
      </c>
      <c r="L40">
        <v>14</v>
      </c>
      <c r="M40" s="7">
        <f t="shared" si="8"/>
        <v>1</v>
      </c>
    </row>
    <row r="41" spans="1:16" x14ac:dyDescent="0.2">
      <c r="K41">
        <v>15</v>
      </c>
      <c r="L41">
        <v>12</v>
      </c>
      <c r="M41" s="7">
        <f t="shared" si="8"/>
        <v>1.25</v>
      </c>
    </row>
    <row r="42" spans="1:16" x14ac:dyDescent="0.2">
      <c r="K42">
        <v>14</v>
      </c>
      <c r="L42">
        <v>15</v>
      </c>
      <c r="M42" s="7">
        <f t="shared" si="8"/>
        <v>0.93333333333333335</v>
      </c>
    </row>
    <row r="43" spans="1:16" x14ac:dyDescent="0.2">
      <c r="K43">
        <v>13</v>
      </c>
      <c r="L43">
        <v>14</v>
      </c>
      <c r="M43" s="7">
        <f t="shared" si="8"/>
        <v>0.9285714285714286</v>
      </c>
    </row>
    <row r="44" spans="1:16" x14ac:dyDescent="0.2">
      <c r="K44">
        <v>14</v>
      </c>
      <c r="L44">
        <v>12</v>
      </c>
      <c r="M44" s="7">
        <f t="shared" si="8"/>
        <v>1.1666666666666667</v>
      </c>
    </row>
    <row r="45" spans="1:16" x14ac:dyDescent="0.2">
      <c r="K45">
        <v>14</v>
      </c>
      <c r="L45">
        <v>14</v>
      </c>
      <c r="M45" s="7">
        <f t="shared" si="8"/>
        <v>1</v>
      </c>
    </row>
    <row r="46" spans="1:16" x14ac:dyDescent="0.2">
      <c r="K46">
        <v>13.5</v>
      </c>
      <c r="L46">
        <v>14</v>
      </c>
      <c r="M46" s="7">
        <f t="shared" si="8"/>
        <v>0.9642857142857143</v>
      </c>
    </row>
    <row r="47" spans="1:16" x14ac:dyDescent="0.2">
      <c r="K47">
        <v>13</v>
      </c>
      <c r="L47">
        <v>15</v>
      </c>
      <c r="M47" s="7">
        <f t="shared" si="8"/>
        <v>0.8666666666666667</v>
      </c>
    </row>
    <row r="48" spans="1:16" x14ac:dyDescent="0.2">
      <c r="K48">
        <v>13</v>
      </c>
      <c r="L48">
        <v>14</v>
      </c>
      <c r="M48" s="7">
        <f t="shared" si="8"/>
        <v>0.9285714285714286</v>
      </c>
    </row>
    <row r="49" spans="1:14" x14ac:dyDescent="0.2">
      <c r="K49">
        <v>13</v>
      </c>
      <c r="L49">
        <v>14</v>
      </c>
      <c r="M49" s="7">
        <f t="shared" si="8"/>
        <v>0.9285714285714286</v>
      </c>
    </row>
    <row r="50" spans="1:14" x14ac:dyDescent="0.2">
      <c r="K50">
        <v>14</v>
      </c>
      <c r="L50">
        <v>15</v>
      </c>
      <c r="M50" s="7">
        <f t="shared" si="8"/>
        <v>0.93333333333333335</v>
      </c>
    </row>
    <row r="51" spans="1:14" x14ac:dyDescent="0.2">
      <c r="K51">
        <v>14</v>
      </c>
      <c r="L51">
        <v>15</v>
      </c>
      <c r="M51" s="7">
        <f t="shared" si="8"/>
        <v>0.93333333333333335</v>
      </c>
    </row>
    <row r="52" spans="1:14" x14ac:dyDescent="0.2">
      <c r="K52">
        <v>12</v>
      </c>
      <c r="L52">
        <v>12.5</v>
      </c>
      <c r="M52" s="7">
        <f t="shared" si="8"/>
        <v>0.96</v>
      </c>
    </row>
    <row r="53" spans="1:14" x14ac:dyDescent="0.2">
      <c r="A53" t="s">
        <v>486</v>
      </c>
      <c r="K53">
        <v>14</v>
      </c>
      <c r="L53">
        <v>14.8</v>
      </c>
      <c r="M53" s="7">
        <v>0.94594594594594594</v>
      </c>
      <c r="N53" t="s">
        <v>489</v>
      </c>
    </row>
    <row r="54" spans="1:14" x14ac:dyDescent="0.2">
      <c r="A54" t="s">
        <v>486</v>
      </c>
      <c r="K54">
        <v>12.8</v>
      </c>
      <c r="L54">
        <v>14.4</v>
      </c>
      <c r="M54" s="7">
        <v>0.88888888888888895</v>
      </c>
      <c r="N54" t="s">
        <v>489</v>
      </c>
    </row>
    <row r="55" spans="1:14" x14ac:dyDescent="0.2">
      <c r="A55" t="s">
        <v>486</v>
      </c>
      <c r="K55">
        <v>13.8</v>
      </c>
      <c r="L55">
        <v>15.4</v>
      </c>
      <c r="M55" s="7">
        <v>0.89610389610389618</v>
      </c>
      <c r="N55" t="s">
        <v>489</v>
      </c>
    </row>
    <row r="56" spans="1:14" x14ac:dyDescent="0.2">
      <c r="A56" t="s">
        <v>486</v>
      </c>
      <c r="K56">
        <v>13.8</v>
      </c>
      <c r="L56">
        <v>14.8</v>
      </c>
      <c r="M56" s="7">
        <v>0.93243243243243246</v>
      </c>
      <c r="N56" t="s">
        <v>489</v>
      </c>
    </row>
    <row r="57" spans="1:14" x14ac:dyDescent="0.2">
      <c r="A57" t="s">
        <v>486</v>
      </c>
      <c r="K57">
        <v>13</v>
      </c>
      <c r="L57">
        <v>14.4</v>
      </c>
      <c r="M57" s="7">
        <v>0.90277777777777779</v>
      </c>
      <c r="N57" t="s">
        <v>489</v>
      </c>
    </row>
    <row r="58" spans="1:14" x14ac:dyDescent="0.2">
      <c r="A58" t="s">
        <v>486</v>
      </c>
      <c r="K58">
        <v>15</v>
      </c>
      <c r="L58">
        <v>16</v>
      </c>
      <c r="M58" s="7">
        <v>0.9375</v>
      </c>
      <c r="N58" t="s">
        <v>489</v>
      </c>
    </row>
    <row r="59" spans="1:14" x14ac:dyDescent="0.2">
      <c r="A59" t="s">
        <v>486</v>
      </c>
      <c r="K59">
        <v>13.6</v>
      </c>
      <c r="L59">
        <v>15</v>
      </c>
      <c r="M59" s="7">
        <v>0.90666666666666662</v>
      </c>
      <c r="N59" t="s">
        <v>489</v>
      </c>
    </row>
    <row r="60" spans="1:14" x14ac:dyDescent="0.2">
      <c r="A60" t="s">
        <v>486</v>
      </c>
      <c r="K60">
        <v>13.4</v>
      </c>
      <c r="L60">
        <v>14.2</v>
      </c>
      <c r="M60" s="7">
        <v>0.94366197183098599</v>
      </c>
      <c r="N60" t="s">
        <v>489</v>
      </c>
    </row>
    <row r="61" spans="1:14" x14ac:dyDescent="0.2">
      <c r="A61" t="s">
        <v>486</v>
      </c>
      <c r="K61">
        <v>13</v>
      </c>
      <c r="L61">
        <v>13.2</v>
      </c>
      <c r="M61" s="7">
        <v>0.98484848484848486</v>
      </c>
      <c r="N61" t="s">
        <v>489</v>
      </c>
    </row>
    <row r="62" spans="1:14" x14ac:dyDescent="0.2">
      <c r="A62" t="s">
        <v>486</v>
      </c>
      <c r="K62">
        <v>13.6</v>
      </c>
      <c r="L62">
        <v>14</v>
      </c>
      <c r="M62" s="7">
        <v>0.97142857142857142</v>
      </c>
      <c r="N62" t="s">
        <v>489</v>
      </c>
    </row>
    <row r="63" spans="1:14" x14ac:dyDescent="0.2">
      <c r="A63" t="s">
        <v>487</v>
      </c>
      <c r="K63">
        <v>14.6</v>
      </c>
      <c r="L63">
        <v>15.8</v>
      </c>
      <c r="M63" s="7">
        <v>0.92405063291139233</v>
      </c>
      <c r="N63" t="s">
        <v>488</v>
      </c>
    </row>
    <row r="64" spans="1:14" x14ac:dyDescent="0.2">
      <c r="A64" t="s">
        <v>487</v>
      </c>
      <c r="K64">
        <v>13.8</v>
      </c>
      <c r="L64">
        <v>15</v>
      </c>
      <c r="M64" s="7">
        <v>0.92</v>
      </c>
      <c r="N64" t="s">
        <v>488</v>
      </c>
    </row>
    <row r="65" spans="1:14" x14ac:dyDescent="0.2">
      <c r="A65" t="s">
        <v>487</v>
      </c>
      <c r="K65">
        <v>14.8</v>
      </c>
      <c r="L65">
        <v>16.600000000000001</v>
      </c>
      <c r="M65" s="7">
        <v>0.89156626506024095</v>
      </c>
      <c r="N65" t="s">
        <v>488</v>
      </c>
    </row>
    <row r="66" spans="1:14" x14ac:dyDescent="0.2">
      <c r="A66" t="s">
        <v>487</v>
      </c>
      <c r="K66">
        <v>14</v>
      </c>
      <c r="L66">
        <v>14.4</v>
      </c>
      <c r="M66" s="7">
        <v>0.97222222222222221</v>
      </c>
      <c r="N66" t="s">
        <v>488</v>
      </c>
    </row>
    <row r="67" spans="1:14" x14ac:dyDescent="0.2">
      <c r="A67" t="s">
        <v>487</v>
      </c>
      <c r="K67">
        <v>14</v>
      </c>
      <c r="L67">
        <v>16</v>
      </c>
      <c r="M67" s="7">
        <v>0.875</v>
      </c>
      <c r="N67" t="s">
        <v>488</v>
      </c>
    </row>
    <row r="68" spans="1:14" x14ac:dyDescent="0.2">
      <c r="A68" t="s">
        <v>487</v>
      </c>
      <c r="K68">
        <v>14</v>
      </c>
      <c r="L68">
        <v>15.6</v>
      </c>
      <c r="M68" s="7">
        <v>0.89743589743589747</v>
      </c>
      <c r="N68" t="s">
        <v>488</v>
      </c>
    </row>
    <row r="69" spans="1:14" x14ac:dyDescent="0.2">
      <c r="A69" t="s">
        <v>487</v>
      </c>
      <c r="K69">
        <v>14.6</v>
      </c>
      <c r="L69">
        <v>16.2</v>
      </c>
      <c r="M69" s="7">
        <v>0.90123456790123457</v>
      </c>
      <c r="N69" t="s">
        <v>488</v>
      </c>
    </row>
    <row r="70" spans="1:14" x14ac:dyDescent="0.2">
      <c r="A70" t="s">
        <v>487</v>
      </c>
      <c r="K70">
        <v>15</v>
      </c>
      <c r="L70">
        <v>17.399999999999999</v>
      </c>
      <c r="M70" s="7">
        <v>0.86206896551724144</v>
      </c>
      <c r="N70" t="s">
        <v>488</v>
      </c>
    </row>
    <row r="71" spans="1:14" x14ac:dyDescent="0.2">
      <c r="A71" t="s">
        <v>487</v>
      </c>
      <c r="K71">
        <v>14.4</v>
      </c>
      <c r="L71">
        <v>16</v>
      </c>
      <c r="M71" s="7">
        <v>0.9</v>
      </c>
      <c r="N71" t="s">
        <v>488</v>
      </c>
    </row>
    <row r="72" spans="1:14" x14ac:dyDescent="0.2">
      <c r="A72" t="s">
        <v>487</v>
      </c>
      <c r="K72">
        <v>13.4</v>
      </c>
      <c r="L72">
        <v>14.2</v>
      </c>
      <c r="M72" s="7">
        <v>0.94366197183098599</v>
      </c>
      <c r="N72" t="s">
        <v>488</v>
      </c>
    </row>
    <row r="73" spans="1:14" x14ac:dyDescent="0.2">
      <c r="A73" t="s">
        <v>490</v>
      </c>
      <c r="K73">
        <v>14.8</v>
      </c>
      <c r="L73">
        <v>16</v>
      </c>
      <c r="M73" s="7">
        <v>0.92500000000000004</v>
      </c>
      <c r="N73" t="s">
        <v>491</v>
      </c>
    </row>
    <row r="74" spans="1:14" x14ac:dyDescent="0.2">
      <c r="A74" t="s">
        <v>490</v>
      </c>
      <c r="K74">
        <v>14.6</v>
      </c>
      <c r="L74">
        <v>15.6</v>
      </c>
      <c r="M74" s="7">
        <v>0.9358974358974359</v>
      </c>
      <c r="N74" t="s">
        <v>491</v>
      </c>
    </row>
    <row r="75" spans="1:14" x14ac:dyDescent="0.2">
      <c r="A75" t="s">
        <v>490</v>
      </c>
      <c r="K75">
        <v>13.6</v>
      </c>
      <c r="L75">
        <v>16.2</v>
      </c>
      <c r="M75" s="7">
        <v>0.83950617283950624</v>
      </c>
      <c r="N75" t="s">
        <v>491</v>
      </c>
    </row>
    <row r="76" spans="1:14" x14ac:dyDescent="0.2">
      <c r="A76" t="s">
        <v>490</v>
      </c>
      <c r="K76">
        <v>14</v>
      </c>
      <c r="L76">
        <v>16</v>
      </c>
      <c r="M76" s="7">
        <v>0.875</v>
      </c>
      <c r="N76" t="s">
        <v>491</v>
      </c>
    </row>
    <row r="77" spans="1:14" x14ac:dyDescent="0.2">
      <c r="A77" t="s">
        <v>490</v>
      </c>
      <c r="K77">
        <v>13.8</v>
      </c>
      <c r="L77">
        <v>15</v>
      </c>
      <c r="M77" s="7">
        <v>0.92</v>
      </c>
      <c r="N77" t="s">
        <v>491</v>
      </c>
    </row>
    <row r="78" spans="1:14" x14ac:dyDescent="0.2">
      <c r="A78" t="s">
        <v>490</v>
      </c>
      <c r="K78">
        <v>13.4</v>
      </c>
      <c r="L78">
        <v>15</v>
      </c>
      <c r="M78" s="7">
        <v>0.89333333333333331</v>
      </c>
      <c r="N78" t="s">
        <v>491</v>
      </c>
    </row>
    <row r="79" spans="1:14" x14ac:dyDescent="0.2">
      <c r="A79" t="s">
        <v>490</v>
      </c>
      <c r="K79">
        <v>12.6</v>
      </c>
      <c r="L79">
        <v>15</v>
      </c>
      <c r="M79" s="7">
        <v>0.84</v>
      </c>
      <c r="N79" t="s">
        <v>491</v>
      </c>
    </row>
    <row r="80" spans="1:14" x14ac:dyDescent="0.2">
      <c r="A80" t="s">
        <v>490</v>
      </c>
      <c r="K80">
        <v>13.6</v>
      </c>
      <c r="L80">
        <v>14.8</v>
      </c>
      <c r="M80" s="7">
        <v>0.91891891891891886</v>
      </c>
      <c r="N80" t="s">
        <v>491</v>
      </c>
    </row>
    <row r="81" spans="1:14" x14ac:dyDescent="0.2">
      <c r="A81" t="s">
        <v>490</v>
      </c>
      <c r="K81">
        <v>15.8</v>
      </c>
      <c r="L81">
        <v>16.600000000000001</v>
      </c>
      <c r="M81" s="7">
        <v>0.95180722891566261</v>
      </c>
      <c r="N81" t="s">
        <v>491</v>
      </c>
    </row>
    <row r="82" spans="1:14" x14ac:dyDescent="0.2">
      <c r="A82" t="s">
        <v>490</v>
      </c>
      <c r="K82">
        <v>14.6</v>
      </c>
      <c r="L82">
        <v>15.6</v>
      </c>
      <c r="M82" s="7">
        <v>0.9358974358974359</v>
      </c>
      <c r="N82" t="s">
        <v>491</v>
      </c>
    </row>
    <row r="83" spans="1:14" x14ac:dyDescent="0.2">
      <c r="A83" t="s">
        <v>544</v>
      </c>
      <c r="K83">
        <v>15.5</v>
      </c>
      <c r="L83">
        <v>15</v>
      </c>
      <c r="M83" s="7">
        <v>1.0333333333333334</v>
      </c>
      <c r="N83" t="s">
        <v>545</v>
      </c>
    </row>
    <row r="84" spans="1:14" x14ac:dyDescent="0.2">
      <c r="A84" t="s">
        <v>544</v>
      </c>
      <c r="K84">
        <v>15</v>
      </c>
      <c r="L84">
        <v>14</v>
      </c>
      <c r="M84" s="7">
        <v>1.0714285714285714</v>
      </c>
      <c r="N84" t="s">
        <v>545</v>
      </c>
    </row>
    <row r="85" spans="1:14" x14ac:dyDescent="0.2">
      <c r="A85" t="s">
        <v>544</v>
      </c>
      <c r="K85">
        <v>13.5</v>
      </c>
      <c r="L85">
        <v>13.75</v>
      </c>
      <c r="M85" s="7">
        <v>0.98181818181818181</v>
      </c>
      <c r="N85" t="s">
        <v>545</v>
      </c>
    </row>
    <row r="86" spans="1:14" x14ac:dyDescent="0.2">
      <c r="A86" t="s">
        <v>544</v>
      </c>
      <c r="K86">
        <v>13</v>
      </c>
      <c r="L86">
        <v>13.5</v>
      </c>
      <c r="M86" s="7">
        <v>0.96296296296296291</v>
      </c>
      <c r="N86" t="s">
        <v>545</v>
      </c>
    </row>
    <row r="87" spans="1:14" x14ac:dyDescent="0.2">
      <c r="A87" t="s">
        <v>544</v>
      </c>
      <c r="K87">
        <v>13.5</v>
      </c>
      <c r="L87">
        <v>14</v>
      </c>
      <c r="M87" s="7">
        <v>0.9642857142857143</v>
      </c>
      <c r="N87" t="s">
        <v>545</v>
      </c>
    </row>
    <row r="88" spans="1:14" x14ac:dyDescent="0.2">
      <c r="A88" t="s">
        <v>544</v>
      </c>
      <c r="K88">
        <v>13.5</v>
      </c>
      <c r="L88">
        <v>13.25</v>
      </c>
      <c r="M88" s="7">
        <v>1.0188679245283019</v>
      </c>
      <c r="N88" t="s">
        <v>545</v>
      </c>
    </row>
    <row r="89" spans="1:14" x14ac:dyDescent="0.2">
      <c r="A89" t="s">
        <v>546</v>
      </c>
      <c r="K89">
        <v>12.75</v>
      </c>
      <c r="L89">
        <v>13.25</v>
      </c>
      <c r="M89" s="7">
        <v>0.96226415094339623</v>
      </c>
      <c r="N89" t="s">
        <v>545</v>
      </c>
    </row>
    <row r="90" spans="1:14" x14ac:dyDescent="0.2">
      <c r="A90" t="s">
        <v>546</v>
      </c>
      <c r="K90">
        <v>13.25</v>
      </c>
      <c r="L90">
        <v>13.75</v>
      </c>
      <c r="M90" s="7">
        <v>0.96363636363636362</v>
      </c>
      <c r="N90" t="s">
        <v>545</v>
      </c>
    </row>
    <row r="91" spans="1:14" x14ac:dyDescent="0.2">
      <c r="A91" t="s">
        <v>546</v>
      </c>
      <c r="K91">
        <v>14.5</v>
      </c>
      <c r="L91">
        <v>15.25</v>
      </c>
      <c r="M91" s="7">
        <v>0.95081967213114749</v>
      </c>
      <c r="N91" t="s">
        <v>545</v>
      </c>
    </row>
    <row r="92" spans="1:14" x14ac:dyDescent="0.2">
      <c r="A92" t="s">
        <v>546</v>
      </c>
      <c r="K92">
        <v>13</v>
      </c>
      <c r="L92">
        <v>13</v>
      </c>
      <c r="M92" s="7">
        <v>1</v>
      </c>
      <c r="N92" t="s">
        <v>545</v>
      </c>
    </row>
    <row r="93" spans="1:14" x14ac:dyDescent="0.2">
      <c r="A93" t="s">
        <v>546</v>
      </c>
      <c r="B93" t="s">
        <v>583</v>
      </c>
      <c r="K93">
        <v>13</v>
      </c>
      <c r="L93">
        <v>13</v>
      </c>
      <c r="M93" s="7">
        <v>1</v>
      </c>
      <c r="N93" t="s">
        <v>545</v>
      </c>
    </row>
    <row r="94" spans="1:14" x14ac:dyDescent="0.2">
      <c r="A94" t="s">
        <v>580</v>
      </c>
      <c r="B94">
        <v>22</v>
      </c>
      <c r="C94">
        <v>80</v>
      </c>
      <c r="D94">
        <v>58</v>
      </c>
      <c r="E94">
        <v>46</v>
      </c>
      <c r="F94">
        <v>38</v>
      </c>
      <c r="G94" s="7">
        <f>C94/D94</f>
        <v>1.3793103448275863</v>
      </c>
      <c r="H94" s="7">
        <f>E94/C94</f>
        <v>0.57499999999999996</v>
      </c>
      <c r="I94" s="5">
        <v>17</v>
      </c>
      <c r="J94" s="7">
        <v>0.13333333333333333</v>
      </c>
    </row>
    <row r="95" spans="1:14" x14ac:dyDescent="0.2">
      <c r="B95">
        <v>20</v>
      </c>
      <c r="C95">
        <v>78</v>
      </c>
      <c r="D95">
        <v>57</v>
      </c>
      <c r="E95">
        <v>28</v>
      </c>
      <c r="F95">
        <v>38</v>
      </c>
      <c r="G95" s="7">
        <f t="shared" ref="G95:G129" si="9">C95/D95</f>
        <v>1.368421052631579</v>
      </c>
      <c r="H95" s="7">
        <f t="shared" ref="H95:H129" si="10">E95/C95</f>
        <v>0.35897435897435898</v>
      </c>
      <c r="I95" s="5">
        <v>14</v>
      </c>
      <c r="J95" s="7">
        <v>0.1111111111111111</v>
      </c>
    </row>
    <row r="96" spans="1:14" x14ac:dyDescent="0.2">
      <c r="B96">
        <v>26</v>
      </c>
      <c r="C96">
        <v>102</v>
      </c>
      <c r="D96">
        <v>75</v>
      </c>
      <c r="E96">
        <v>53</v>
      </c>
      <c r="F96">
        <v>38</v>
      </c>
      <c r="G96" s="7">
        <f t="shared" si="9"/>
        <v>1.36</v>
      </c>
      <c r="H96" s="7">
        <f t="shared" si="10"/>
        <v>0.51960784313725494</v>
      </c>
      <c r="I96" s="5">
        <v>17</v>
      </c>
      <c r="J96" s="7">
        <v>8.7499999999999994E-2</v>
      </c>
    </row>
    <row r="97" spans="1:10" x14ac:dyDescent="0.2">
      <c r="B97">
        <v>28</v>
      </c>
      <c r="C97">
        <v>102</v>
      </c>
      <c r="D97">
        <v>76</v>
      </c>
      <c r="E97">
        <v>53</v>
      </c>
      <c r="F97">
        <v>33</v>
      </c>
      <c r="G97" s="7">
        <f t="shared" si="9"/>
        <v>1.3421052631578947</v>
      </c>
      <c r="H97" s="7">
        <f t="shared" si="10"/>
        <v>0.51960784313725494</v>
      </c>
      <c r="I97" s="5">
        <v>20</v>
      </c>
      <c r="J97" s="7">
        <v>0.12820512820512819</v>
      </c>
    </row>
    <row r="98" spans="1:10" x14ac:dyDescent="0.2">
      <c r="A98" t="s">
        <v>581</v>
      </c>
      <c r="B98">
        <v>25</v>
      </c>
      <c r="C98">
        <v>97</v>
      </c>
      <c r="D98">
        <v>76</v>
      </c>
      <c r="E98">
        <v>57</v>
      </c>
      <c r="F98">
        <v>36</v>
      </c>
      <c r="G98" s="7">
        <f t="shared" si="9"/>
        <v>1.2763157894736843</v>
      </c>
      <c r="H98" s="7">
        <f t="shared" si="10"/>
        <v>0.58762886597938147</v>
      </c>
      <c r="I98" s="5">
        <v>14</v>
      </c>
      <c r="J98" s="7">
        <v>0.13157894736842105</v>
      </c>
    </row>
    <row r="99" spans="1:10" x14ac:dyDescent="0.2">
      <c r="B99">
        <v>25</v>
      </c>
      <c r="C99">
        <v>102</v>
      </c>
      <c r="D99">
        <v>77</v>
      </c>
      <c r="E99">
        <v>58</v>
      </c>
      <c r="F99">
        <v>33</v>
      </c>
      <c r="G99" s="7">
        <f t="shared" si="9"/>
        <v>1.3246753246753247</v>
      </c>
      <c r="H99" s="7">
        <f t="shared" si="10"/>
        <v>0.56862745098039214</v>
      </c>
      <c r="I99" s="5">
        <v>17</v>
      </c>
      <c r="J99" s="7">
        <v>8.1081081081081086E-2</v>
      </c>
    </row>
    <row r="100" spans="1:10" x14ac:dyDescent="0.2">
      <c r="B100">
        <v>30</v>
      </c>
      <c r="C100">
        <v>114</v>
      </c>
      <c r="D100">
        <v>78</v>
      </c>
      <c r="E100">
        <v>65</v>
      </c>
      <c r="F100">
        <v>32</v>
      </c>
      <c r="G100" s="7">
        <f t="shared" si="9"/>
        <v>1.4615384615384615</v>
      </c>
      <c r="H100" s="7">
        <f t="shared" si="10"/>
        <v>0.57017543859649122</v>
      </c>
      <c r="I100" s="5">
        <v>20</v>
      </c>
      <c r="J100" s="7">
        <v>8.1081081081081086E-2</v>
      </c>
    </row>
    <row r="101" spans="1:10" x14ac:dyDescent="0.2">
      <c r="B101">
        <v>22</v>
      </c>
      <c r="C101">
        <v>100</v>
      </c>
      <c r="D101">
        <v>72</v>
      </c>
      <c r="E101">
        <v>60</v>
      </c>
      <c r="F101">
        <v>30</v>
      </c>
      <c r="G101" s="7">
        <f t="shared" si="9"/>
        <v>1.3888888888888888</v>
      </c>
      <c r="H101" s="7">
        <f t="shared" si="10"/>
        <v>0.6</v>
      </c>
      <c r="I101" s="5">
        <v>20</v>
      </c>
      <c r="J101" s="7">
        <v>0.1111111111111111</v>
      </c>
    </row>
    <row r="102" spans="1:10" x14ac:dyDescent="0.2">
      <c r="B102">
        <v>22</v>
      </c>
      <c r="C102">
        <v>96</v>
      </c>
      <c r="D102">
        <v>68</v>
      </c>
      <c r="E102">
        <v>55</v>
      </c>
      <c r="F102">
        <v>35</v>
      </c>
      <c r="G102" s="7">
        <f t="shared" si="9"/>
        <v>1.411764705882353</v>
      </c>
      <c r="H102" s="7">
        <f t="shared" si="10"/>
        <v>0.57291666666666663</v>
      </c>
      <c r="I102" s="5">
        <v>16</v>
      </c>
      <c r="J102" s="7">
        <v>0.11428571428571428</v>
      </c>
    </row>
    <row r="103" spans="1:10" x14ac:dyDescent="0.2">
      <c r="B103">
        <v>22</v>
      </c>
      <c r="C103">
        <v>87</v>
      </c>
      <c r="D103">
        <v>62</v>
      </c>
      <c r="E103">
        <v>50</v>
      </c>
      <c r="F103">
        <v>33</v>
      </c>
      <c r="G103" s="7">
        <f t="shared" si="9"/>
        <v>1.403225806451613</v>
      </c>
      <c r="H103" s="7">
        <f t="shared" si="10"/>
        <v>0.57471264367816088</v>
      </c>
      <c r="I103" s="5">
        <v>14</v>
      </c>
      <c r="J103" s="7">
        <v>0.12903225806451613</v>
      </c>
    </row>
    <row r="104" spans="1:10" x14ac:dyDescent="0.2">
      <c r="B104">
        <v>25</v>
      </c>
      <c r="C104">
        <v>100</v>
      </c>
      <c r="D104">
        <v>75</v>
      </c>
      <c r="E104">
        <v>60</v>
      </c>
      <c r="F104">
        <v>30</v>
      </c>
      <c r="G104" s="7">
        <f t="shared" si="9"/>
        <v>1.3333333333333333</v>
      </c>
      <c r="H104" s="7">
        <f t="shared" si="10"/>
        <v>0.6</v>
      </c>
      <c r="I104" s="5">
        <v>18</v>
      </c>
      <c r="J104" s="7">
        <v>0.10526315789473684</v>
      </c>
    </row>
    <row r="105" spans="1:10" x14ac:dyDescent="0.2">
      <c r="B105">
        <v>21</v>
      </c>
      <c r="C105">
        <v>81</v>
      </c>
      <c r="D105">
        <v>66</v>
      </c>
      <c r="E105">
        <v>42</v>
      </c>
      <c r="F105">
        <v>34</v>
      </c>
      <c r="G105" s="7">
        <f t="shared" si="9"/>
        <v>1.2272727272727273</v>
      </c>
      <c r="H105" s="7">
        <f t="shared" si="10"/>
        <v>0.51851851851851849</v>
      </c>
      <c r="I105" s="5">
        <v>16</v>
      </c>
      <c r="J105" s="7">
        <v>0.14285714285714285</v>
      </c>
    </row>
    <row r="106" spans="1:10" x14ac:dyDescent="0.2">
      <c r="B106">
        <v>25</v>
      </c>
      <c r="C106">
        <v>89</v>
      </c>
      <c r="D106">
        <v>61</v>
      </c>
      <c r="E106">
        <v>48</v>
      </c>
      <c r="F106">
        <v>37</v>
      </c>
      <c r="G106" s="7">
        <f t="shared" si="9"/>
        <v>1.459016393442623</v>
      </c>
      <c r="H106" s="7">
        <f t="shared" si="10"/>
        <v>0.5393258426966292</v>
      </c>
      <c r="I106" s="5">
        <v>16</v>
      </c>
      <c r="J106" s="7">
        <v>0.13333333333333333</v>
      </c>
    </row>
    <row r="107" spans="1:10" x14ac:dyDescent="0.2">
      <c r="A107" t="s">
        <v>582</v>
      </c>
      <c r="B107">
        <v>22</v>
      </c>
      <c r="C107">
        <v>79</v>
      </c>
      <c r="D107">
        <v>48</v>
      </c>
      <c r="E107">
        <v>46</v>
      </c>
      <c r="F107">
        <v>37</v>
      </c>
      <c r="G107" s="7">
        <f t="shared" si="9"/>
        <v>1.6458333333333333</v>
      </c>
      <c r="H107" s="7">
        <f t="shared" si="10"/>
        <v>0.58227848101265822</v>
      </c>
      <c r="I107" s="5">
        <v>17</v>
      </c>
      <c r="J107" s="7">
        <v>0.18181818181818182</v>
      </c>
    </row>
    <row r="108" spans="1:10" x14ac:dyDescent="0.2">
      <c r="B108">
        <v>24</v>
      </c>
      <c r="C108">
        <v>77</v>
      </c>
      <c r="D108">
        <v>50</v>
      </c>
      <c r="E108">
        <v>44</v>
      </c>
      <c r="F108">
        <v>32</v>
      </c>
      <c r="G108" s="7">
        <f t="shared" si="9"/>
        <v>1.54</v>
      </c>
      <c r="H108" s="7">
        <f t="shared" si="10"/>
        <v>0.5714285714285714</v>
      </c>
      <c r="I108" s="5">
        <v>21</v>
      </c>
      <c r="J108" s="7">
        <v>0.16666666666666666</v>
      </c>
    </row>
    <row r="109" spans="1:10" x14ac:dyDescent="0.2">
      <c r="B109">
        <v>22</v>
      </c>
      <c r="C109">
        <v>102</v>
      </c>
      <c r="D109">
        <v>63</v>
      </c>
      <c r="E109">
        <v>54</v>
      </c>
      <c r="F109">
        <v>32</v>
      </c>
      <c r="G109" s="7">
        <f t="shared" si="9"/>
        <v>1.6190476190476191</v>
      </c>
      <c r="H109" s="7">
        <f t="shared" si="10"/>
        <v>0.52941176470588236</v>
      </c>
      <c r="I109" s="5">
        <v>19</v>
      </c>
      <c r="J109" s="7">
        <v>0.1</v>
      </c>
    </row>
    <row r="110" spans="1:10" x14ac:dyDescent="0.2">
      <c r="B110">
        <v>26</v>
      </c>
      <c r="C110">
        <v>114</v>
      </c>
      <c r="D110">
        <v>78</v>
      </c>
      <c r="E110">
        <v>64</v>
      </c>
      <c r="F110">
        <v>34</v>
      </c>
      <c r="G110" s="7">
        <f t="shared" si="9"/>
        <v>1.4615384615384615</v>
      </c>
      <c r="H110" s="7">
        <f t="shared" si="10"/>
        <v>0.56140350877192979</v>
      </c>
      <c r="I110" s="5">
        <v>19</v>
      </c>
      <c r="J110" s="7">
        <v>7.8947368421052627E-2</v>
      </c>
    </row>
    <row r="111" spans="1:10" x14ac:dyDescent="0.2">
      <c r="B111">
        <v>30</v>
      </c>
      <c r="C111">
        <v>113</v>
      </c>
      <c r="D111">
        <v>75</v>
      </c>
      <c r="E111">
        <v>55</v>
      </c>
      <c r="F111">
        <v>37</v>
      </c>
      <c r="G111" s="7">
        <f t="shared" si="9"/>
        <v>1.5066666666666666</v>
      </c>
      <c r="H111" s="7">
        <f t="shared" si="10"/>
        <v>0.48672566371681414</v>
      </c>
      <c r="I111" s="5">
        <v>20</v>
      </c>
      <c r="J111" s="7">
        <v>0.13157894736842105</v>
      </c>
    </row>
    <row r="112" spans="1:10" x14ac:dyDescent="0.2">
      <c r="B112">
        <v>23</v>
      </c>
      <c r="C112">
        <v>94</v>
      </c>
      <c r="D112">
        <v>66</v>
      </c>
      <c r="E112">
        <v>44</v>
      </c>
      <c r="F112">
        <v>36</v>
      </c>
      <c r="G112" s="7">
        <f t="shared" si="9"/>
        <v>1.4242424242424243</v>
      </c>
      <c r="H112" s="7">
        <f t="shared" si="10"/>
        <v>0.46808510638297873</v>
      </c>
      <c r="I112" s="5">
        <v>18</v>
      </c>
      <c r="J112" s="7">
        <v>0.125</v>
      </c>
    </row>
    <row r="113" spans="1:10" x14ac:dyDescent="0.2">
      <c r="B113">
        <v>31</v>
      </c>
      <c r="C113">
        <v>107</v>
      </c>
      <c r="D113">
        <v>77</v>
      </c>
      <c r="E113">
        <v>58</v>
      </c>
      <c r="F113">
        <v>35</v>
      </c>
      <c r="G113" s="7">
        <f t="shared" si="9"/>
        <v>1.3896103896103895</v>
      </c>
      <c r="H113" s="7">
        <f t="shared" si="10"/>
        <v>0.54205607476635509</v>
      </c>
      <c r="I113" s="5">
        <v>20</v>
      </c>
      <c r="J113" s="7">
        <v>5.128205128205128E-2</v>
      </c>
    </row>
    <row r="114" spans="1:10" x14ac:dyDescent="0.2">
      <c r="B114">
        <v>30</v>
      </c>
      <c r="C114">
        <v>114</v>
      </c>
      <c r="D114">
        <v>69</v>
      </c>
      <c r="E114">
        <v>55</v>
      </c>
      <c r="F114">
        <v>36</v>
      </c>
      <c r="G114" s="7">
        <f t="shared" si="9"/>
        <v>1.6521739130434783</v>
      </c>
      <c r="H114" s="7">
        <f t="shared" si="10"/>
        <v>0.48245614035087719</v>
      </c>
      <c r="I114" s="5">
        <v>20</v>
      </c>
      <c r="J114" s="7">
        <v>8.5714285714285715E-2</v>
      </c>
    </row>
    <row r="115" spans="1:10" x14ac:dyDescent="0.2">
      <c r="B115">
        <v>30</v>
      </c>
      <c r="C115">
        <v>96</v>
      </c>
      <c r="D115">
        <v>67</v>
      </c>
      <c r="E115">
        <v>54</v>
      </c>
      <c r="F115">
        <v>33</v>
      </c>
      <c r="G115" s="7">
        <f t="shared" si="9"/>
        <v>1.4328358208955223</v>
      </c>
      <c r="H115" s="7">
        <f t="shared" si="10"/>
        <v>0.5625</v>
      </c>
      <c r="I115" s="5">
        <v>17</v>
      </c>
      <c r="J115" s="7">
        <v>0.21428571428571427</v>
      </c>
    </row>
    <row r="116" spans="1:10" x14ac:dyDescent="0.2">
      <c r="B116">
        <v>25</v>
      </c>
      <c r="C116">
        <v>92</v>
      </c>
      <c r="D116">
        <v>60</v>
      </c>
      <c r="E116">
        <v>55</v>
      </c>
      <c r="F116">
        <v>28</v>
      </c>
      <c r="G116" s="7">
        <f t="shared" si="9"/>
        <v>1.5333333333333334</v>
      </c>
      <c r="H116" s="7">
        <f t="shared" si="10"/>
        <v>0.59782608695652173</v>
      </c>
      <c r="I116" s="5">
        <v>18</v>
      </c>
      <c r="J116" s="7">
        <v>0.17241379310344829</v>
      </c>
    </row>
    <row r="117" spans="1:10" x14ac:dyDescent="0.2">
      <c r="B117">
        <v>38</v>
      </c>
      <c r="C117">
        <v>103</v>
      </c>
      <c r="D117">
        <v>60</v>
      </c>
      <c r="E117">
        <v>55</v>
      </c>
      <c r="F117">
        <v>32</v>
      </c>
      <c r="G117" s="7">
        <f t="shared" si="9"/>
        <v>1.7166666666666666</v>
      </c>
      <c r="H117" s="7">
        <f t="shared" si="10"/>
        <v>0.53398058252427183</v>
      </c>
      <c r="I117" s="5">
        <v>16</v>
      </c>
      <c r="J117" s="7">
        <v>0.1</v>
      </c>
    </row>
    <row r="118" spans="1:10" x14ac:dyDescent="0.2">
      <c r="A118" t="s">
        <v>622</v>
      </c>
      <c r="C118">
        <v>98</v>
      </c>
      <c r="D118">
        <v>71</v>
      </c>
      <c r="E118">
        <v>56</v>
      </c>
      <c r="F118">
        <v>35</v>
      </c>
      <c r="G118" s="7">
        <f t="shared" si="9"/>
        <v>1.380281690140845</v>
      </c>
      <c r="H118" s="7">
        <f t="shared" si="10"/>
        <v>0.5714285714285714</v>
      </c>
      <c r="I118">
        <v>16</v>
      </c>
      <c r="J118" s="7">
        <v>9.375E-2</v>
      </c>
    </row>
    <row r="119" spans="1:10" x14ac:dyDescent="0.2">
      <c r="A119" t="s">
        <v>622</v>
      </c>
      <c r="C119">
        <v>84</v>
      </c>
      <c r="D119">
        <v>60</v>
      </c>
      <c r="E119">
        <v>47</v>
      </c>
      <c r="F119">
        <v>45</v>
      </c>
      <c r="G119" s="7">
        <f t="shared" si="9"/>
        <v>1.4</v>
      </c>
      <c r="H119" s="7">
        <f t="shared" si="10"/>
        <v>0.55952380952380953</v>
      </c>
      <c r="I119">
        <v>17</v>
      </c>
      <c r="J119" s="7">
        <v>0.1</v>
      </c>
    </row>
    <row r="120" spans="1:10" x14ac:dyDescent="0.2">
      <c r="A120" t="s">
        <v>622</v>
      </c>
      <c r="C120">
        <v>102</v>
      </c>
      <c r="D120">
        <v>69</v>
      </c>
      <c r="E120">
        <v>56</v>
      </c>
      <c r="F120">
        <v>33</v>
      </c>
      <c r="G120" s="7">
        <f t="shared" si="9"/>
        <v>1.4782608695652173</v>
      </c>
      <c r="H120" s="7">
        <f t="shared" si="10"/>
        <v>0.5490196078431373</v>
      </c>
      <c r="I120">
        <v>18</v>
      </c>
      <c r="J120" s="7">
        <v>0.2</v>
      </c>
    </row>
    <row r="121" spans="1:10" x14ac:dyDescent="0.2">
      <c r="A121" t="s">
        <v>623</v>
      </c>
      <c r="C121">
        <v>58</v>
      </c>
      <c r="D121">
        <v>37</v>
      </c>
      <c r="E121">
        <v>30</v>
      </c>
      <c r="F121">
        <v>36</v>
      </c>
      <c r="G121" s="7">
        <f t="shared" si="9"/>
        <v>1.5675675675675675</v>
      </c>
      <c r="H121" s="7">
        <f t="shared" si="10"/>
        <v>0.51724137931034486</v>
      </c>
      <c r="I121">
        <v>16</v>
      </c>
      <c r="J121" s="7">
        <v>0.1111111111111111</v>
      </c>
    </row>
    <row r="122" spans="1:10" x14ac:dyDescent="0.2">
      <c r="A122" t="s">
        <v>623</v>
      </c>
      <c r="C122">
        <v>56</v>
      </c>
      <c r="D122">
        <v>32</v>
      </c>
      <c r="E122">
        <v>32</v>
      </c>
      <c r="F122">
        <v>32</v>
      </c>
      <c r="G122" s="7">
        <f t="shared" si="9"/>
        <v>1.75</v>
      </c>
      <c r="H122" s="7">
        <f t="shared" si="10"/>
        <v>0.5714285714285714</v>
      </c>
      <c r="I122">
        <v>16</v>
      </c>
      <c r="J122" s="7">
        <v>8.8235294117647065E-2</v>
      </c>
    </row>
    <row r="123" spans="1:10" x14ac:dyDescent="0.2">
      <c r="A123" t="s">
        <v>623</v>
      </c>
      <c r="C123">
        <v>60</v>
      </c>
      <c r="D123">
        <v>35</v>
      </c>
      <c r="E123">
        <v>32</v>
      </c>
      <c r="F123">
        <v>30</v>
      </c>
      <c r="G123" s="7">
        <f t="shared" si="9"/>
        <v>1.7142857142857142</v>
      </c>
      <c r="H123" s="7">
        <f t="shared" si="10"/>
        <v>0.53333333333333333</v>
      </c>
      <c r="I123">
        <v>16</v>
      </c>
      <c r="J123" s="7">
        <v>0.15789473684210525</v>
      </c>
    </row>
    <row r="124" spans="1:10" x14ac:dyDescent="0.2">
      <c r="A124" t="s">
        <v>643</v>
      </c>
      <c r="C124">
        <v>79</v>
      </c>
      <c r="D124">
        <v>57</v>
      </c>
      <c r="E124">
        <v>39</v>
      </c>
      <c r="F124">
        <v>37</v>
      </c>
      <c r="G124" s="7">
        <f t="shared" si="9"/>
        <v>1.3859649122807018</v>
      </c>
      <c r="H124" s="7">
        <f t="shared" si="10"/>
        <v>0.49367088607594939</v>
      </c>
      <c r="I124">
        <v>17</v>
      </c>
      <c r="J124" s="7">
        <v>0.16666666666666666</v>
      </c>
    </row>
    <row r="125" spans="1:10" x14ac:dyDescent="0.2">
      <c r="A125" t="s">
        <v>643</v>
      </c>
      <c r="C125">
        <v>70</v>
      </c>
      <c r="D125">
        <v>55</v>
      </c>
      <c r="E125">
        <v>35</v>
      </c>
      <c r="F125">
        <v>40</v>
      </c>
      <c r="G125" s="7">
        <f t="shared" si="9"/>
        <v>1.2727272727272727</v>
      </c>
      <c r="H125" s="7">
        <f t="shared" si="10"/>
        <v>0.5</v>
      </c>
      <c r="I125">
        <v>16</v>
      </c>
      <c r="J125" s="7">
        <v>0.14814814814814814</v>
      </c>
    </row>
    <row r="126" spans="1:10" x14ac:dyDescent="0.2">
      <c r="A126" t="s">
        <v>643</v>
      </c>
      <c r="C126">
        <v>80</v>
      </c>
      <c r="D126">
        <v>52</v>
      </c>
      <c r="E126">
        <v>41</v>
      </c>
      <c r="F126">
        <v>33</v>
      </c>
      <c r="G126" s="7">
        <f t="shared" si="9"/>
        <v>1.5384615384615385</v>
      </c>
      <c r="H126" s="7">
        <f t="shared" si="10"/>
        <v>0.51249999999999996</v>
      </c>
      <c r="I126">
        <v>15</v>
      </c>
      <c r="J126" s="7">
        <v>0.11538461538461539</v>
      </c>
    </row>
    <row r="127" spans="1:10" x14ac:dyDescent="0.2">
      <c r="A127" t="s">
        <v>643</v>
      </c>
      <c r="C127">
        <v>71</v>
      </c>
      <c r="D127">
        <v>49</v>
      </c>
      <c r="E127">
        <v>34</v>
      </c>
      <c r="F127">
        <v>34</v>
      </c>
      <c r="G127" s="7">
        <f t="shared" si="9"/>
        <v>1.4489795918367347</v>
      </c>
      <c r="H127" s="7">
        <f t="shared" si="10"/>
        <v>0.47887323943661969</v>
      </c>
      <c r="I127">
        <v>16</v>
      </c>
      <c r="J127" s="7">
        <v>0.125</v>
      </c>
    </row>
    <row r="128" spans="1:10" x14ac:dyDescent="0.2">
      <c r="A128" t="s">
        <v>644</v>
      </c>
      <c r="C128">
        <v>51</v>
      </c>
      <c r="D128">
        <v>51</v>
      </c>
      <c r="E128">
        <v>39</v>
      </c>
      <c r="F128">
        <v>35</v>
      </c>
      <c r="G128" s="7">
        <f t="shared" si="9"/>
        <v>1</v>
      </c>
      <c r="H128" s="7">
        <f t="shared" si="10"/>
        <v>0.76470588235294112</v>
      </c>
      <c r="I128">
        <v>14</v>
      </c>
      <c r="J128" s="7">
        <v>0.125</v>
      </c>
    </row>
    <row r="129" spans="1:13" x14ac:dyDescent="0.2">
      <c r="A129" t="s">
        <v>644</v>
      </c>
      <c r="C129">
        <v>64</v>
      </c>
      <c r="D129">
        <v>64</v>
      </c>
      <c r="E129">
        <v>45</v>
      </c>
      <c r="F129">
        <v>35</v>
      </c>
      <c r="G129" s="7">
        <f t="shared" si="9"/>
        <v>1</v>
      </c>
      <c r="H129" s="7">
        <f t="shared" si="10"/>
        <v>0.703125</v>
      </c>
      <c r="I129">
        <v>20</v>
      </c>
      <c r="J129" s="7">
        <v>0.16129032258064516</v>
      </c>
    </row>
    <row r="130" spans="1:13" x14ac:dyDescent="0.2">
      <c r="A130" t="s">
        <v>897</v>
      </c>
      <c r="K130">
        <v>12</v>
      </c>
      <c r="L130">
        <v>14</v>
      </c>
      <c r="M130" s="7">
        <f>K130/L130</f>
        <v>0.8571428571428571</v>
      </c>
    </row>
    <row r="131" spans="1:13" x14ac:dyDescent="0.2">
      <c r="K131">
        <v>13</v>
      </c>
      <c r="L131">
        <v>16</v>
      </c>
      <c r="M131" s="7">
        <f t="shared" ref="M131:M216" si="11">K131/L131</f>
        <v>0.8125</v>
      </c>
    </row>
    <row r="132" spans="1:13" x14ac:dyDescent="0.2">
      <c r="K132">
        <v>13</v>
      </c>
      <c r="L132">
        <v>14</v>
      </c>
      <c r="M132" s="7">
        <f t="shared" si="11"/>
        <v>0.9285714285714286</v>
      </c>
    </row>
    <row r="133" spans="1:13" x14ac:dyDescent="0.2">
      <c r="K133">
        <v>12</v>
      </c>
      <c r="L133">
        <v>14</v>
      </c>
      <c r="M133" s="7">
        <f t="shared" si="11"/>
        <v>0.8571428571428571</v>
      </c>
    </row>
    <row r="134" spans="1:13" x14ac:dyDescent="0.2">
      <c r="K134">
        <v>12</v>
      </c>
      <c r="L134">
        <v>14</v>
      </c>
      <c r="M134" s="7">
        <f t="shared" si="11"/>
        <v>0.8571428571428571</v>
      </c>
    </row>
    <row r="135" spans="1:13" x14ac:dyDescent="0.2">
      <c r="K135">
        <v>14</v>
      </c>
      <c r="L135">
        <v>14</v>
      </c>
      <c r="M135" s="7">
        <f t="shared" si="11"/>
        <v>1</v>
      </c>
    </row>
    <row r="136" spans="1:13" x14ac:dyDescent="0.2">
      <c r="K136">
        <v>13</v>
      </c>
      <c r="L136">
        <v>14</v>
      </c>
      <c r="M136" s="7">
        <f t="shared" si="11"/>
        <v>0.9285714285714286</v>
      </c>
    </row>
    <row r="137" spans="1:13" x14ac:dyDescent="0.2">
      <c r="K137">
        <v>13</v>
      </c>
      <c r="L137">
        <v>13</v>
      </c>
      <c r="M137" s="7">
        <f t="shared" si="11"/>
        <v>1</v>
      </c>
    </row>
    <row r="138" spans="1:13" x14ac:dyDescent="0.2">
      <c r="K138">
        <v>15</v>
      </c>
      <c r="L138">
        <v>15</v>
      </c>
      <c r="M138" s="7">
        <f t="shared" si="11"/>
        <v>1</v>
      </c>
    </row>
    <row r="139" spans="1:13" x14ac:dyDescent="0.2">
      <c r="K139">
        <v>14</v>
      </c>
      <c r="L139">
        <v>16</v>
      </c>
      <c r="M139" s="7">
        <f t="shared" si="11"/>
        <v>0.875</v>
      </c>
    </row>
    <row r="140" spans="1:13" x14ac:dyDescent="0.2">
      <c r="K140">
        <v>15</v>
      </c>
      <c r="L140">
        <v>14.5</v>
      </c>
      <c r="M140" s="7">
        <f t="shared" si="11"/>
        <v>1.0344827586206897</v>
      </c>
    </row>
    <row r="141" spans="1:13" x14ac:dyDescent="0.2">
      <c r="K141">
        <v>15</v>
      </c>
      <c r="L141">
        <v>15</v>
      </c>
      <c r="M141" s="7">
        <f t="shared" si="11"/>
        <v>1</v>
      </c>
    </row>
    <row r="142" spans="1:13" x14ac:dyDescent="0.2">
      <c r="K142">
        <v>13</v>
      </c>
      <c r="L142">
        <v>13.5</v>
      </c>
      <c r="M142" s="7">
        <f t="shared" si="11"/>
        <v>0.96296296296296291</v>
      </c>
    </row>
    <row r="143" spans="1:13" x14ac:dyDescent="0.2">
      <c r="K143">
        <v>13</v>
      </c>
      <c r="L143">
        <v>14.5</v>
      </c>
      <c r="M143" s="7">
        <f t="shared" si="11"/>
        <v>0.89655172413793105</v>
      </c>
    </row>
    <row r="144" spans="1:13" x14ac:dyDescent="0.2">
      <c r="K144">
        <v>13</v>
      </c>
      <c r="L144">
        <v>13</v>
      </c>
      <c r="M144" s="7">
        <f t="shared" si="11"/>
        <v>1</v>
      </c>
    </row>
    <row r="145" spans="11:13" x14ac:dyDescent="0.2">
      <c r="K145">
        <v>15</v>
      </c>
      <c r="L145">
        <v>15.5</v>
      </c>
      <c r="M145" s="7">
        <f t="shared" si="11"/>
        <v>0.967741935483871</v>
      </c>
    </row>
    <row r="146" spans="11:13" x14ac:dyDescent="0.2">
      <c r="K146">
        <v>15</v>
      </c>
      <c r="L146">
        <v>14.5</v>
      </c>
      <c r="M146" s="7">
        <f t="shared" si="11"/>
        <v>1.0344827586206897</v>
      </c>
    </row>
    <row r="147" spans="11:13" x14ac:dyDescent="0.2">
      <c r="K147">
        <v>17</v>
      </c>
      <c r="L147">
        <v>15</v>
      </c>
      <c r="M147" s="7">
        <f t="shared" si="11"/>
        <v>1.1333333333333333</v>
      </c>
    </row>
    <row r="148" spans="11:13" x14ac:dyDescent="0.2">
      <c r="K148">
        <v>15</v>
      </c>
      <c r="L148">
        <v>14.5</v>
      </c>
      <c r="M148" s="7">
        <f t="shared" si="11"/>
        <v>1.0344827586206897</v>
      </c>
    </row>
    <row r="149" spans="11:13" x14ac:dyDescent="0.2">
      <c r="K149">
        <v>12</v>
      </c>
      <c r="L149">
        <v>14</v>
      </c>
      <c r="M149" s="7">
        <f t="shared" si="11"/>
        <v>0.8571428571428571</v>
      </c>
    </row>
    <row r="150" spans="11:13" x14ac:dyDescent="0.2">
      <c r="K150">
        <v>17</v>
      </c>
      <c r="L150">
        <v>17</v>
      </c>
      <c r="M150" s="7">
        <f t="shared" si="11"/>
        <v>1</v>
      </c>
    </row>
    <row r="151" spans="11:13" x14ac:dyDescent="0.2">
      <c r="K151">
        <v>17</v>
      </c>
      <c r="L151">
        <v>17</v>
      </c>
      <c r="M151" s="7">
        <f t="shared" si="11"/>
        <v>1</v>
      </c>
    </row>
    <row r="152" spans="11:13" x14ac:dyDescent="0.2">
      <c r="K152">
        <v>16</v>
      </c>
      <c r="L152">
        <v>16</v>
      </c>
      <c r="M152" s="7">
        <f t="shared" si="11"/>
        <v>1</v>
      </c>
    </row>
    <row r="153" spans="11:13" x14ac:dyDescent="0.2">
      <c r="K153">
        <v>16</v>
      </c>
      <c r="L153">
        <v>15.5</v>
      </c>
      <c r="M153" s="7">
        <f t="shared" si="11"/>
        <v>1.032258064516129</v>
      </c>
    </row>
    <row r="154" spans="11:13" x14ac:dyDescent="0.2">
      <c r="K154">
        <v>15</v>
      </c>
      <c r="L154">
        <v>14.5</v>
      </c>
      <c r="M154" s="7">
        <f t="shared" si="11"/>
        <v>1.0344827586206897</v>
      </c>
    </row>
    <row r="155" spans="11:13" x14ac:dyDescent="0.2">
      <c r="K155">
        <v>17</v>
      </c>
      <c r="L155">
        <v>16</v>
      </c>
      <c r="M155" s="7">
        <f t="shared" si="11"/>
        <v>1.0625</v>
      </c>
    </row>
    <row r="156" spans="11:13" x14ac:dyDescent="0.2">
      <c r="K156">
        <v>15</v>
      </c>
      <c r="L156">
        <v>16</v>
      </c>
      <c r="M156" s="7">
        <f t="shared" si="11"/>
        <v>0.9375</v>
      </c>
    </row>
    <row r="157" spans="11:13" x14ac:dyDescent="0.2">
      <c r="K157">
        <v>15.5</v>
      </c>
      <c r="L157">
        <v>15</v>
      </c>
      <c r="M157" s="7">
        <f t="shared" si="11"/>
        <v>1.0333333333333334</v>
      </c>
    </row>
    <row r="158" spans="11:13" x14ac:dyDescent="0.2">
      <c r="K158">
        <v>16</v>
      </c>
      <c r="L158">
        <v>15</v>
      </c>
      <c r="M158" s="7">
        <f t="shared" si="11"/>
        <v>1.0666666666666667</v>
      </c>
    </row>
    <row r="159" spans="11:13" x14ac:dyDescent="0.2">
      <c r="K159">
        <v>16</v>
      </c>
      <c r="L159">
        <v>16</v>
      </c>
      <c r="M159" s="7">
        <f t="shared" si="11"/>
        <v>1</v>
      </c>
    </row>
    <row r="160" spans="11:13" x14ac:dyDescent="0.2">
      <c r="K160">
        <v>16</v>
      </c>
      <c r="L160">
        <v>15.5</v>
      </c>
      <c r="M160" s="7">
        <f t="shared" si="11"/>
        <v>1.032258064516129</v>
      </c>
    </row>
    <row r="161" spans="1:13" x14ac:dyDescent="0.2">
      <c r="K161">
        <v>17</v>
      </c>
      <c r="L161">
        <v>15.5</v>
      </c>
      <c r="M161" s="7">
        <f t="shared" si="11"/>
        <v>1.096774193548387</v>
      </c>
    </row>
    <row r="162" spans="1:13" x14ac:dyDescent="0.2">
      <c r="K162">
        <v>16</v>
      </c>
      <c r="L162">
        <v>16</v>
      </c>
      <c r="M162" s="7">
        <f t="shared" si="11"/>
        <v>1</v>
      </c>
    </row>
    <row r="163" spans="1:13" x14ac:dyDescent="0.2">
      <c r="K163">
        <v>16</v>
      </c>
      <c r="L163">
        <v>15</v>
      </c>
      <c r="M163" s="7">
        <f t="shared" si="11"/>
        <v>1.0666666666666667</v>
      </c>
    </row>
    <row r="164" spans="1:13" x14ac:dyDescent="0.2">
      <c r="K164">
        <v>15</v>
      </c>
      <c r="L164">
        <v>14.5</v>
      </c>
      <c r="M164" s="7">
        <f t="shared" si="11"/>
        <v>1.0344827586206897</v>
      </c>
    </row>
    <row r="165" spans="1:13" x14ac:dyDescent="0.2">
      <c r="K165">
        <v>16</v>
      </c>
      <c r="L165">
        <v>15.5</v>
      </c>
      <c r="M165" s="7">
        <f t="shared" si="11"/>
        <v>1.032258064516129</v>
      </c>
    </row>
    <row r="166" spans="1:13" x14ac:dyDescent="0.2">
      <c r="K166">
        <v>16</v>
      </c>
      <c r="L166">
        <v>14.5</v>
      </c>
      <c r="M166" s="7">
        <f t="shared" si="11"/>
        <v>1.103448275862069</v>
      </c>
    </row>
    <row r="167" spans="1:13" x14ac:dyDescent="0.2">
      <c r="K167">
        <v>16</v>
      </c>
      <c r="L167">
        <v>15</v>
      </c>
      <c r="M167" s="7">
        <f t="shared" si="11"/>
        <v>1.0666666666666667</v>
      </c>
    </row>
    <row r="168" spans="1:13" x14ac:dyDescent="0.2">
      <c r="K168">
        <v>15</v>
      </c>
      <c r="L168">
        <v>14</v>
      </c>
      <c r="M168" s="7">
        <f t="shared" si="11"/>
        <v>1.0714285714285714</v>
      </c>
    </row>
    <row r="169" spans="1:13" x14ac:dyDescent="0.2">
      <c r="K169">
        <v>13</v>
      </c>
      <c r="L169">
        <v>13</v>
      </c>
      <c r="M169" s="7">
        <f t="shared" si="11"/>
        <v>1</v>
      </c>
    </row>
    <row r="170" spans="1:13" x14ac:dyDescent="0.2">
      <c r="K170">
        <v>12</v>
      </c>
      <c r="L170">
        <v>13</v>
      </c>
      <c r="M170" s="7">
        <f t="shared" si="11"/>
        <v>0.92307692307692313</v>
      </c>
    </row>
    <row r="171" spans="1:13" x14ac:dyDescent="0.2">
      <c r="K171">
        <v>11</v>
      </c>
      <c r="L171">
        <v>12</v>
      </c>
      <c r="M171" s="7">
        <f t="shared" si="11"/>
        <v>0.91666666666666663</v>
      </c>
    </row>
    <row r="172" spans="1:13" x14ac:dyDescent="0.2">
      <c r="A172" t="s">
        <v>898</v>
      </c>
      <c r="K172">
        <v>15</v>
      </c>
      <c r="L172">
        <v>17</v>
      </c>
      <c r="M172" s="7">
        <f t="shared" si="11"/>
        <v>0.88235294117647056</v>
      </c>
    </row>
    <row r="173" spans="1:13" x14ac:dyDescent="0.2">
      <c r="K173">
        <v>17</v>
      </c>
      <c r="L173">
        <v>18</v>
      </c>
      <c r="M173" s="7">
        <f t="shared" si="11"/>
        <v>0.94444444444444442</v>
      </c>
    </row>
    <row r="174" spans="1:13" x14ac:dyDescent="0.2">
      <c r="K174">
        <v>15</v>
      </c>
      <c r="L174">
        <v>17</v>
      </c>
      <c r="M174" s="7">
        <f t="shared" si="11"/>
        <v>0.88235294117647056</v>
      </c>
    </row>
    <row r="175" spans="1:13" x14ac:dyDescent="0.2">
      <c r="K175">
        <v>17</v>
      </c>
      <c r="L175">
        <v>16</v>
      </c>
      <c r="M175" s="7">
        <f t="shared" si="11"/>
        <v>1.0625</v>
      </c>
    </row>
    <row r="176" spans="1:13" x14ac:dyDescent="0.2">
      <c r="A176" t="s">
        <v>899</v>
      </c>
      <c r="K176">
        <v>15.5</v>
      </c>
      <c r="L176">
        <v>16</v>
      </c>
      <c r="M176" s="7">
        <f t="shared" si="11"/>
        <v>0.96875</v>
      </c>
    </row>
    <row r="177" spans="11:13" x14ac:dyDescent="0.2">
      <c r="K177">
        <v>13</v>
      </c>
      <c r="L177">
        <v>15</v>
      </c>
      <c r="M177" s="7">
        <f t="shared" si="11"/>
        <v>0.8666666666666667</v>
      </c>
    </row>
    <row r="178" spans="11:13" x14ac:dyDescent="0.2">
      <c r="K178">
        <v>15.5</v>
      </c>
      <c r="L178">
        <v>15.5</v>
      </c>
      <c r="M178" s="7">
        <f t="shared" si="11"/>
        <v>1</v>
      </c>
    </row>
    <row r="179" spans="11:13" x14ac:dyDescent="0.2">
      <c r="K179">
        <v>15.5</v>
      </c>
      <c r="L179">
        <v>15.5</v>
      </c>
      <c r="M179" s="7">
        <f t="shared" si="11"/>
        <v>1</v>
      </c>
    </row>
    <row r="180" spans="11:13" x14ac:dyDescent="0.2">
      <c r="K180">
        <v>15</v>
      </c>
      <c r="L180">
        <v>16</v>
      </c>
      <c r="M180" s="7">
        <f t="shared" si="11"/>
        <v>0.9375</v>
      </c>
    </row>
    <row r="181" spans="11:13" x14ac:dyDescent="0.2">
      <c r="K181">
        <v>15</v>
      </c>
      <c r="L181">
        <v>17</v>
      </c>
      <c r="M181" s="7">
        <f t="shared" si="11"/>
        <v>0.88235294117647056</v>
      </c>
    </row>
    <row r="182" spans="11:13" x14ac:dyDescent="0.2">
      <c r="K182">
        <v>16</v>
      </c>
      <c r="L182">
        <v>17</v>
      </c>
      <c r="M182" s="7">
        <f t="shared" si="11"/>
        <v>0.94117647058823528</v>
      </c>
    </row>
    <row r="183" spans="11:13" x14ac:dyDescent="0.2">
      <c r="K183">
        <v>15</v>
      </c>
      <c r="L183">
        <v>16</v>
      </c>
      <c r="M183" s="7">
        <f t="shared" si="11"/>
        <v>0.9375</v>
      </c>
    </row>
    <row r="184" spans="11:13" x14ac:dyDescent="0.2">
      <c r="K184">
        <v>16</v>
      </c>
      <c r="L184">
        <v>16</v>
      </c>
      <c r="M184" s="7">
        <f t="shared" si="11"/>
        <v>1</v>
      </c>
    </row>
    <row r="185" spans="11:13" x14ac:dyDescent="0.2">
      <c r="K185">
        <v>16</v>
      </c>
      <c r="L185">
        <v>17.5</v>
      </c>
      <c r="M185" s="7">
        <f t="shared" si="11"/>
        <v>0.91428571428571426</v>
      </c>
    </row>
    <row r="186" spans="11:13" x14ac:dyDescent="0.2">
      <c r="K186">
        <v>16</v>
      </c>
      <c r="L186">
        <v>16</v>
      </c>
      <c r="M186" s="7">
        <f t="shared" si="11"/>
        <v>1</v>
      </c>
    </row>
    <row r="187" spans="11:13" x14ac:dyDescent="0.2">
      <c r="K187">
        <v>15</v>
      </c>
      <c r="L187">
        <v>16</v>
      </c>
      <c r="M187" s="7">
        <f t="shared" si="11"/>
        <v>0.9375</v>
      </c>
    </row>
    <row r="188" spans="11:13" x14ac:dyDescent="0.2">
      <c r="K188">
        <v>15</v>
      </c>
      <c r="L188">
        <v>15.5</v>
      </c>
      <c r="M188" s="7">
        <f t="shared" si="11"/>
        <v>0.967741935483871</v>
      </c>
    </row>
    <row r="189" spans="11:13" x14ac:dyDescent="0.2">
      <c r="K189">
        <v>16</v>
      </c>
      <c r="L189">
        <v>15</v>
      </c>
      <c r="M189" s="7">
        <f t="shared" si="11"/>
        <v>1.0666666666666667</v>
      </c>
    </row>
    <row r="190" spans="11:13" x14ac:dyDescent="0.2">
      <c r="K190">
        <v>14.5</v>
      </c>
      <c r="L190">
        <v>15</v>
      </c>
      <c r="M190" s="7">
        <f t="shared" si="11"/>
        <v>0.96666666666666667</v>
      </c>
    </row>
    <row r="191" spans="11:13" x14ac:dyDescent="0.2">
      <c r="K191">
        <v>15</v>
      </c>
      <c r="L191">
        <v>15</v>
      </c>
      <c r="M191" s="7">
        <f t="shared" si="11"/>
        <v>1</v>
      </c>
    </row>
    <row r="192" spans="11:13" x14ac:dyDescent="0.2">
      <c r="K192">
        <v>15</v>
      </c>
      <c r="L192">
        <v>15</v>
      </c>
      <c r="M192" s="7">
        <f t="shared" si="11"/>
        <v>1</v>
      </c>
    </row>
    <row r="193" spans="1:13" x14ac:dyDescent="0.2">
      <c r="K193">
        <v>15.5</v>
      </c>
      <c r="L193">
        <v>15.5</v>
      </c>
      <c r="M193" s="7">
        <f t="shared" si="11"/>
        <v>1</v>
      </c>
    </row>
    <row r="194" spans="1:13" x14ac:dyDescent="0.2">
      <c r="K194">
        <v>15.5</v>
      </c>
      <c r="L194">
        <v>17</v>
      </c>
      <c r="M194" s="7">
        <f t="shared" si="11"/>
        <v>0.91176470588235292</v>
      </c>
    </row>
    <row r="195" spans="1:13" x14ac:dyDescent="0.2">
      <c r="K195">
        <v>15.5</v>
      </c>
      <c r="L195">
        <v>17</v>
      </c>
      <c r="M195" s="7">
        <f t="shared" si="11"/>
        <v>0.91176470588235292</v>
      </c>
    </row>
    <row r="196" spans="1:13" x14ac:dyDescent="0.2">
      <c r="K196">
        <v>14</v>
      </c>
      <c r="L196">
        <v>15</v>
      </c>
      <c r="M196" s="7">
        <f t="shared" si="11"/>
        <v>0.93333333333333335</v>
      </c>
    </row>
    <row r="197" spans="1:13" x14ac:dyDescent="0.2">
      <c r="K197">
        <v>15</v>
      </c>
      <c r="L197">
        <v>16.5</v>
      </c>
      <c r="M197" s="7">
        <f t="shared" si="11"/>
        <v>0.90909090909090906</v>
      </c>
    </row>
    <row r="198" spans="1:13" x14ac:dyDescent="0.2">
      <c r="K198">
        <v>13</v>
      </c>
      <c r="L198">
        <v>14</v>
      </c>
      <c r="M198" s="7">
        <f t="shared" si="11"/>
        <v>0.9285714285714286</v>
      </c>
    </row>
    <row r="199" spans="1:13" x14ac:dyDescent="0.2">
      <c r="K199">
        <v>15</v>
      </c>
      <c r="L199">
        <v>16</v>
      </c>
      <c r="M199" s="7">
        <f t="shared" si="11"/>
        <v>0.9375</v>
      </c>
    </row>
    <row r="200" spans="1:13" x14ac:dyDescent="0.2">
      <c r="K200">
        <v>15</v>
      </c>
      <c r="L200">
        <v>15</v>
      </c>
      <c r="M200" s="7">
        <f t="shared" si="11"/>
        <v>1</v>
      </c>
    </row>
    <row r="201" spans="1:13" x14ac:dyDescent="0.2">
      <c r="K201">
        <v>14.5</v>
      </c>
      <c r="L201">
        <v>15</v>
      </c>
      <c r="M201" s="7">
        <f t="shared" si="11"/>
        <v>0.96666666666666667</v>
      </c>
    </row>
    <row r="202" spans="1:13" x14ac:dyDescent="0.2">
      <c r="A202" t="s">
        <v>900</v>
      </c>
      <c r="K202">
        <v>17</v>
      </c>
      <c r="L202">
        <v>19</v>
      </c>
      <c r="M202" s="7">
        <f t="shared" si="11"/>
        <v>0.89473684210526316</v>
      </c>
    </row>
    <row r="203" spans="1:13" x14ac:dyDescent="0.2">
      <c r="K203">
        <v>17</v>
      </c>
      <c r="L203">
        <v>17</v>
      </c>
      <c r="M203" s="7">
        <f t="shared" si="11"/>
        <v>1</v>
      </c>
    </row>
    <row r="204" spans="1:13" x14ac:dyDescent="0.2">
      <c r="K204">
        <v>16</v>
      </c>
      <c r="L204">
        <v>17</v>
      </c>
      <c r="M204" s="7">
        <f t="shared" si="11"/>
        <v>0.94117647058823528</v>
      </c>
    </row>
    <row r="205" spans="1:13" x14ac:dyDescent="0.2">
      <c r="K205">
        <v>17</v>
      </c>
      <c r="L205">
        <v>18</v>
      </c>
      <c r="M205" s="7">
        <f t="shared" si="11"/>
        <v>0.94444444444444442</v>
      </c>
    </row>
    <row r="206" spans="1:13" x14ac:dyDescent="0.2">
      <c r="K206">
        <v>16</v>
      </c>
      <c r="L206">
        <v>18</v>
      </c>
      <c r="M206" s="7">
        <f t="shared" si="11"/>
        <v>0.88888888888888884</v>
      </c>
    </row>
    <row r="207" spans="1:13" x14ac:dyDescent="0.2">
      <c r="K207">
        <v>16</v>
      </c>
      <c r="L207">
        <v>17</v>
      </c>
      <c r="M207" s="7">
        <f t="shared" si="11"/>
        <v>0.94117647058823528</v>
      </c>
    </row>
    <row r="208" spans="1:13" x14ac:dyDescent="0.2">
      <c r="K208">
        <v>16</v>
      </c>
      <c r="L208">
        <v>17</v>
      </c>
      <c r="M208" s="7">
        <f t="shared" si="11"/>
        <v>0.94117647058823528</v>
      </c>
    </row>
    <row r="209" spans="1:13" x14ac:dyDescent="0.2">
      <c r="K209">
        <v>14</v>
      </c>
      <c r="L209">
        <v>16</v>
      </c>
      <c r="M209" s="7">
        <f t="shared" si="11"/>
        <v>0.875</v>
      </c>
    </row>
    <row r="210" spans="1:13" x14ac:dyDescent="0.2">
      <c r="K210">
        <v>16</v>
      </c>
      <c r="L210">
        <v>17</v>
      </c>
      <c r="M210" s="7">
        <f t="shared" si="11"/>
        <v>0.94117647058823528</v>
      </c>
    </row>
    <row r="211" spans="1:13" x14ac:dyDescent="0.2">
      <c r="K211">
        <v>16</v>
      </c>
      <c r="L211">
        <v>17</v>
      </c>
      <c r="M211" s="7">
        <f t="shared" si="11"/>
        <v>0.94117647058823528</v>
      </c>
    </row>
    <row r="212" spans="1:13" x14ac:dyDescent="0.2">
      <c r="A212" t="s">
        <v>901</v>
      </c>
      <c r="K212">
        <v>16</v>
      </c>
      <c r="L212">
        <v>15</v>
      </c>
      <c r="M212" s="7">
        <f t="shared" si="11"/>
        <v>1.0666666666666667</v>
      </c>
    </row>
    <row r="213" spans="1:13" x14ac:dyDescent="0.2">
      <c r="K213">
        <v>14</v>
      </c>
      <c r="L213">
        <v>14</v>
      </c>
      <c r="M213" s="7">
        <f t="shared" si="11"/>
        <v>1</v>
      </c>
    </row>
    <row r="214" spans="1:13" x14ac:dyDescent="0.2">
      <c r="K214">
        <v>15</v>
      </c>
      <c r="L214">
        <v>16</v>
      </c>
      <c r="M214" s="7">
        <f t="shared" si="11"/>
        <v>0.9375</v>
      </c>
    </row>
    <row r="215" spans="1:13" x14ac:dyDescent="0.2">
      <c r="K215">
        <v>16</v>
      </c>
      <c r="L215">
        <v>15</v>
      </c>
      <c r="M215" s="7">
        <f t="shared" si="11"/>
        <v>1.0666666666666667</v>
      </c>
    </row>
    <row r="216" spans="1:13" x14ac:dyDescent="0.2">
      <c r="K216">
        <v>15</v>
      </c>
      <c r="L216">
        <v>14</v>
      </c>
      <c r="M216" s="7">
        <f t="shared" si="11"/>
        <v>1.0714285714285714</v>
      </c>
    </row>
    <row r="217" spans="1:13" x14ac:dyDescent="0.2">
      <c r="A217" t="s">
        <v>902</v>
      </c>
      <c r="B217">
        <v>24</v>
      </c>
      <c r="C217">
        <v>110</v>
      </c>
      <c r="D217">
        <v>80</v>
      </c>
      <c r="E217">
        <v>52</v>
      </c>
      <c r="F217">
        <v>36</v>
      </c>
      <c r="G217" s="7">
        <f>C217/D217</f>
        <v>1.375</v>
      </c>
      <c r="H217" s="7">
        <f>E217/C217</f>
        <v>0.47272727272727272</v>
      </c>
      <c r="I217">
        <v>19</v>
      </c>
      <c r="J217" s="7">
        <v>0.125</v>
      </c>
    </row>
    <row r="218" spans="1:13" x14ac:dyDescent="0.2">
      <c r="B218">
        <v>27</v>
      </c>
      <c r="C218">
        <v>110</v>
      </c>
      <c r="D218">
        <v>74</v>
      </c>
      <c r="E218">
        <v>59</v>
      </c>
      <c r="F218">
        <v>36</v>
      </c>
      <c r="G218" s="7">
        <f t="shared" ref="G218:G263" si="12">C218/D218</f>
        <v>1.4864864864864864</v>
      </c>
      <c r="H218" s="7">
        <f t="shared" ref="H218:H263" si="13">E218/C218</f>
        <v>0.53636363636363638</v>
      </c>
      <c r="I218">
        <v>18</v>
      </c>
      <c r="J218" s="7">
        <v>0.16666666666666666</v>
      </c>
    </row>
    <row r="219" spans="1:13" x14ac:dyDescent="0.2">
      <c r="B219">
        <v>20</v>
      </c>
      <c r="C219">
        <v>92</v>
      </c>
      <c r="D219">
        <v>68</v>
      </c>
      <c r="E219">
        <v>44</v>
      </c>
      <c r="F219">
        <v>37</v>
      </c>
      <c r="G219" s="7">
        <f t="shared" si="12"/>
        <v>1.3529411764705883</v>
      </c>
      <c r="H219" s="7">
        <f t="shared" si="13"/>
        <v>0.47826086956521741</v>
      </c>
      <c r="I219">
        <v>17</v>
      </c>
      <c r="J219" s="7">
        <v>0.17647058823529413</v>
      </c>
    </row>
    <row r="220" spans="1:13" x14ac:dyDescent="0.2">
      <c r="B220">
        <v>22</v>
      </c>
      <c r="C220">
        <v>96</v>
      </c>
      <c r="D220">
        <v>73</v>
      </c>
      <c r="E220">
        <v>48</v>
      </c>
      <c r="F220">
        <v>37</v>
      </c>
      <c r="G220" s="7">
        <f t="shared" si="12"/>
        <v>1.3150684931506849</v>
      </c>
      <c r="H220" s="7">
        <f t="shared" si="13"/>
        <v>0.5</v>
      </c>
      <c r="I220">
        <v>17</v>
      </c>
      <c r="J220" s="7">
        <v>0.11428571428571428</v>
      </c>
    </row>
    <row r="221" spans="1:13" x14ac:dyDescent="0.2">
      <c r="B221">
        <v>22</v>
      </c>
      <c r="C221">
        <v>95</v>
      </c>
      <c r="D221">
        <v>70</v>
      </c>
      <c r="E221">
        <v>39</v>
      </c>
      <c r="F221">
        <v>30</v>
      </c>
      <c r="G221" s="7">
        <f t="shared" si="12"/>
        <v>1.3571428571428572</v>
      </c>
      <c r="H221" s="7">
        <f t="shared" si="13"/>
        <v>0.41052631578947368</v>
      </c>
      <c r="I221">
        <v>17</v>
      </c>
      <c r="J221" s="7">
        <v>0.11764705882352941</v>
      </c>
    </row>
    <row r="222" spans="1:13" x14ac:dyDescent="0.2">
      <c r="B222">
        <v>27</v>
      </c>
      <c r="C222">
        <v>104</v>
      </c>
      <c r="D222">
        <v>78</v>
      </c>
      <c r="E222">
        <v>42</v>
      </c>
      <c r="F222">
        <v>30</v>
      </c>
      <c r="G222" s="7">
        <f t="shared" si="12"/>
        <v>1.3333333333333333</v>
      </c>
      <c r="H222" s="7">
        <f t="shared" si="13"/>
        <v>0.40384615384615385</v>
      </c>
      <c r="I222">
        <v>19</v>
      </c>
      <c r="J222" s="7">
        <v>0.12820512820512819</v>
      </c>
    </row>
    <row r="223" spans="1:13" x14ac:dyDescent="0.2">
      <c r="B223">
        <v>28</v>
      </c>
      <c r="C223">
        <v>98</v>
      </c>
      <c r="D223">
        <v>70</v>
      </c>
      <c r="E223">
        <v>55</v>
      </c>
      <c r="F223">
        <v>35</v>
      </c>
      <c r="G223" s="7">
        <f t="shared" si="12"/>
        <v>1.4</v>
      </c>
      <c r="H223" s="7">
        <f t="shared" si="13"/>
        <v>0.56122448979591832</v>
      </c>
      <c r="I223">
        <v>19</v>
      </c>
      <c r="J223" s="7">
        <v>0.11428571428571428</v>
      </c>
    </row>
    <row r="224" spans="1:13" x14ac:dyDescent="0.2">
      <c r="B224">
        <v>25</v>
      </c>
      <c r="C224">
        <v>105</v>
      </c>
      <c r="D224">
        <v>74</v>
      </c>
      <c r="E224">
        <v>57</v>
      </c>
      <c r="F224">
        <v>37</v>
      </c>
      <c r="G224" s="7">
        <f t="shared" si="12"/>
        <v>1.4189189189189189</v>
      </c>
      <c r="H224" s="7">
        <f t="shared" si="13"/>
        <v>0.54285714285714282</v>
      </c>
      <c r="I224">
        <v>20</v>
      </c>
      <c r="J224" s="7">
        <v>0.1111111111111111</v>
      </c>
    </row>
    <row r="225" spans="1:13" x14ac:dyDescent="0.2">
      <c r="B225">
        <v>25</v>
      </c>
      <c r="C225">
        <v>108</v>
      </c>
      <c r="D225">
        <v>77</v>
      </c>
      <c r="E225">
        <v>57</v>
      </c>
      <c r="F225">
        <v>32</v>
      </c>
      <c r="G225" s="7">
        <f t="shared" si="12"/>
        <v>1.4025974025974026</v>
      </c>
      <c r="H225" s="7">
        <f t="shared" si="13"/>
        <v>0.52777777777777779</v>
      </c>
      <c r="I225">
        <v>19</v>
      </c>
      <c r="J225" s="7">
        <v>5.7142857142857141E-2</v>
      </c>
    </row>
    <row r="226" spans="1:13" x14ac:dyDescent="0.2">
      <c r="B226">
        <v>22</v>
      </c>
      <c r="C226">
        <v>94</v>
      </c>
      <c r="D226">
        <v>73</v>
      </c>
      <c r="E226">
        <v>47</v>
      </c>
      <c r="F226">
        <v>36</v>
      </c>
      <c r="G226" s="7">
        <f t="shared" si="12"/>
        <v>1.2876712328767124</v>
      </c>
      <c r="H226" s="7">
        <f t="shared" si="13"/>
        <v>0.5</v>
      </c>
      <c r="I226">
        <v>17</v>
      </c>
      <c r="J226" s="7">
        <v>0.11428571428571428</v>
      </c>
    </row>
    <row r="227" spans="1:13" x14ac:dyDescent="0.2">
      <c r="A227" t="s">
        <v>903</v>
      </c>
      <c r="B227">
        <v>25</v>
      </c>
      <c r="C227">
        <v>98</v>
      </c>
      <c r="D227">
        <v>74</v>
      </c>
      <c r="E227">
        <v>44</v>
      </c>
      <c r="F227">
        <v>34</v>
      </c>
      <c r="G227" s="7">
        <f t="shared" si="12"/>
        <v>1.3243243243243243</v>
      </c>
      <c r="H227" s="7">
        <f t="shared" si="13"/>
        <v>0.44897959183673469</v>
      </c>
      <c r="I227">
        <v>17</v>
      </c>
      <c r="J227" s="7">
        <v>0.11428571428571428</v>
      </c>
    </row>
    <row r="228" spans="1:13" x14ac:dyDescent="0.2">
      <c r="B228">
        <v>17</v>
      </c>
      <c r="C228">
        <v>87</v>
      </c>
      <c r="D228">
        <v>69</v>
      </c>
      <c r="E228">
        <v>40</v>
      </c>
      <c r="F228">
        <v>34</v>
      </c>
      <c r="G228" s="7">
        <f t="shared" si="12"/>
        <v>1.2608695652173914</v>
      </c>
      <c r="H228" s="7">
        <f t="shared" si="13"/>
        <v>0.45977011494252873</v>
      </c>
      <c r="I228">
        <v>18</v>
      </c>
      <c r="J228" s="7">
        <v>0.11764705882352941</v>
      </c>
    </row>
    <row r="229" spans="1:13" x14ac:dyDescent="0.2">
      <c r="B229">
        <v>27</v>
      </c>
      <c r="C229">
        <v>103</v>
      </c>
      <c r="D229">
        <v>77</v>
      </c>
      <c r="E229">
        <v>55</v>
      </c>
      <c r="F229">
        <v>35</v>
      </c>
      <c r="G229" s="7">
        <f t="shared" si="12"/>
        <v>1.3376623376623376</v>
      </c>
      <c r="H229" s="7">
        <f t="shared" si="13"/>
        <v>0.53398058252427183</v>
      </c>
      <c r="I229">
        <v>19</v>
      </c>
      <c r="J229" s="7">
        <v>0.1388888888888889</v>
      </c>
    </row>
    <row r="230" spans="1:13" x14ac:dyDescent="0.2">
      <c r="A230" t="s">
        <v>904</v>
      </c>
      <c r="B230">
        <v>20</v>
      </c>
      <c r="C230">
        <v>76</v>
      </c>
      <c r="D230">
        <v>45</v>
      </c>
      <c r="E230">
        <v>37</v>
      </c>
      <c r="F230">
        <v>36</v>
      </c>
      <c r="G230" s="7">
        <f t="shared" si="12"/>
        <v>1.6888888888888889</v>
      </c>
      <c r="H230" s="7">
        <f t="shared" si="13"/>
        <v>0.48684210526315791</v>
      </c>
      <c r="I230">
        <v>16</v>
      </c>
      <c r="J230" s="7">
        <v>0.16666666666666666</v>
      </c>
    </row>
    <row r="231" spans="1:13" x14ac:dyDescent="0.2">
      <c r="C231">
        <v>65</v>
      </c>
      <c r="D231">
        <v>48</v>
      </c>
      <c r="E231">
        <v>33</v>
      </c>
      <c r="F231">
        <v>33</v>
      </c>
      <c r="G231" s="7">
        <f t="shared" si="12"/>
        <v>1.3541666666666667</v>
      </c>
      <c r="H231" s="7">
        <f t="shared" si="13"/>
        <v>0.50769230769230766</v>
      </c>
      <c r="I231">
        <v>14</v>
      </c>
      <c r="J231" s="7">
        <v>0.12</v>
      </c>
    </row>
    <row r="232" spans="1:13" x14ac:dyDescent="0.2">
      <c r="A232" t="s">
        <v>905</v>
      </c>
      <c r="B232">
        <v>25</v>
      </c>
      <c r="C232">
        <v>105</v>
      </c>
      <c r="D232">
        <v>72</v>
      </c>
      <c r="E232">
        <v>53</v>
      </c>
      <c r="F232">
        <v>32</v>
      </c>
      <c r="G232" s="7">
        <f t="shared" si="12"/>
        <v>1.4583333333333333</v>
      </c>
      <c r="H232" s="7">
        <f t="shared" si="13"/>
        <v>0.50476190476190474</v>
      </c>
      <c r="I232">
        <v>18</v>
      </c>
      <c r="J232" s="7">
        <v>0.11428571428571428</v>
      </c>
    </row>
    <row r="233" spans="1:13" x14ac:dyDescent="0.2">
      <c r="B233">
        <v>19</v>
      </c>
      <c r="C233">
        <v>90</v>
      </c>
      <c r="D233">
        <v>62</v>
      </c>
      <c r="E233">
        <v>40</v>
      </c>
      <c r="F233">
        <v>32</v>
      </c>
      <c r="G233" s="7">
        <f t="shared" si="12"/>
        <v>1.4516129032258065</v>
      </c>
      <c r="H233" s="7">
        <f t="shared" si="13"/>
        <v>0.44444444444444442</v>
      </c>
      <c r="I233">
        <v>16</v>
      </c>
      <c r="J233" s="7">
        <v>0.125</v>
      </c>
    </row>
    <row r="234" spans="1:13" x14ac:dyDescent="0.2">
      <c r="B234">
        <v>20</v>
      </c>
      <c r="C234">
        <v>95</v>
      </c>
      <c r="D234">
        <v>64</v>
      </c>
      <c r="E234">
        <v>41</v>
      </c>
      <c r="F234">
        <v>32</v>
      </c>
      <c r="G234" s="7">
        <f t="shared" si="12"/>
        <v>1.484375</v>
      </c>
      <c r="H234" s="7">
        <f t="shared" si="13"/>
        <v>0.43157894736842106</v>
      </c>
      <c r="I234">
        <v>18</v>
      </c>
      <c r="J234" s="7">
        <v>0.1</v>
      </c>
    </row>
    <row r="235" spans="1:13" x14ac:dyDescent="0.2">
      <c r="A235" t="s">
        <v>906</v>
      </c>
      <c r="B235">
        <v>28</v>
      </c>
      <c r="C235">
        <v>98</v>
      </c>
      <c r="D235">
        <v>76</v>
      </c>
      <c r="E235">
        <v>50</v>
      </c>
      <c r="F235">
        <v>38</v>
      </c>
      <c r="G235" s="7">
        <f t="shared" si="12"/>
        <v>1.2894736842105263</v>
      </c>
      <c r="H235" s="7">
        <f t="shared" si="13"/>
        <v>0.51020408163265307</v>
      </c>
      <c r="I235">
        <v>17</v>
      </c>
      <c r="J235" s="7">
        <v>0.17647058823529413</v>
      </c>
    </row>
    <row r="236" spans="1:13" x14ac:dyDescent="0.2">
      <c r="B236">
        <v>20</v>
      </c>
      <c r="C236">
        <v>97</v>
      </c>
      <c r="D236">
        <v>74</v>
      </c>
      <c r="E236">
        <v>48</v>
      </c>
      <c r="F236">
        <v>38</v>
      </c>
      <c r="G236" s="7">
        <f t="shared" si="12"/>
        <v>1.3108108108108107</v>
      </c>
      <c r="H236" s="7">
        <f t="shared" si="13"/>
        <v>0.49484536082474229</v>
      </c>
      <c r="I236">
        <v>17</v>
      </c>
      <c r="J236" s="7">
        <v>0.1111111111111111</v>
      </c>
    </row>
    <row r="237" spans="1:13" s="17" customFormat="1" x14ac:dyDescent="0.2">
      <c r="A237" s="17" t="s">
        <v>907</v>
      </c>
      <c r="B237" s="17">
        <v>14</v>
      </c>
      <c r="C237" s="17">
        <v>72</v>
      </c>
      <c r="D237" s="17">
        <v>67</v>
      </c>
      <c r="E237" s="17">
        <v>27</v>
      </c>
      <c r="F237" s="17">
        <v>40</v>
      </c>
      <c r="G237" s="18">
        <f t="shared" si="12"/>
        <v>1.0746268656716418</v>
      </c>
      <c r="H237" s="18">
        <f t="shared" si="13"/>
        <v>0.375</v>
      </c>
      <c r="I237" s="17">
        <v>16</v>
      </c>
      <c r="J237" s="18">
        <v>0.12903225806451613</v>
      </c>
      <c r="M237" s="18"/>
    </row>
    <row r="238" spans="1:13" s="17" customFormat="1" x14ac:dyDescent="0.2">
      <c r="B238" s="17">
        <v>18</v>
      </c>
      <c r="C238" s="17">
        <v>75</v>
      </c>
      <c r="D238" s="17">
        <v>62</v>
      </c>
      <c r="E238" s="17">
        <v>32</v>
      </c>
      <c r="F238" s="17">
        <v>40</v>
      </c>
      <c r="G238" s="18">
        <f t="shared" si="12"/>
        <v>1.2096774193548387</v>
      </c>
      <c r="H238" s="18">
        <f t="shared" si="13"/>
        <v>0.42666666666666669</v>
      </c>
      <c r="I238" s="17">
        <v>16</v>
      </c>
      <c r="J238" s="18">
        <v>0.13793103448275862</v>
      </c>
      <c r="M238" s="18"/>
    </row>
    <row r="239" spans="1:13" x14ac:dyDescent="0.2">
      <c r="A239" t="s">
        <v>909</v>
      </c>
      <c r="B239">
        <v>20</v>
      </c>
      <c r="C239">
        <v>70</v>
      </c>
      <c r="D239">
        <v>52</v>
      </c>
      <c r="E239">
        <v>38</v>
      </c>
      <c r="F239">
        <v>33</v>
      </c>
      <c r="G239" s="7">
        <f t="shared" si="12"/>
        <v>1.3461538461538463</v>
      </c>
      <c r="H239" s="7">
        <f t="shared" si="13"/>
        <v>0.54285714285714282</v>
      </c>
      <c r="I239">
        <v>16</v>
      </c>
      <c r="J239" s="7">
        <v>0.1111111111111111</v>
      </c>
    </row>
    <row r="240" spans="1:13" x14ac:dyDescent="0.2">
      <c r="B240">
        <v>24</v>
      </c>
      <c r="C240">
        <v>80</v>
      </c>
      <c r="D240">
        <v>54</v>
      </c>
      <c r="E240">
        <v>40</v>
      </c>
      <c r="F240">
        <v>31</v>
      </c>
      <c r="G240" s="7">
        <f t="shared" si="12"/>
        <v>1.4814814814814814</v>
      </c>
      <c r="H240" s="7">
        <f t="shared" si="13"/>
        <v>0.5</v>
      </c>
      <c r="I240">
        <v>18</v>
      </c>
      <c r="J240" s="7">
        <v>0.12</v>
      </c>
    </row>
    <row r="241" spans="1:10" x14ac:dyDescent="0.2">
      <c r="A241" t="s">
        <v>908</v>
      </c>
      <c r="C241">
        <v>89</v>
      </c>
      <c r="D241">
        <v>62</v>
      </c>
      <c r="E241">
        <v>42</v>
      </c>
      <c r="F241">
        <v>34</v>
      </c>
      <c r="G241" s="7">
        <f t="shared" si="12"/>
        <v>1.435483870967742</v>
      </c>
      <c r="H241" s="7">
        <f t="shared" si="13"/>
        <v>0.47191011235955055</v>
      </c>
      <c r="I241">
        <v>16</v>
      </c>
      <c r="J241" s="7">
        <v>0.125</v>
      </c>
    </row>
    <row r="242" spans="1:10" x14ac:dyDescent="0.2">
      <c r="A242" t="s">
        <v>910</v>
      </c>
      <c r="B242">
        <v>25</v>
      </c>
      <c r="C242">
        <v>73</v>
      </c>
      <c r="D242">
        <v>47</v>
      </c>
      <c r="E242">
        <v>39</v>
      </c>
      <c r="F242">
        <v>32</v>
      </c>
      <c r="G242" s="7">
        <f t="shared" si="12"/>
        <v>1.553191489361702</v>
      </c>
      <c r="H242" s="7">
        <f t="shared" si="13"/>
        <v>0.53424657534246578</v>
      </c>
      <c r="I242">
        <v>17</v>
      </c>
      <c r="J242" s="7">
        <v>8.3333333333333329E-2</v>
      </c>
    </row>
    <row r="243" spans="1:10" x14ac:dyDescent="0.2">
      <c r="B243">
        <v>20</v>
      </c>
      <c r="C243">
        <v>77</v>
      </c>
      <c r="D243">
        <v>48</v>
      </c>
      <c r="E243">
        <v>39</v>
      </c>
      <c r="F243">
        <v>31</v>
      </c>
      <c r="G243" s="7">
        <f t="shared" si="12"/>
        <v>1.6041666666666667</v>
      </c>
      <c r="H243" s="7">
        <f t="shared" si="13"/>
        <v>0.50649350649350644</v>
      </c>
      <c r="I243">
        <v>18</v>
      </c>
      <c r="J243" s="7">
        <v>0.1</v>
      </c>
    </row>
    <row r="244" spans="1:10" x14ac:dyDescent="0.2">
      <c r="B244">
        <v>28</v>
      </c>
      <c r="C244">
        <v>95</v>
      </c>
      <c r="D244">
        <v>66</v>
      </c>
      <c r="E244">
        <v>45</v>
      </c>
      <c r="F244">
        <v>33</v>
      </c>
      <c r="G244" s="7">
        <f t="shared" si="12"/>
        <v>1.4393939393939394</v>
      </c>
      <c r="H244" s="7">
        <f t="shared" si="13"/>
        <v>0.47368421052631576</v>
      </c>
      <c r="I244">
        <v>17</v>
      </c>
      <c r="J244" s="7">
        <v>6.4516129032258063E-2</v>
      </c>
    </row>
    <row r="245" spans="1:10" x14ac:dyDescent="0.2">
      <c r="B245">
        <v>20</v>
      </c>
      <c r="C245">
        <v>90</v>
      </c>
      <c r="D245">
        <v>58</v>
      </c>
      <c r="E245">
        <v>44</v>
      </c>
      <c r="F245">
        <v>30</v>
      </c>
      <c r="G245" s="7">
        <f t="shared" si="12"/>
        <v>1.5517241379310345</v>
      </c>
      <c r="H245" s="7">
        <f t="shared" si="13"/>
        <v>0.48888888888888887</v>
      </c>
      <c r="I245">
        <v>18</v>
      </c>
      <c r="J245" s="7">
        <v>6.8965517241379309E-2</v>
      </c>
    </row>
    <row r="246" spans="1:10" x14ac:dyDescent="0.2">
      <c r="A246" t="s">
        <v>911</v>
      </c>
      <c r="B246">
        <v>19</v>
      </c>
      <c r="C246">
        <v>92</v>
      </c>
      <c r="D246">
        <v>63</v>
      </c>
      <c r="E246">
        <v>41</v>
      </c>
      <c r="F246">
        <v>34</v>
      </c>
      <c r="G246" s="7">
        <f t="shared" si="12"/>
        <v>1.4603174603174602</v>
      </c>
      <c r="H246" s="7">
        <f t="shared" si="13"/>
        <v>0.44565217391304346</v>
      </c>
      <c r="I246">
        <v>18</v>
      </c>
      <c r="J246" s="7">
        <v>6.6666666666666666E-2</v>
      </c>
    </row>
    <row r="247" spans="1:10" x14ac:dyDescent="0.2">
      <c r="B247">
        <v>25</v>
      </c>
      <c r="C247">
        <v>90</v>
      </c>
      <c r="D247">
        <v>64</v>
      </c>
      <c r="E247">
        <v>43</v>
      </c>
      <c r="F247">
        <v>42</v>
      </c>
      <c r="G247" s="7">
        <f t="shared" si="12"/>
        <v>1.40625</v>
      </c>
      <c r="H247" s="7">
        <f t="shared" si="13"/>
        <v>0.4777777777777778</v>
      </c>
      <c r="I247">
        <v>17</v>
      </c>
      <c r="J247" s="7">
        <v>2.8571428571428571E-2</v>
      </c>
    </row>
    <row r="248" spans="1:10" x14ac:dyDescent="0.2">
      <c r="A248" t="s">
        <v>912</v>
      </c>
      <c r="B248">
        <v>22</v>
      </c>
      <c r="C248">
        <v>74</v>
      </c>
      <c r="D248">
        <v>48</v>
      </c>
      <c r="E248">
        <v>35</v>
      </c>
      <c r="F248">
        <v>34</v>
      </c>
      <c r="G248" s="7">
        <f t="shared" si="12"/>
        <v>1.5416666666666667</v>
      </c>
      <c r="H248" s="7">
        <f t="shared" si="13"/>
        <v>0.47297297297297297</v>
      </c>
      <c r="I248">
        <v>20</v>
      </c>
      <c r="J248" s="7">
        <v>0.1111111111111111</v>
      </c>
    </row>
    <row r="249" spans="1:10" x14ac:dyDescent="0.2">
      <c r="B249">
        <v>15</v>
      </c>
      <c r="C249">
        <v>62</v>
      </c>
      <c r="D249">
        <v>44</v>
      </c>
      <c r="E249">
        <v>32</v>
      </c>
      <c r="F249">
        <v>35</v>
      </c>
      <c r="G249" s="7">
        <f t="shared" si="12"/>
        <v>1.4090909090909092</v>
      </c>
      <c r="H249" s="7">
        <f t="shared" si="13"/>
        <v>0.5161290322580645</v>
      </c>
      <c r="I249">
        <v>16</v>
      </c>
      <c r="J249" s="7">
        <v>9.0909090909090912E-2</v>
      </c>
    </row>
    <row r="250" spans="1:10" x14ac:dyDescent="0.2">
      <c r="A250" t="s">
        <v>913</v>
      </c>
      <c r="B250">
        <v>25</v>
      </c>
      <c r="C250">
        <v>96</v>
      </c>
      <c r="D250">
        <v>51</v>
      </c>
      <c r="E250">
        <v>44</v>
      </c>
      <c r="F250">
        <v>30</v>
      </c>
      <c r="G250" s="7">
        <f t="shared" si="12"/>
        <v>1.8823529411764706</v>
      </c>
      <c r="H250" s="7">
        <f t="shared" si="13"/>
        <v>0.45833333333333331</v>
      </c>
      <c r="I250">
        <v>18</v>
      </c>
      <c r="J250" s="7">
        <v>0</v>
      </c>
    </row>
    <row r="251" spans="1:10" x14ac:dyDescent="0.2">
      <c r="B251">
        <v>22</v>
      </c>
      <c r="C251">
        <v>80</v>
      </c>
      <c r="D251">
        <v>52</v>
      </c>
      <c r="E251">
        <v>39</v>
      </c>
      <c r="F251">
        <v>29</v>
      </c>
      <c r="G251" s="7">
        <f t="shared" si="12"/>
        <v>1.5384615384615385</v>
      </c>
      <c r="H251" s="7">
        <f t="shared" si="13"/>
        <v>0.48749999999999999</v>
      </c>
      <c r="I251">
        <v>18</v>
      </c>
      <c r="J251" s="7">
        <v>0.125</v>
      </c>
    </row>
    <row r="252" spans="1:10" x14ac:dyDescent="0.2">
      <c r="A252" t="s">
        <v>914</v>
      </c>
      <c r="B252">
        <v>27</v>
      </c>
      <c r="C252">
        <v>101</v>
      </c>
      <c r="D252">
        <v>82</v>
      </c>
      <c r="E252">
        <v>53</v>
      </c>
      <c r="F252">
        <v>36</v>
      </c>
      <c r="G252" s="7">
        <f t="shared" si="12"/>
        <v>1.2317073170731707</v>
      </c>
      <c r="H252" s="7">
        <f t="shared" si="13"/>
        <v>0.52475247524752477</v>
      </c>
      <c r="I252">
        <v>16</v>
      </c>
      <c r="J252" s="7">
        <v>0.16666666666666666</v>
      </c>
    </row>
    <row r="253" spans="1:10" x14ac:dyDescent="0.2">
      <c r="B253">
        <v>30</v>
      </c>
      <c r="C253">
        <v>111</v>
      </c>
      <c r="D253">
        <v>79</v>
      </c>
      <c r="E253">
        <v>56</v>
      </c>
      <c r="F253">
        <v>33</v>
      </c>
      <c r="G253" s="7">
        <f t="shared" si="12"/>
        <v>1.4050632911392404</v>
      </c>
      <c r="H253" s="7">
        <f t="shared" si="13"/>
        <v>0.50450450450450446</v>
      </c>
      <c r="I253">
        <v>18</v>
      </c>
      <c r="J253" s="7">
        <v>0.1</v>
      </c>
    </row>
    <row r="254" spans="1:10" x14ac:dyDescent="0.2">
      <c r="A254" t="s">
        <v>915</v>
      </c>
      <c r="B254">
        <v>24</v>
      </c>
      <c r="C254">
        <v>95</v>
      </c>
      <c r="D254">
        <v>71</v>
      </c>
      <c r="E254">
        <v>55</v>
      </c>
      <c r="F254">
        <v>32</v>
      </c>
      <c r="G254" s="7">
        <f t="shared" si="12"/>
        <v>1.3380281690140845</v>
      </c>
      <c r="H254" s="7">
        <f t="shared" si="13"/>
        <v>0.57894736842105265</v>
      </c>
      <c r="I254">
        <v>17</v>
      </c>
      <c r="J254" s="7">
        <v>0.10810810810810811</v>
      </c>
    </row>
    <row r="255" spans="1:10" x14ac:dyDescent="0.2">
      <c r="B255">
        <v>20</v>
      </c>
      <c r="C255">
        <v>79</v>
      </c>
      <c r="D255">
        <v>64</v>
      </c>
      <c r="E255">
        <v>42</v>
      </c>
      <c r="F255">
        <v>34</v>
      </c>
      <c r="G255" s="7">
        <f t="shared" si="12"/>
        <v>1.234375</v>
      </c>
      <c r="H255" s="7">
        <f t="shared" si="13"/>
        <v>0.53164556962025311</v>
      </c>
      <c r="I255">
        <v>16</v>
      </c>
      <c r="J255" s="7">
        <v>0.125</v>
      </c>
    </row>
    <row r="256" spans="1:10" x14ac:dyDescent="0.2">
      <c r="B256">
        <v>24</v>
      </c>
      <c r="C256">
        <v>95</v>
      </c>
      <c r="D256">
        <v>70</v>
      </c>
      <c r="E256">
        <v>55</v>
      </c>
      <c r="F256">
        <v>31</v>
      </c>
      <c r="G256" s="7">
        <f t="shared" si="12"/>
        <v>1.3571428571428572</v>
      </c>
      <c r="H256" s="7">
        <f t="shared" si="13"/>
        <v>0.57894736842105265</v>
      </c>
      <c r="I256">
        <v>19</v>
      </c>
      <c r="J256" s="7">
        <v>8.5714285714285715E-2</v>
      </c>
    </row>
    <row r="257" spans="1:14" x14ac:dyDescent="0.2">
      <c r="A257" t="s">
        <v>916</v>
      </c>
      <c r="B257">
        <v>20</v>
      </c>
      <c r="C257">
        <v>83</v>
      </c>
      <c r="D257">
        <v>57</v>
      </c>
      <c r="E257">
        <v>38</v>
      </c>
      <c r="F257">
        <v>31</v>
      </c>
      <c r="G257" s="7">
        <f t="shared" si="12"/>
        <v>1.4561403508771931</v>
      </c>
      <c r="H257" s="7">
        <f t="shared" si="13"/>
        <v>0.45783132530120479</v>
      </c>
      <c r="I257">
        <v>15</v>
      </c>
      <c r="J257" s="7">
        <v>0.10714285714285714</v>
      </c>
    </row>
    <row r="258" spans="1:14" x14ac:dyDescent="0.2">
      <c r="B258">
        <v>23</v>
      </c>
      <c r="C258">
        <v>98</v>
      </c>
      <c r="D258">
        <v>76</v>
      </c>
      <c r="E258">
        <v>43</v>
      </c>
      <c r="F258">
        <v>35</v>
      </c>
      <c r="G258" s="7">
        <f t="shared" si="12"/>
        <v>1.2894736842105263</v>
      </c>
      <c r="H258" s="7">
        <f t="shared" si="13"/>
        <v>0.43877551020408162</v>
      </c>
      <c r="I258">
        <v>20</v>
      </c>
      <c r="J258" s="7">
        <v>5.4054054054054057E-2</v>
      </c>
    </row>
    <row r="259" spans="1:14" x14ac:dyDescent="0.2">
      <c r="B259">
        <v>18</v>
      </c>
      <c r="C259">
        <v>74</v>
      </c>
      <c r="D259">
        <v>50</v>
      </c>
      <c r="E259">
        <v>38</v>
      </c>
      <c r="F259">
        <v>34</v>
      </c>
      <c r="G259" s="7">
        <f t="shared" si="12"/>
        <v>1.48</v>
      </c>
      <c r="H259" s="7">
        <f t="shared" si="13"/>
        <v>0.51351351351351349</v>
      </c>
      <c r="I259">
        <v>16</v>
      </c>
      <c r="J259" s="7">
        <v>0.08</v>
      </c>
    </row>
    <row r="260" spans="1:14" x14ac:dyDescent="0.2">
      <c r="A260" t="s">
        <v>917</v>
      </c>
      <c r="B260">
        <v>25</v>
      </c>
      <c r="C260">
        <v>93</v>
      </c>
      <c r="D260">
        <v>64</v>
      </c>
      <c r="E260">
        <v>50</v>
      </c>
      <c r="F260">
        <v>31</v>
      </c>
      <c r="G260" s="7">
        <f t="shared" si="12"/>
        <v>1.453125</v>
      </c>
      <c r="H260" s="7">
        <f t="shared" si="13"/>
        <v>0.5376344086021505</v>
      </c>
      <c r="I260">
        <v>20</v>
      </c>
      <c r="J260" s="7">
        <v>6.0606060606060608E-2</v>
      </c>
    </row>
    <row r="261" spans="1:14" x14ac:dyDescent="0.2">
      <c r="B261">
        <v>30</v>
      </c>
      <c r="C261">
        <v>98</v>
      </c>
      <c r="D261">
        <v>70</v>
      </c>
      <c r="E261">
        <v>50</v>
      </c>
      <c r="F261">
        <v>34</v>
      </c>
      <c r="G261" s="7">
        <f t="shared" si="12"/>
        <v>1.4</v>
      </c>
      <c r="H261" s="7">
        <f t="shared" si="13"/>
        <v>0.51020408163265307</v>
      </c>
      <c r="I261">
        <v>20</v>
      </c>
      <c r="J261" s="7">
        <v>0.1388888888888889</v>
      </c>
    </row>
    <row r="262" spans="1:14" x14ac:dyDescent="0.2">
      <c r="A262" t="s">
        <v>918</v>
      </c>
      <c r="B262">
        <v>20</v>
      </c>
      <c r="C262">
        <v>90</v>
      </c>
      <c r="D262">
        <v>62</v>
      </c>
      <c r="E262">
        <v>46</v>
      </c>
      <c r="F262">
        <v>31</v>
      </c>
      <c r="G262" s="7">
        <f t="shared" si="12"/>
        <v>1.4516129032258065</v>
      </c>
      <c r="H262" s="7">
        <f t="shared" si="13"/>
        <v>0.51111111111111107</v>
      </c>
      <c r="I262">
        <v>18</v>
      </c>
      <c r="J262" s="7">
        <v>0.125</v>
      </c>
    </row>
    <row r="263" spans="1:14" x14ac:dyDescent="0.2">
      <c r="B263">
        <v>22</v>
      </c>
      <c r="C263">
        <v>87</v>
      </c>
      <c r="D263">
        <v>58</v>
      </c>
      <c r="E263">
        <v>44</v>
      </c>
      <c r="F263">
        <v>34</v>
      </c>
      <c r="G263" s="7">
        <f t="shared" si="12"/>
        <v>1.5</v>
      </c>
      <c r="H263" s="7">
        <f t="shared" si="13"/>
        <v>0.50574712643678166</v>
      </c>
      <c r="I263">
        <v>18</v>
      </c>
      <c r="J263" s="7">
        <v>0.13333333333333333</v>
      </c>
    </row>
    <row r="264" spans="1:14" x14ac:dyDescent="0.2">
      <c r="A264" t="s">
        <v>925</v>
      </c>
      <c r="K264">
        <v>14</v>
      </c>
      <c r="L264">
        <v>17</v>
      </c>
      <c r="M264" s="7">
        <f t="shared" ref="M264:M297" si="14">K264/L264</f>
        <v>0.82352941176470584</v>
      </c>
      <c r="N264" t="s">
        <v>927</v>
      </c>
    </row>
    <row r="265" spans="1:14" x14ac:dyDescent="0.2">
      <c r="K265">
        <v>14</v>
      </c>
      <c r="L265">
        <v>16</v>
      </c>
      <c r="M265" s="7">
        <f t="shared" si="14"/>
        <v>0.875</v>
      </c>
    </row>
    <row r="266" spans="1:14" x14ac:dyDescent="0.2">
      <c r="K266">
        <v>13.5</v>
      </c>
      <c r="L266">
        <v>15</v>
      </c>
      <c r="M266" s="7">
        <f t="shared" si="14"/>
        <v>0.9</v>
      </c>
    </row>
    <row r="267" spans="1:14" x14ac:dyDescent="0.2">
      <c r="K267">
        <v>12</v>
      </c>
      <c r="L267">
        <v>14</v>
      </c>
      <c r="M267" s="7">
        <f t="shared" si="14"/>
        <v>0.8571428571428571</v>
      </c>
    </row>
    <row r="268" spans="1:14" x14ac:dyDescent="0.2">
      <c r="K268">
        <v>14</v>
      </c>
      <c r="L268">
        <v>16</v>
      </c>
      <c r="M268" s="7">
        <f t="shared" si="14"/>
        <v>0.875</v>
      </c>
    </row>
    <row r="269" spans="1:14" x14ac:dyDescent="0.2">
      <c r="K269">
        <v>13</v>
      </c>
      <c r="L269">
        <v>14</v>
      </c>
      <c r="M269" s="7">
        <f t="shared" si="14"/>
        <v>0.9285714285714286</v>
      </c>
    </row>
    <row r="270" spans="1:14" x14ac:dyDescent="0.2">
      <c r="K270">
        <v>14</v>
      </c>
      <c r="L270">
        <v>15.5</v>
      </c>
      <c r="M270" s="7">
        <f t="shared" si="14"/>
        <v>0.90322580645161288</v>
      </c>
    </row>
    <row r="271" spans="1:14" x14ac:dyDescent="0.2">
      <c r="K271">
        <v>15</v>
      </c>
      <c r="L271">
        <v>17</v>
      </c>
      <c r="M271" s="7">
        <f t="shared" si="14"/>
        <v>0.88235294117647056</v>
      </c>
    </row>
    <row r="272" spans="1:14" x14ac:dyDescent="0.2">
      <c r="K272">
        <v>14</v>
      </c>
      <c r="L272">
        <v>15</v>
      </c>
      <c r="M272" s="7">
        <f t="shared" si="14"/>
        <v>0.93333333333333335</v>
      </c>
    </row>
    <row r="273" spans="1:13" x14ac:dyDescent="0.2">
      <c r="K273">
        <v>15</v>
      </c>
      <c r="L273">
        <v>17</v>
      </c>
      <c r="M273" s="7">
        <f t="shared" si="14"/>
        <v>0.88235294117647056</v>
      </c>
    </row>
    <row r="274" spans="1:13" x14ac:dyDescent="0.2">
      <c r="K274">
        <v>14</v>
      </c>
      <c r="L274">
        <v>15</v>
      </c>
      <c r="M274" s="7">
        <f t="shared" si="14"/>
        <v>0.93333333333333335</v>
      </c>
    </row>
    <row r="275" spans="1:13" x14ac:dyDescent="0.2">
      <c r="K275">
        <v>14</v>
      </c>
      <c r="L275">
        <v>15</v>
      </c>
      <c r="M275" s="7">
        <f t="shared" si="14"/>
        <v>0.93333333333333335</v>
      </c>
    </row>
    <row r="276" spans="1:13" x14ac:dyDescent="0.2">
      <c r="K276">
        <v>14</v>
      </c>
      <c r="L276">
        <v>14</v>
      </c>
      <c r="M276" s="7">
        <f t="shared" si="14"/>
        <v>1</v>
      </c>
    </row>
    <row r="277" spans="1:13" x14ac:dyDescent="0.2">
      <c r="K277">
        <v>14</v>
      </c>
      <c r="L277">
        <v>15</v>
      </c>
      <c r="M277" s="7">
        <f t="shared" si="14"/>
        <v>0.93333333333333335</v>
      </c>
    </row>
    <row r="278" spans="1:13" x14ac:dyDescent="0.2">
      <c r="K278">
        <v>13</v>
      </c>
      <c r="L278">
        <v>15</v>
      </c>
      <c r="M278" s="7">
        <f t="shared" si="14"/>
        <v>0.8666666666666667</v>
      </c>
    </row>
    <row r="279" spans="1:13" x14ac:dyDescent="0.2">
      <c r="A279" t="s">
        <v>926</v>
      </c>
      <c r="K279">
        <v>14</v>
      </c>
      <c r="L279">
        <v>14</v>
      </c>
      <c r="M279" s="7">
        <f t="shared" si="14"/>
        <v>1</v>
      </c>
    </row>
    <row r="280" spans="1:13" x14ac:dyDescent="0.2">
      <c r="K280">
        <v>13</v>
      </c>
      <c r="L280">
        <v>14</v>
      </c>
      <c r="M280" s="7">
        <f t="shared" si="14"/>
        <v>0.9285714285714286</v>
      </c>
    </row>
    <row r="281" spans="1:13" x14ac:dyDescent="0.2">
      <c r="K281">
        <v>13</v>
      </c>
      <c r="L281">
        <v>13</v>
      </c>
      <c r="M281" s="7">
        <f t="shared" si="14"/>
        <v>1</v>
      </c>
    </row>
    <row r="282" spans="1:13" x14ac:dyDescent="0.2">
      <c r="K282">
        <v>14</v>
      </c>
      <c r="L282">
        <v>14</v>
      </c>
      <c r="M282" s="7">
        <f t="shared" si="14"/>
        <v>1</v>
      </c>
    </row>
    <row r="283" spans="1:13" x14ac:dyDescent="0.2">
      <c r="K283">
        <v>12</v>
      </c>
      <c r="L283">
        <v>13</v>
      </c>
      <c r="M283" s="7">
        <f t="shared" si="14"/>
        <v>0.92307692307692313</v>
      </c>
    </row>
    <row r="284" spans="1:13" x14ac:dyDescent="0.2">
      <c r="K284">
        <v>12</v>
      </c>
      <c r="L284">
        <v>15</v>
      </c>
      <c r="M284" s="7">
        <f t="shared" si="14"/>
        <v>0.8</v>
      </c>
    </row>
    <row r="285" spans="1:13" x14ac:dyDescent="0.2">
      <c r="K285">
        <v>14</v>
      </c>
      <c r="L285">
        <v>15</v>
      </c>
      <c r="M285" s="7">
        <f t="shared" si="14"/>
        <v>0.93333333333333335</v>
      </c>
    </row>
    <row r="286" spans="1:13" x14ac:dyDescent="0.2">
      <c r="K286">
        <v>15</v>
      </c>
      <c r="L286">
        <v>14</v>
      </c>
      <c r="M286" s="7">
        <f t="shared" si="14"/>
        <v>1.0714285714285714</v>
      </c>
    </row>
    <row r="287" spans="1:13" x14ac:dyDescent="0.2">
      <c r="A287" t="s">
        <v>992</v>
      </c>
      <c r="K287">
        <v>17</v>
      </c>
      <c r="L287">
        <v>17</v>
      </c>
      <c r="M287" s="7">
        <f t="shared" si="14"/>
        <v>1</v>
      </c>
    </row>
    <row r="288" spans="1:13" x14ac:dyDescent="0.2">
      <c r="K288">
        <v>19.5</v>
      </c>
      <c r="L288">
        <v>18.5</v>
      </c>
      <c r="M288" s="7">
        <f t="shared" si="14"/>
        <v>1.0540540540540539</v>
      </c>
    </row>
    <row r="289" spans="11:13" x14ac:dyDescent="0.2">
      <c r="K289">
        <v>16.5</v>
      </c>
      <c r="L289">
        <v>18.5</v>
      </c>
      <c r="M289" s="7">
        <f t="shared" si="14"/>
        <v>0.89189189189189189</v>
      </c>
    </row>
    <row r="290" spans="11:13" x14ac:dyDescent="0.2">
      <c r="K290">
        <v>16.5</v>
      </c>
      <c r="L290">
        <v>18</v>
      </c>
      <c r="M290" s="7">
        <f t="shared" si="14"/>
        <v>0.91666666666666663</v>
      </c>
    </row>
    <row r="291" spans="11:13" x14ac:dyDescent="0.2">
      <c r="K291">
        <v>18.5</v>
      </c>
      <c r="L291">
        <v>19</v>
      </c>
      <c r="M291" s="7">
        <f t="shared" si="14"/>
        <v>0.97368421052631582</v>
      </c>
    </row>
    <row r="292" spans="11:13" x14ac:dyDescent="0.2">
      <c r="K292">
        <v>16</v>
      </c>
      <c r="L292">
        <v>17</v>
      </c>
      <c r="M292" s="7">
        <f t="shared" si="14"/>
        <v>0.94117647058823528</v>
      </c>
    </row>
    <row r="293" spans="11:13" x14ac:dyDescent="0.2">
      <c r="K293">
        <v>15.5</v>
      </c>
      <c r="L293">
        <v>17</v>
      </c>
      <c r="M293" s="7">
        <f t="shared" si="14"/>
        <v>0.91176470588235292</v>
      </c>
    </row>
    <row r="294" spans="11:13" x14ac:dyDescent="0.2">
      <c r="K294">
        <v>16.5</v>
      </c>
      <c r="L294">
        <v>17.5</v>
      </c>
      <c r="M294" s="7">
        <f t="shared" si="14"/>
        <v>0.94285714285714284</v>
      </c>
    </row>
    <row r="295" spans="11:13" x14ac:dyDescent="0.2">
      <c r="K295">
        <v>15.5</v>
      </c>
      <c r="L295">
        <v>17.5</v>
      </c>
      <c r="M295" s="7">
        <f t="shared" si="14"/>
        <v>0.88571428571428568</v>
      </c>
    </row>
    <row r="296" spans="11:13" x14ac:dyDescent="0.2">
      <c r="K296">
        <v>15.5</v>
      </c>
      <c r="L296">
        <v>16.5</v>
      </c>
      <c r="M296" s="7">
        <f t="shared" si="14"/>
        <v>0.93939393939393945</v>
      </c>
    </row>
    <row r="297" spans="11:13" x14ac:dyDescent="0.2">
      <c r="K297">
        <v>16</v>
      </c>
      <c r="L297">
        <v>19</v>
      </c>
      <c r="M297" s="7">
        <f t="shared" si="14"/>
        <v>0.84210526315789469</v>
      </c>
    </row>
  </sheetData>
  <phoneticPr fontId="4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>
      <pane ySplit="2040" topLeftCell="A4" activePane="bottomLeft"/>
      <selection activeCell="L1" sqref="L1:L65536"/>
      <selection pane="bottomLeft" activeCell="A20" sqref="A20"/>
    </sheetView>
  </sheetViews>
  <sheetFormatPr defaultRowHeight="12.75" x14ac:dyDescent="0.2"/>
  <cols>
    <col min="12" max="12" width="9.140625" style="7"/>
  </cols>
  <sheetData>
    <row r="1" spans="1:19" x14ac:dyDescent="0.2">
      <c r="A1" s="2" t="s">
        <v>670</v>
      </c>
      <c r="B1" s="2" t="s">
        <v>1</v>
      </c>
      <c r="C1" s="2" t="s">
        <v>2</v>
      </c>
      <c r="D1" s="2" t="s">
        <v>5</v>
      </c>
      <c r="E1" s="2" t="s">
        <v>4</v>
      </c>
      <c r="F1" s="6" t="s">
        <v>3</v>
      </c>
      <c r="G1" s="6" t="s">
        <v>6</v>
      </c>
      <c r="H1" s="2" t="s">
        <v>24</v>
      </c>
      <c r="I1" s="6" t="s">
        <v>141</v>
      </c>
      <c r="J1" s="2" t="s">
        <v>7</v>
      </c>
      <c r="K1" s="2" t="s">
        <v>8</v>
      </c>
      <c r="L1" s="6" t="s">
        <v>56</v>
      </c>
      <c r="M1" t="s">
        <v>45</v>
      </c>
      <c r="N1" t="s">
        <v>46</v>
      </c>
      <c r="O1" t="s">
        <v>47</v>
      </c>
      <c r="P1" t="s">
        <v>73</v>
      </c>
      <c r="Q1" t="s">
        <v>74</v>
      </c>
      <c r="S1" t="s">
        <v>583</v>
      </c>
    </row>
    <row r="2" spans="1:19" x14ac:dyDescent="0.2">
      <c r="A2" t="s">
        <v>12</v>
      </c>
      <c r="B2" s="1" t="e">
        <f>AVERAGE(B21:B993)</f>
        <v>#DIV/0!</v>
      </c>
      <c r="C2" s="1" t="e">
        <f t="shared" ref="C2:K2" si="0">AVERAGE(C21:C993)</f>
        <v>#DIV/0!</v>
      </c>
      <c r="D2" s="1" t="e">
        <f t="shared" si="0"/>
        <v>#DIV/0!</v>
      </c>
      <c r="E2" s="1" t="e">
        <f t="shared" si="0"/>
        <v>#DIV/0!</v>
      </c>
      <c r="F2" s="7" t="e">
        <f t="shared" si="0"/>
        <v>#DIV/0!</v>
      </c>
      <c r="G2" s="7" t="e">
        <f t="shared" si="0"/>
        <v>#DIV/0!</v>
      </c>
      <c r="H2" s="1" t="e">
        <f t="shared" si="0"/>
        <v>#DIV/0!</v>
      </c>
      <c r="I2" s="7" t="e">
        <f t="shared" si="0"/>
        <v>#DIV/0!</v>
      </c>
      <c r="J2" s="1">
        <f>AVERAGE(J21:J991)</f>
        <v>32.200000000000003</v>
      </c>
      <c r="K2" s="1">
        <f t="shared" si="0"/>
        <v>29</v>
      </c>
      <c r="L2" s="7">
        <f>AVERAGE(L21:L993)</f>
        <v>1.1174820435404418</v>
      </c>
      <c r="P2" s="7" t="e">
        <f>AVERAGE(P22:P993)</f>
        <v>#DIV/0!</v>
      </c>
      <c r="Q2" s="7" t="e">
        <f>AVERAGE(Q22:Q993)</f>
        <v>#DIV/0!</v>
      </c>
      <c r="S2" s="7" t="e">
        <f>AVERAGE(S21:S993)</f>
        <v>#DIV/0!</v>
      </c>
    </row>
    <row r="3" spans="1:19" x14ac:dyDescent="0.2">
      <c r="A3" t="s">
        <v>14</v>
      </c>
      <c r="B3">
        <f>MIN(B21:B993)</f>
        <v>0</v>
      </c>
      <c r="C3">
        <f t="shared" ref="C3:K3" si="1">MIN(C21:C993)</f>
        <v>0</v>
      </c>
      <c r="D3">
        <f t="shared" si="1"/>
        <v>0</v>
      </c>
      <c r="E3">
        <f t="shared" si="1"/>
        <v>0</v>
      </c>
      <c r="F3" s="7">
        <f t="shared" si="1"/>
        <v>0</v>
      </c>
      <c r="G3" s="7">
        <f t="shared" si="1"/>
        <v>0</v>
      </c>
      <c r="H3">
        <f t="shared" si="1"/>
        <v>0</v>
      </c>
      <c r="I3" s="7">
        <f t="shared" si="1"/>
        <v>0</v>
      </c>
      <c r="J3">
        <f>MIN(J21:J991)</f>
        <v>30</v>
      </c>
      <c r="K3">
        <f t="shared" si="1"/>
        <v>25</v>
      </c>
      <c r="L3" s="7">
        <f>MIN(L21:L993)</f>
        <v>1.0625</v>
      </c>
      <c r="P3" s="7">
        <f>MIN(P22:P993)</f>
        <v>0</v>
      </c>
      <c r="Q3" s="7">
        <f>MIN(Q22:Q993)</f>
        <v>0</v>
      </c>
      <c r="S3" s="7">
        <f>MIN(S21:S993)</f>
        <v>0</v>
      </c>
    </row>
    <row r="4" spans="1:19" x14ac:dyDescent="0.2">
      <c r="A4" t="s">
        <v>15</v>
      </c>
      <c r="B4" s="1" t="e">
        <f t="shared" ref="B4:I4" si="2">PERCENTILE(B21:B993,0.05)</f>
        <v>#NUM!</v>
      </c>
      <c r="C4" s="1" t="e">
        <f t="shared" si="2"/>
        <v>#NUM!</v>
      </c>
      <c r="D4" s="1" t="e">
        <f t="shared" si="2"/>
        <v>#NUM!</v>
      </c>
      <c r="E4" s="1" t="e">
        <f t="shared" si="2"/>
        <v>#NUM!</v>
      </c>
      <c r="F4" s="7" t="e">
        <f t="shared" si="2"/>
        <v>#NUM!</v>
      </c>
      <c r="G4" s="7" t="e">
        <f t="shared" si="2"/>
        <v>#NUM!</v>
      </c>
      <c r="H4" s="1" t="e">
        <f t="shared" si="2"/>
        <v>#NUM!</v>
      </c>
      <c r="I4" s="7" t="e">
        <f t="shared" si="2"/>
        <v>#NUM!</v>
      </c>
      <c r="J4" s="1">
        <f>PERCENTILE(J21:J991,0.05)</f>
        <v>30.2</v>
      </c>
      <c r="K4" s="1">
        <f>PERCENTILE(K21:K993,0.05)</f>
        <v>25.6</v>
      </c>
      <c r="L4" s="7">
        <f>PERCENTILE(L21:L993,0.05)</f>
        <v>1.0629032258064517</v>
      </c>
      <c r="P4" s="7" t="e">
        <f>PERCENTILE(P22:P993,0.05)</f>
        <v>#NUM!</v>
      </c>
      <c r="Q4" s="7" t="e">
        <f>PERCENTILE(Q22:Q993,0.05)</f>
        <v>#NUM!</v>
      </c>
      <c r="S4" s="7" t="e">
        <f>PERCENTILE(S21:S993,0.05)</f>
        <v>#NUM!</v>
      </c>
    </row>
    <row r="5" spans="1:19" x14ac:dyDescent="0.2">
      <c r="A5" t="s">
        <v>16</v>
      </c>
      <c r="B5" s="1" t="e">
        <f t="shared" ref="B5:I5" si="3">PERCENTILE(B21:B993,0.95)</f>
        <v>#NUM!</v>
      </c>
      <c r="C5" s="1" t="e">
        <f t="shared" si="3"/>
        <v>#NUM!</v>
      </c>
      <c r="D5" s="1" t="e">
        <f t="shared" si="3"/>
        <v>#NUM!</v>
      </c>
      <c r="E5" s="1" t="e">
        <f t="shared" si="3"/>
        <v>#NUM!</v>
      </c>
      <c r="F5" s="7" t="e">
        <f t="shared" si="3"/>
        <v>#NUM!</v>
      </c>
      <c r="G5" s="7" t="e">
        <f t="shared" si="3"/>
        <v>#NUM!</v>
      </c>
      <c r="H5" s="1" t="e">
        <f t="shared" si="3"/>
        <v>#NUM!</v>
      </c>
      <c r="I5" s="7" t="e">
        <f t="shared" si="3"/>
        <v>#NUM!</v>
      </c>
      <c r="J5" s="1">
        <f>PERCENTILE(J21:J991,0.95)</f>
        <v>33.799999999999997</v>
      </c>
      <c r="K5" s="1">
        <f>PERCENTILE(K21:K993,0.95)</f>
        <v>31.8</v>
      </c>
      <c r="L5" s="7">
        <f>PERCENTILE(L21:L993,0.95)</f>
        <v>1.2702857142857142</v>
      </c>
      <c r="P5" s="7" t="e">
        <f>PERCENTILE(P22:P993,0.95)</f>
        <v>#NUM!</v>
      </c>
      <c r="Q5" s="7" t="e">
        <f>PERCENTILE(Q22:Q993,0.95)</f>
        <v>#NUM!</v>
      </c>
      <c r="S5" s="7" t="e">
        <f>PERCENTILE(S21:S993,0.95)</f>
        <v>#NUM!</v>
      </c>
    </row>
    <row r="6" spans="1:19" x14ac:dyDescent="0.2">
      <c r="A6" t="s">
        <v>13</v>
      </c>
      <c r="B6">
        <f>MAX(B21:B993)</f>
        <v>0</v>
      </c>
      <c r="C6">
        <f t="shared" ref="C6:K6" si="4">MAX(C21:C993)</f>
        <v>0</v>
      </c>
      <c r="D6">
        <f t="shared" si="4"/>
        <v>0</v>
      </c>
      <c r="E6">
        <f t="shared" si="4"/>
        <v>0</v>
      </c>
      <c r="F6" s="7">
        <f t="shared" si="4"/>
        <v>0</v>
      </c>
      <c r="G6" s="7">
        <f t="shared" si="4"/>
        <v>0</v>
      </c>
      <c r="H6">
        <f t="shared" si="4"/>
        <v>0</v>
      </c>
      <c r="I6" s="7">
        <f t="shared" si="4"/>
        <v>0</v>
      </c>
      <c r="J6">
        <f>MAX(J21:J991)</f>
        <v>34</v>
      </c>
      <c r="K6">
        <f t="shared" si="4"/>
        <v>32</v>
      </c>
      <c r="L6" s="7">
        <f>MAX(L21:L993)</f>
        <v>1.32</v>
      </c>
      <c r="P6" s="7">
        <f>MAX(P22:P993)</f>
        <v>0</v>
      </c>
      <c r="Q6" s="7">
        <f>MAX(Q22:Q993)</f>
        <v>0</v>
      </c>
      <c r="S6" s="7">
        <f>MAX(S21:S993)</f>
        <v>0</v>
      </c>
    </row>
    <row r="7" spans="1:19" s="5" customFormat="1" x14ac:dyDescent="0.2">
      <c r="A7" s="5" t="s">
        <v>22</v>
      </c>
      <c r="B7" s="5">
        <f>COUNT(B21:B993)</f>
        <v>0</v>
      </c>
      <c r="C7" s="5">
        <f t="shared" ref="C7:L7" si="5">COUNT(C9:C993)</f>
        <v>0</v>
      </c>
      <c r="D7" s="5">
        <f t="shared" si="5"/>
        <v>0</v>
      </c>
      <c r="E7" s="5">
        <f t="shared" si="5"/>
        <v>0</v>
      </c>
      <c r="F7" s="5">
        <f t="shared" si="5"/>
        <v>0</v>
      </c>
      <c r="G7" s="5">
        <f t="shared" si="5"/>
        <v>0</v>
      </c>
      <c r="H7" s="5">
        <f t="shared" si="5"/>
        <v>0</v>
      </c>
      <c r="I7" s="5">
        <f t="shared" si="5"/>
        <v>0</v>
      </c>
      <c r="J7" s="5">
        <f>COUNT(J9:J991)</f>
        <v>6</v>
      </c>
      <c r="K7" s="5">
        <f t="shared" si="5"/>
        <v>6</v>
      </c>
      <c r="L7" s="7">
        <f t="shared" si="5"/>
        <v>6</v>
      </c>
      <c r="P7" s="5">
        <f>COUNT(P21:P993)</f>
        <v>0</v>
      </c>
      <c r="Q7" s="5">
        <f>COUNT(Q21:Q993)</f>
        <v>0</v>
      </c>
      <c r="S7" s="5">
        <f>COUNT(S9:S993)</f>
        <v>0</v>
      </c>
    </row>
    <row r="20" spans="1:15" x14ac:dyDescent="0.2">
      <c r="A20" t="s">
        <v>673</v>
      </c>
      <c r="J20">
        <v>35</v>
      </c>
      <c r="K20">
        <v>35</v>
      </c>
      <c r="L20" s="7">
        <f t="shared" ref="L20:L25" si="6">J20/K20</f>
        <v>1</v>
      </c>
      <c r="M20" t="s">
        <v>671</v>
      </c>
      <c r="N20" t="s">
        <v>136</v>
      </c>
      <c r="O20" t="s">
        <v>108</v>
      </c>
    </row>
    <row r="21" spans="1:15" x14ac:dyDescent="0.2">
      <c r="A21" t="s">
        <v>673</v>
      </c>
      <c r="J21">
        <v>34</v>
      </c>
      <c r="K21">
        <v>32</v>
      </c>
      <c r="L21" s="7">
        <f t="shared" si="6"/>
        <v>1.0625</v>
      </c>
      <c r="M21" t="s">
        <v>671</v>
      </c>
    </row>
    <row r="22" spans="1:15" x14ac:dyDescent="0.2">
      <c r="A22" t="s">
        <v>673</v>
      </c>
      <c r="J22">
        <v>33</v>
      </c>
      <c r="K22">
        <v>31</v>
      </c>
      <c r="L22" s="7">
        <f t="shared" si="6"/>
        <v>1.064516129032258</v>
      </c>
      <c r="M22" t="s">
        <v>671</v>
      </c>
    </row>
    <row r="23" spans="1:15" x14ac:dyDescent="0.2">
      <c r="A23" t="s">
        <v>673</v>
      </c>
      <c r="J23">
        <v>30</v>
      </c>
      <c r="K23">
        <v>28</v>
      </c>
      <c r="L23" s="7">
        <f t="shared" si="6"/>
        <v>1.0714285714285714</v>
      </c>
      <c r="M23" t="s">
        <v>671</v>
      </c>
    </row>
    <row r="24" spans="1:15" x14ac:dyDescent="0.2">
      <c r="A24" t="s">
        <v>673</v>
      </c>
      <c r="J24">
        <v>33</v>
      </c>
      <c r="K24">
        <v>25</v>
      </c>
      <c r="L24" s="7">
        <f t="shared" si="6"/>
        <v>1.32</v>
      </c>
      <c r="M24" t="s">
        <v>672</v>
      </c>
    </row>
    <row r="25" spans="1:15" x14ac:dyDescent="0.2">
      <c r="A25" t="s">
        <v>673</v>
      </c>
      <c r="J25">
        <v>31</v>
      </c>
      <c r="K25">
        <v>29</v>
      </c>
      <c r="L25" s="7">
        <f t="shared" si="6"/>
        <v>1.0689655172413792</v>
      </c>
      <c r="M25" t="s">
        <v>672</v>
      </c>
    </row>
  </sheetData>
  <phoneticPr fontId="4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5"/>
  <sheetViews>
    <sheetView workbookViewId="0">
      <pane ySplit="2040" topLeftCell="A43" activePane="bottomLeft"/>
      <selection activeCell="C2" sqref="B2:C7"/>
      <selection pane="bottomLeft" activeCell="A200" sqref="A200"/>
    </sheetView>
  </sheetViews>
  <sheetFormatPr defaultRowHeight="12.75" x14ac:dyDescent="0.2"/>
  <cols>
    <col min="1" max="1" width="13.42578125" customWidth="1"/>
    <col min="2" max="2" width="9.7109375" customWidth="1"/>
    <col min="3" max="7" width="6.7109375" customWidth="1"/>
    <col min="8" max="8" width="7.85546875" customWidth="1"/>
    <col min="9" max="12" width="6.7109375" customWidth="1"/>
    <col min="13" max="13" width="6.7109375" style="7" customWidth="1"/>
  </cols>
  <sheetData>
    <row r="1" spans="1:18" x14ac:dyDescent="0.2">
      <c r="A1" s="2" t="s">
        <v>187</v>
      </c>
      <c r="B1" s="2" t="s">
        <v>583</v>
      </c>
      <c r="C1" s="2" t="s">
        <v>1</v>
      </c>
      <c r="D1" s="2" t="s">
        <v>2</v>
      </c>
      <c r="E1" s="2" t="s">
        <v>5</v>
      </c>
      <c r="F1" s="2" t="s">
        <v>4</v>
      </c>
      <c r="G1" s="3" t="s">
        <v>3</v>
      </c>
      <c r="H1" s="4" t="s">
        <v>6</v>
      </c>
      <c r="I1" s="2" t="s">
        <v>24</v>
      </c>
      <c r="J1" s="2" t="s">
        <v>1042</v>
      </c>
      <c r="K1" s="2" t="s">
        <v>7</v>
      </c>
      <c r="L1" s="2" t="s">
        <v>8</v>
      </c>
      <c r="M1" s="6" t="s">
        <v>56</v>
      </c>
      <c r="N1" t="s">
        <v>45</v>
      </c>
      <c r="O1" t="s">
        <v>46</v>
      </c>
      <c r="P1" t="s">
        <v>47</v>
      </c>
      <c r="Q1" t="s">
        <v>73</v>
      </c>
      <c r="R1" t="s">
        <v>74</v>
      </c>
    </row>
    <row r="2" spans="1:18" x14ac:dyDescent="0.2">
      <c r="A2" t="s">
        <v>12</v>
      </c>
      <c r="B2" s="1">
        <f>AVERAGE(B23:B995)</f>
        <v>12.815384615384616</v>
      </c>
      <c r="C2" s="1">
        <f>AVERAGE(C23:C995)</f>
        <v>97.465909090909093</v>
      </c>
      <c r="D2" s="1">
        <f t="shared" ref="D2:L2" si="0">AVERAGE(D23:D995)</f>
        <v>84.772727272727266</v>
      </c>
      <c r="E2" s="1">
        <f t="shared" si="0"/>
        <v>50.295454545454547</v>
      </c>
      <c r="F2" s="1">
        <f t="shared" si="0"/>
        <v>35.534090909090907</v>
      </c>
      <c r="G2" s="7">
        <f t="shared" si="0"/>
        <v>1.1601794901705691</v>
      </c>
      <c r="H2" s="7">
        <f t="shared" si="0"/>
        <v>0.51484367520787988</v>
      </c>
      <c r="I2" s="1">
        <f t="shared" si="0"/>
        <v>20</v>
      </c>
      <c r="J2" s="1">
        <f>AVERAGE(J23:J995)</f>
        <v>59.107692307692311</v>
      </c>
      <c r="K2" s="1">
        <f>AVERAGE(K23:K993)</f>
        <v>11.962637362637361</v>
      </c>
      <c r="L2" s="1">
        <f t="shared" si="0"/>
        <v>13.846153846153847</v>
      </c>
      <c r="M2" s="7">
        <f>AVERAGE(M23:M995)</f>
        <v>0.86450338083442668</v>
      </c>
      <c r="Q2" s="7" t="e">
        <f>AVERAGE(Q24:Q995)</f>
        <v>#DIV/0!</v>
      </c>
      <c r="R2" s="7" t="e">
        <f>AVERAGE(R24:R995)</f>
        <v>#DIV/0!</v>
      </c>
    </row>
    <row r="3" spans="1:18" x14ac:dyDescent="0.2">
      <c r="A3" t="s">
        <v>14</v>
      </c>
      <c r="B3">
        <f>MIN(B23:B995)</f>
        <v>5</v>
      </c>
      <c r="C3">
        <f>MIN(C23:C995)</f>
        <v>69</v>
      </c>
      <c r="D3">
        <f t="shared" ref="D3:L3" si="1">MIN(D23:D995)</f>
        <v>47</v>
      </c>
      <c r="E3">
        <f t="shared" si="1"/>
        <v>27</v>
      </c>
      <c r="F3">
        <f t="shared" si="1"/>
        <v>28</v>
      </c>
      <c r="G3" s="7">
        <f t="shared" si="1"/>
        <v>0.9826086956521739</v>
      </c>
      <c r="H3" s="7">
        <f t="shared" si="1"/>
        <v>0.38</v>
      </c>
      <c r="I3">
        <f t="shared" si="1"/>
        <v>15</v>
      </c>
      <c r="J3">
        <f>MIN(J23:J995)</f>
        <v>48</v>
      </c>
      <c r="K3">
        <f>MIN(K23:K993)</f>
        <v>9</v>
      </c>
      <c r="L3">
        <f t="shared" si="1"/>
        <v>11.5</v>
      </c>
      <c r="M3" s="7">
        <f>MIN(M23:M995)</f>
        <v>0.69230769230769229</v>
      </c>
      <c r="Q3" s="7">
        <f>MIN(Q24:Q995)</f>
        <v>0</v>
      </c>
      <c r="R3" s="7">
        <f>MIN(R24:R995)</f>
        <v>0</v>
      </c>
    </row>
    <row r="4" spans="1:18" x14ac:dyDescent="0.2">
      <c r="A4" t="s">
        <v>15</v>
      </c>
      <c r="B4" s="1">
        <f>PERCENTILE(B23:B995,0.05)</f>
        <v>6.2</v>
      </c>
      <c r="C4" s="1">
        <f t="shared" ref="C4:I4" si="2">PERCENTILE(C23:C995,0.05)</f>
        <v>74.349999999999994</v>
      </c>
      <c r="D4" s="1">
        <f t="shared" si="2"/>
        <v>61.35</v>
      </c>
      <c r="E4" s="1">
        <f t="shared" si="2"/>
        <v>35.35</v>
      </c>
      <c r="F4" s="1">
        <f t="shared" si="2"/>
        <v>29</v>
      </c>
      <c r="G4" s="7">
        <f t="shared" si="2"/>
        <v>1.0328136463683053</v>
      </c>
      <c r="H4" s="7">
        <f t="shared" si="2"/>
        <v>0.44276525864428429</v>
      </c>
      <c r="I4" s="1">
        <f t="shared" si="2"/>
        <v>17</v>
      </c>
      <c r="J4" s="1">
        <f>PERCENTILE(J23:J995,0.05)</f>
        <v>49</v>
      </c>
      <c r="K4" s="1">
        <f>PERCENTILE(K23:K993,0.05)</f>
        <v>10</v>
      </c>
      <c r="L4" s="1">
        <f>PERCENTILE(L23:L995,0.05)</f>
        <v>12</v>
      </c>
      <c r="M4" s="7">
        <f>PERCENTILE(M23:M995,0.05)</f>
        <v>0.74456521739130432</v>
      </c>
      <c r="Q4" s="7" t="e">
        <f>PERCENTILE(Q24:Q995,0.05)</f>
        <v>#NUM!</v>
      </c>
      <c r="R4" s="7" t="e">
        <f>PERCENTILE(R24:R995,0.05)</f>
        <v>#NUM!</v>
      </c>
    </row>
    <row r="5" spans="1:18" x14ac:dyDescent="0.2">
      <c r="A5" t="s">
        <v>16</v>
      </c>
      <c r="B5" s="1">
        <f>PERCENTILE(B23:B995,0.95)</f>
        <v>17</v>
      </c>
      <c r="C5" s="1">
        <f t="shared" ref="C5:I5" si="3">PERCENTILE(C23:C995,0.95)</f>
        <v>115.64999999999999</v>
      </c>
      <c r="D5" s="1">
        <f t="shared" si="3"/>
        <v>110</v>
      </c>
      <c r="E5" s="1">
        <f t="shared" si="3"/>
        <v>63.649999999999991</v>
      </c>
      <c r="F5" s="1">
        <f t="shared" si="3"/>
        <v>42</v>
      </c>
      <c r="G5" s="7">
        <f t="shared" si="3"/>
        <v>1.3225806451612903</v>
      </c>
      <c r="H5" s="7">
        <f t="shared" si="3"/>
        <v>0.56907875617553039</v>
      </c>
      <c r="I5" s="1">
        <f t="shared" si="3"/>
        <v>23.649999999999991</v>
      </c>
      <c r="J5" s="1">
        <f>PERCENTILE(J23:J995,0.95)</f>
        <v>71.599999999999994</v>
      </c>
      <c r="K5" s="1">
        <f>PERCENTILE(K23:K993,0.95)</f>
        <v>14.600000000000001</v>
      </c>
      <c r="L5" s="1">
        <f>PERCENTILE(L23:L995,0.95)</f>
        <v>16</v>
      </c>
      <c r="M5" s="7">
        <f>PERCENTILE(M23:M995,0.95)</f>
        <v>0.98275862068965525</v>
      </c>
      <c r="Q5" s="7" t="e">
        <f>PERCENTILE(Q24:Q995,0.95)</f>
        <v>#NUM!</v>
      </c>
      <c r="R5" s="7" t="e">
        <f>PERCENTILE(R24:R995,0.95)</f>
        <v>#NUM!</v>
      </c>
    </row>
    <row r="6" spans="1:18" x14ac:dyDescent="0.2">
      <c r="A6" t="s">
        <v>13</v>
      </c>
      <c r="B6">
        <f>MAX(B23:B995)</f>
        <v>20</v>
      </c>
      <c r="C6">
        <f>MAX(C23:C995)</f>
        <v>140</v>
      </c>
      <c r="D6">
        <f t="shared" ref="D6:L6" si="4">MAX(D23:D995)</f>
        <v>125</v>
      </c>
      <c r="E6">
        <f t="shared" si="4"/>
        <v>77</v>
      </c>
      <c r="F6">
        <f t="shared" si="4"/>
        <v>52</v>
      </c>
      <c r="G6" s="7">
        <f t="shared" si="4"/>
        <v>1.5396825396825398</v>
      </c>
      <c r="H6" s="7">
        <f t="shared" si="4"/>
        <v>0.61599999999999999</v>
      </c>
      <c r="I6">
        <f t="shared" si="4"/>
        <v>26</v>
      </c>
      <c r="J6">
        <f>MAX(J23:J995)</f>
        <v>75</v>
      </c>
      <c r="K6">
        <f>MAX(K23:K993)</f>
        <v>16</v>
      </c>
      <c r="L6">
        <f t="shared" si="4"/>
        <v>17.2</v>
      </c>
      <c r="M6" s="7">
        <f>MAX(M23:M995)</f>
        <v>1.2307692307692308</v>
      </c>
      <c r="Q6" s="7">
        <f>MAX(Q24:Q995)</f>
        <v>0</v>
      </c>
      <c r="R6" s="7">
        <f>MAX(R24:R995)</f>
        <v>0</v>
      </c>
    </row>
    <row r="7" spans="1:18" s="5" customFormat="1" x14ac:dyDescent="0.2">
      <c r="A7" s="5" t="s">
        <v>22</v>
      </c>
      <c r="B7" s="5">
        <f>COUNT(B9:B995)</f>
        <v>65</v>
      </c>
      <c r="C7" s="5">
        <f>COUNT(C9:C995)</f>
        <v>90</v>
      </c>
      <c r="D7" s="5">
        <f t="shared" ref="D7:M7" si="5">COUNT(D9:D995)</f>
        <v>90</v>
      </c>
      <c r="E7" s="5">
        <f t="shared" si="5"/>
        <v>90</v>
      </c>
      <c r="F7" s="5">
        <f t="shared" si="5"/>
        <v>90</v>
      </c>
      <c r="G7" s="5">
        <f t="shared" si="5"/>
        <v>90</v>
      </c>
      <c r="H7" s="5">
        <f t="shared" si="5"/>
        <v>90</v>
      </c>
      <c r="I7" s="5">
        <f t="shared" si="5"/>
        <v>90</v>
      </c>
      <c r="J7" s="5">
        <f>COUNT(J9:J995)</f>
        <v>65</v>
      </c>
      <c r="K7" s="5">
        <f>COUNT(K9:K993)</f>
        <v>91</v>
      </c>
      <c r="L7" s="5">
        <f t="shared" si="5"/>
        <v>91</v>
      </c>
      <c r="M7" s="5">
        <f t="shared" si="5"/>
        <v>91</v>
      </c>
      <c r="Q7" s="5">
        <f>COUNT(Q23:Q995)</f>
        <v>0</v>
      </c>
      <c r="R7" s="5">
        <f>COUNT(R23:R995)</f>
        <v>0</v>
      </c>
    </row>
    <row r="21" spans="1:15" s="17" customFormat="1" x14ac:dyDescent="0.2">
      <c r="A21" s="17" t="s">
        <v>869</v>
      </c>
      <c r="C21" s="17">
        <v>105</v>
      </c>
      <c r="D21" s="17">
        <v>72</v>
      </c>
      <c r="E21" s="17">
        <v>58</v>
      </c>
      <c r="F21" s="17">
        <v>46</v>
      </c>
      <c r="G21" s="18">
        <f>C21/D21</f>
        <v>1.4583333333333333</v>
      </c>
      <c r="H21" s="18">
        <f>E21/C21</f>
        <v>0.55238095238095242</v>
      </c>
      <c r="I21" s="17">
        <v>17</v>
      </c>
      <c r="M21" s="18"/>
      <c r="O21" s="17" t="s">
        <v>870</v>
      </c>
    </row>
    <row r="22" spans="1:15" s="17" customFormat="1" x14ac:dyDescent="0.2">
      <c r="A22" s="17" t="s">
        <v>869</v>
      </c>
      <c r="C22" s="17">
        <v>125</v>
      </c>
      <c r="D22" s="17">
        <v>84</v>
      </c>
      <c r="E22" s="17">
        <v>74</v>
      </c>
      <c r="F22" s="17">
        <v>43</v>
      </c>
      <c r="G22" s="18">
        <f>C22/D22</f>
        <v>1.4880952380952381</v>
      </c>
      <c r="H22" s="18">
        <f>E22/C22</f>
        <v>0.59199999999999997</v>
      </c>
      <c r="I22" s="17">
        <v>22</v>
      </c>
      <c r="M22" s="18"/>
    </row>
    <row r="23" spans="1:15" x14ac:dyDescent="0.2">
      <c r="A23" t="s">
        <v>188</v>
      </c>
      <c r="C23">
        <v>82</v>
      </c>
      <c r="D23">
        <v>62</v>
      </c>
      <c r="E23">
        <v>46</v>
      </c>
      <c r="F23">
        <v>37</v>
      </c>
      <c r="G23" s="7">
        <f>C23/D23</f>
        <v>1.3225806451612903</v>
      </c>
      <c r="H23" s="7">
        <f>E23/C23</f>
        <v>0.56097560975609762</v>
      </c>
      <c r="I23">
        <v>21</v>
      </c>
    </row>
    <row r="24" spans="1:15" x14ac:dyDescent="0.2">
      <c r="A24" t="s">
        <v>193</v>
      </c>
      <c r="C24">
        <v>70</v>
      </c>
      <c r="D24">
        <v>47</v>
      </c>
      <c r="E24">
        <v>33</v>
      </c>
      <c r="F24">
        <v>35</v>
      </c>
      <c r="G24" s="7">
        <f t="shared" ref="G24:G36" si="6">C24/D24</f>
        <v>1.4893617021276595</v>
      </c>
      <c r="H24" s="7">
        <f t="shared" ref="H24:H36" si="7">E24/C24</f>
        <v>0.47142857142857142</v>
      </c>
      <c r="I24">
        <v>18</v>
      </c>
    </row>
    <row r="25" spans="1:15" x14ac:dyDescent="0.2">
      <c r="A25" t="s">
        <v>189</v>
      </c>
      <c r="C25">
        <v>76</v>
      </c>
      <c r="D25">
        <v>62</v>
      </c>
      <c r="E25">
        <v>38</v>
      </c>
      <c r="F25">
        <v>33</v>
      </c>
      <c r="G25" s="7">
        <f t="shared" si="6"/>
        <v>1.2258064516129032</v>
      </c>
      <c r="H25" s="7">
        <f t="shared" si="7"/>
        <v>0.5</v>
      </c>
      <c r="I25">
        <v>15</v>
      </c>
    </row>
    <row r="26" spans="1:15" x14ac:dyDescent="0.2">
      <c r="A26" t="s">
        <v>190</v>
      </c>
      <c r="C26">
        <v>96</v>
      </c>
      <c r="D26">
        <v>78</v>
      </c>
      <c r="E26">
        <v>52</v>
      </c>
      <c r="F26">
        <v>29</v>
      </c>
      <c r="G26" s="7">
        <f t="shared" si="6"/>
        <v>1.2307692307692308</v>
      </c>
      <c r="H26" s="7">
        <f t="shared" si="7"/>
        <v>0.54166666666666663</v>
      </c>
      <c r="I26">
        <v>18</v>
      </c>
    </row>
    <row r="27" spans="1:15" x14ac:dyDescent="0.2">
      <c r="A27" t="s">
        <v>191</v>
      </c>
      <c r="C27">
        <v>88</v>
      </c>
      <c r="D27">
        <v>82</v>
      </c>
      <c r="E27">
        <v>47</v>
      </c>
      <c r="F27">
        <v>37</v>
      </c>
      <c r="G27" s="7">
        <f t="shared" si="6"/>
        <v>1.0731707317073171</v>
      </c>
      <c r="H27" s="7">
        <f t="shared" si="7"/>
        <v>0.53409090909090906</v>
      </c>
      <c r="I27">
        <v>18</v>
      </c>
    </row>
    <row r="28" spans="1:15" x14ac:dyDescent="0.2">
      <c r="A28" t="s">
        <v>192</v>
      </c>
      <c r="C28">
        <v>90</v>
      </c>
      <c r="D28">
        <v>75</v>
      </c>
      <c r="E28">
        <v>48</v>
      </c>
      <c r="F28">
        <v>37</v>
      </c>
      <c r="G28" s="7">
        <f t="shared" si="6"/>
        <v>1.2</v>
      </c>
      <c r="H28" s="7">
        <f t="shared" si="7"/>
        <v>0.53333333333333333</v>
      </c>
      <c r="I28">
        <v>16</v>
      </c>
    </row>
    <row r="29" spans="1:15" x14ac:dyDescent="0.2">
      <c r="A29" t="s">
        <v>194</v>
      </c>
      <c r="C29">
        <v>100</v>
      </c>
      <c r="D29">
        <v>78</v>
      </c>
      <c r="E29">
        <v>38</v>
      </c>
      <c r="F29">
        <v>33</v>
      </c>
      <c r="G29" s="7">
        <f t="shared" si="6"/>
        <v>1.2820512820512822</v>
      </c>
      <c r="H29" s="7">
        <f t="shared" si="7"/>
        <v>0.38</v>
      </c>
      <c r="I29">
        <v>22</v>
      </c>
    </row>
    <row r="30" spans="1:15" x14ac:dyDescent="0.2">
      <c r="A30" t="s">
        <v>194</v>
      </c>
      <c r="C30">
        <v>97</v>
      </c>
      <c r="D30">
        <v>63</v>
      </c>
      <c r="E30">
        <v>43</v>
      </c>
      <c r="F30">
        <v>32</v>
      </c>
      <c r="G30" s="7">
        <f t="shared" si="6"/>
        <v>1.5396825396825398</v>
      </c>
      <c r="H30" s="7">
        <f t="shared" si="7"/>
        <v>0.44329896907216493</v>
      </c>
      <c r="I30">
        <v>20</v>
      </c>
    </row>
    <row r="31" spans="1:15" x14ac:dyDescent="0.2">
      <c r="A31" t="s">
        <v>194</v>
      </c>
      <c r="C31">
        <v>82</v>
      </c>
      <c r="D31">
        <v>62</v>
      </c>
      <c r="E31">
        <v>35</v>
      </c>
      <c r="F31">
        <v>28</v>
      </c>
      <c r="G31" s="7">
        <f t="shared" si="6"/>
        <v>1.3225806451612903</v>
      </c>
      <c r="H31" s="7">
        <f t="shared" si="7"/>
        <v>0.42682926829268292</v>
      </c>
      <c r="I31">
        <v>20</v>
      </c>
    </row>
    <row r="32" spans="1:15" x14ac:dyDescent="0.2">
      <c r="A32" t="s">
        <v>194</v>
      </c>
      <c r="C32">
        <v>75</v>
      </c>
      <c r="D32">
        <v>54</v>
      </c>
      <c r="E32">
        <v>36</v>
      </c>
      <c r="F32">
        <v>29</v>
      </c>
      <c r="G32" s="7">
        <f t="shared" si="6"/>
        <v>1.3888888888888888</v>
      </c>
      <c r="H32" s="7">
        <f t="shared" si="7"/>
        <v>0.48</v>
      </c>
      <c r="I32">
        <v>17</v>
      </c>
    </row>
    <row r="33" spans="1:16" x14ac:dyDescent="0.2">
      <c r="A33" t="s">
        <v>194</v>
      </c>
      <c r="C33">
        <v>70</v>
      </c>
      <c r="D33">
        <v>64</v>
      </c>
      <c r="E33">
        <v>27</v>
      </c>
      <c r="F33">
        <v>42</v>
      </c>
      <c r="G33" s="7">
        <f t="shared" si="6"/>
        <v>1.09375</v>
      </c>
      <c r="H33" s="7">
        <f t="shared" si="7"/>
        <v>0.38571428571428573</v>
      </c>
      <c r="I33">
        <v>19</v>
      </c>
    </row>
    <row r="34" spans="1:16" x14ac:dyDescent="0.2">
      <c r="A34" t="s">
        <v>195</v>
      </c>
      <c r="C34">
        <v>81</v>
      </c>
      <c r="D34">
        <v>67</v>
      </c>
      <c r="E34">
        <v>42</v>
      </c>
      <c r="F34">
        <v>38</v>
      </c>
      <c r="G34" s="7">
        <f t="shared" si="6"/>
        <v>1.208955223880597</v>
      </c>
      <c r="H34" s="7">
        <f t="shared" si="7"/>
        <v>0.51851851851851849</v>
      </c>
      <c r="I34">
        <v>19</v>
      </c>
    </row>
    <row r="35" spans="1:16" x14ac:dyDescent="0.2">
      <c r="A35" t="s">
        <v>195</v>
      </c>
      <c r="C35">
        <v>93</v>
      </c>
      <c r="D35">
        <v>75</v>
      </c>
      <c r="E35">
        <v>53</v>
      </c>
      <c r="F35">
        <v>32</v>
      </c>
      <c r="G35" s="7">
        <f t="shared" si="6"/>
        <v>1.24</v>
      </c>
      <c r="H35" s="7">
        <f t="shared" si="7"/>
        <v>0.56989247311827962</v>
      </c>
      <c r="I35">
        <v>20</v>
      </c>
    </row>
    <row r="36" spans="1:16" x14ac:dyDescent="0.2">
      <c r="A36" t="s">
        <v>195</v>
      </c>
      <c r="C36">
        <v>76</v>
      </c>
      <c r="D36">
        <v>66</v>
      </c>
      <c r="E36">
        <v>38</v>
      </c>
      <c r="F36">
        <v>35</v>
      </c>
      <c r="G36" s="7">
        <f t="shared" si="6"/>
        <v>1.1515151515151516</v>
      </c>
      <c r="H36" s="7">
        <f t="shared" si="7"/>
        <v>0.5</v>
      </c>
      <c r="I36">
        <v>19</v>
      </c>
    </row>
    <row r="37" spans="1:16" x14ac:dyDescent="0.2">
      <c r="A37" t="s">
        <v>232</v>
      </c>
      <c r="G37" s="7"/>
      <c r="H37" s="7"/>
      <c r="K37">
        <v>12</v>
      </c>
      <c r="L37">
        <v>15</v>
      </c>
      <c r="M37" s="7">
        <f>K37/L37</f>
        <v>0.8</v>
      </c>
      <c r="N37" t="s">
        <v>98</v>
      </c>
      <c r="O37" t="s">
        <v>233</v>
      </c>
      <c r="P37" t="s">
        <v>108</v>
      </c>
    </row>
    <row r="38" spans="1:16" x14ac:dyDescent="0.2">
      <c r="G38" s="7"/>
      <c r="H38" s="7"/>
      <c r="K38">
        <v>12</v>
      </c>
      <c r="L38">
        <v>14</v>
      </c>
      <c r="M38" s="7">
        <f>K38/L38</f>
        <v>0.8571428571428571</v>
      </c>
    </row>
    <row r="39" spans="1:16" x14ac:dyDescent="0.2">
      <c r="G39" s="7"/>
      <c r="H39" s="7"/>
      <c r="K39">
        <v>11</v>
      </c>
      <c r="L39">
        <v>14</v>
      </c>
      <c r="M39" s="7">
        <f>K39/L39</f>
        <v>0.7857142857142857</v>
      </c>
    </row>
    <row r="40" spans="1:16" x14ac:dyDescent="0.2">
      <c r="G40" s="7"/>
      <c r="H40" s="7"/>
      <c r="K40">
        <v>12</v>
      </c>
      <c r="L40">
        <v>14</v>
      </c>
      <c r="M40" s="7">
        <f>K40/L40</f>
        <v>0.8571428571428571</v>
      </c>
    </row>
    <row r="41" spans="1:16" x14ac:dyDescent="0.2">
      <c r="G41" s="7"/>
      <c r="H41" s="7"/>
      <c r="K41">
        <v>12</v>
      </c>
      <c r="L41">
        <v>14</v>
      </c>
      <c r="M41" s="7">
        <f>K41/L41</f>
        <v>0.8571428571428571</v>
      </c>
    </row>
    <row r="42" spans="1:16" x14ac:dyDescent="0.2">
      <c r="A42" t="s">
        <v>242</v>
      </c>
      <c r="C42">
        <v>115</v>
      </c>
      <c r="D42">
        <v>94</v>
      </c>
      <c r="E42">
        <v>64</v>
      </c>
      <c r="F42">
        <v>39</v>
      </c>
      <c r="G42" s="7">
        <f t="shared" ref="G42:G50" si="8">C42/D42</f>
        <v>1.2234042553191489</v>
      </c>
      <c r="H42" s="7">
        <f t="shared" ref="H42:H50" si="9">E42/C42</f>
        <v>0.55652173913043479</v>
      </c>
      <c r="I42">
        <v>21</v>
      </c>
    </row>
    <row r="43" spans="1:16" x14ac:dyDescent="0.2">
      <c r="A43" t="s">
        <v>243</v>
      </c>
      <c r="C43">
        <v>110</v>
      </c>
      <c r="D43">
        <v>100</v>
      </c>
      <c r="E43">
        <v>57</v>
      </c>
      <c r="F43">
        <v>37</v>
      </c>
      <c r="G43" s="7">
        <f t="shared" si="8"/>
        <v>1.1000000000000001</v>
      </c>
      <c r="H43" s="7">
        <f t="shared" si="9"/>
        <v>0.51818181818181819</v>
      </c>
      <c r="I43">
        <v>20</v>
      </c>
    </row>
    <row r="44" spans="1:16" x14ac:dyDescent="0.2">
      <c r="A44" t="s">
        <v>244</v>
      </c>
      <c r="C44">
        <v>93</v>
      </c>
      <c r="D44">
        <v>75</v>
      </c>
      <c r="E44">
        <v>48</v>
      </c>
      <c r="F44">
        <v>32</v>
      </c>
      <c r="G44" s="7">
        <f t="shared" si="8"/>
        <v>1.24</v>
      </c>
      <c r="H44" s="7">
        <f t="shared" si="9"/>
        <v>0.5161290322580645</v>
      </c>
      <c r="I44">
        <v>20</v>
      </c>
    </row>
    <row r="45" spans="1:16" x14ac:dyDescent="0.2">
      <c r="A45" t="s">
        <v>245</v>
      </c>
      <c r="C45">
        <v>94</v>
      </c>
      <c r="D45">
        <v>83</v>
      </c>
      <c r="E45">
        <v>52</v>
      </c>
      <c r="F45">
        <v>38</v>
      </c>
      <c r="G45" s="7">
        <f t="shared" si="8"/>
        <v>1.1325301204819278</v>
      </c>
      <c r="H45" s="7">
        <f t="shared" si="9"/>
        <v>0.55319148936170215</v>
      </c>
      <c r="I45">
        <v>19</v>
      </c>
    </row>
    <row r="46" spans="1:16" x14ac:dyDescent="0.2">
      <c r="A46" t="s">
        <v>246</v>
      </c>
      <c r="C46">
        <v>80</v>
      </c>
      <c r="D46">
        <v>66</v>
      </c>
      <c r="E46">
        <v>43</v>
      </c>
      <c r="F46">
        <v>32</v>
      </c>
      <c r="G46" s="7">
        <f t="shared" si="8"/>
        <v>1.2121212121212122</v>
      </c>
      <c r="H46" s="7">
        <f t="shared" si="9"/>
        <v>0.53749999999999998</v>
      </c>
      <c r="I46">
        <v>18</v>
      </c>
    </row>
    <row r="47" spans="1:16" x14ac:dyDescent="0.2">
      <c r="A47" t="s">
        <v>247</v>
      </c>
      <c r="C47">
        <v>95</v>
      </c>
      <c r="D47">
        <v>85</v>
      </c>
      <c r="E47">
        <v>48</v>
      </c>
      <c r="F47">
        <v>42</v>
      </c>
      <c r="G47" s="7">
        <f t="shared" si="8"/>
        <v>1.1176470588235294</v>
      </c>
      <c r="H47" s="7">
        <f t="shared" si="9"/>
        <v>0.50526315789473686</v>
      </c>
      <c r="I47">
        <v>18</v>
      </c>
    </row>
    <row r="48" spans="1:16" x14ac:dyDescent="0.2">
      <c r="A48" t="s">
        <v>248</v>
      </c>
      <c r="C48">
        <v>93</v>
      </c>
      <c r="D48">
        <v>80</v>
      </c>
      <c r="E48">
        <v>42</v>
      </c>
      <c r="F48">
        <v>34</v>
      </c>
      <c r="G48" s="7">
        <f t="shared" si="8"/>
        <v>1.1625000000000001</v>
      </c>
      <c r="H48" s="7">
        <f t="shared" si="9"/>
        <v>0.45161290322580644</v>
      </c>
      <c r="I48">
        <v>18</v>
      </c>
    </row>
    <row r="49" spans="1:16" x14ac:dyDescent="0.2">
      <c r="A49" t="s">
        <v>249</v>
      </c>
      <c r="C49">
        <v>90</v>
      </c>
      <c r="D49">
        <v>80</v>
      </c>
      <c r="E49">
        <v>48</v>
      </c>
      <c r="F49">
        <v>43</v>
      </c>
      <c r="G49" s="7">
        <f t="shared" si="8"/>
        <v>1.125</v>
      </c>
      <c r="H49" s="7">
        <f t="shared" si="9"/>
        <v>0.53333333333333333</v>
      </c>
      <c r="I49">
        <v>18</v>
      </c>
    </row>
    <row r="50" spans="1:16" x14ac:dyDescent="0.2">
      <c r="A50" t="s">
        <v>250</v>
      </c>
      <c r="C50">
        <v>105</v>
      </c>
      <c r="D50">
        <v>90</v>
      </c>
      <c r="E50">
        <v>53</v>
      </c>
      <c r="F50">
        <v>38</v>
      </c>
      <c r="G50" s="7">
        <f t="shared" si="8"/>
        <v>1.1666666666666667</v>
      </c>
      <c r="H50" s="7">
        <f t="shared" si="9"/>
        <v>0.50476190476190474</v>
      </c>
      <c r="I50">
        <v>18</v>
      </c>
    </row>
    <row r="51" spans="1:16" x14ac:dyDescent="0.2">
      <c r="A51" t="s">
        <v>352</v>
      </c>
      <c r="K51">
        <v>10</v>
      </c>
      <c r="L51">
        <v>13</v>
      </c>
      <c r="M51" s="7">
        <f t="shared" ref="M51:M56" si="10">K51/L51</f>
        <v>0.76923076923076927</v>
      </c>
      <c r="N51" t="s">
        <v>230</v>
      </c>
      <c r="O51" t="s">
        <v>231</v>
      </c>
      <c r="P51" t="s">
        <v>108</v>
      </c>
    </row>
    <row r="52" spans="1:16" x14ac:dyDescent="0.2">
      <c r="K52">
        <v>10</v>
      </c>
      <c r="L52">
        <v>14</v>
      </c>
      <c r="M52" s="7">
        <f t="shared" si="10"/>
        <v>0.7142857142857143</v>
      </c>
    </row>
    <row r="53" spans="1:16" x14ac:dyDescent="0.2">
      <c r="K53">
        <v>9.5</v>
      </c>
      <c r="L53">
        <v>13</v>
      </c>
      <c r="M53" s="7">
        <f t="shared" si="10"/>
        <v>0.73076923076923073</v>
      </c>
    </row>
    <row r="54" spans="1:16" x14ac:dyDescent="0.2">
      <c r="K54">
        <v>10</v>
      </c>
      <c r="L54">
        <v>12</v>
      </c>
      <c r="M54" s="7">
        <f t="shared" si="10"/>
        <v>0.83333333333333337</v>
      </c>
    </row>
    <row r="55" spans="1:16" x14ac:dyDescent="0.2">
      <c r="K55">
        <v>9</v>
      </c>
      <c r="L55">
        <v>13</v>
      </c>
      <c r="M55" s="7">
        <f t="shared" si="10"/>
        <v>0.69230769230769229</v>
      </c>
    </row>
    <row r="56" spans="1:16" x14ac:dyDescent="0.2">
      <c r="K56">
        <v>10</v>
      </c>
      <c r="L56">
        <v>12</v>
      </c>
      <c r="M56" s="7">
        <f t="shared" si="10"/>
        <v>0.83333333333333337</v>
      </c>
    </row>
    <row r="57" spans="1:16" x14ac:dyDescent="0.2">
      <c r="A57" t="s">
        <v>464</v>
      </c>
      <c r="K57">
        <v>14.4</v>
      </c>
      <c r="L57">
        <v>16</v>
      </c>
      <c r="M57" s="10">
        <v>0.9</v>
      </c>
    </row>
    <row r="58" spans="1:16" ht="12" customHeight="1" x14ac:dyDescent="0.2">
      <c r="A58" t="s">
        <v>464</v>
      </c>
      <c r="K58">
        <v>15</v>
      </c>
      <c r="L58">
        <v>16.8</v>
      </c>
      <c r="M58" s="10">
        <v>0.89285714285714279</v>
      </c>
    </row>
    <row r="59" spans="1:16" s="11" customFormat="1" x14ac:dyDescent="0.2">
      <c r="A59" s="11" t="s">
        <v>464</v>
      </c>
      <c r="K59" s="11">
        <v>15</v>
      </c>
      <c r="L59" s="11">
        <v>16</v>
      </c>
      <c r="M59" s="29">
        <v>0.9375</v>
      </c>
    </row>
    <row r="60" spans="1:16" s="11" customFormat="1" x14ac:dyDescent="0.2">
      <c r="A60" s="11" t="s">
        <v>464</v>
      </c>
      <c r="K60" s="11">
        <v>14.4</v>
      </c>
      <c r="L60" s="11">
        <v>16</v>
      </c>
      <c r="M60" s="29">
        <v>0.9</v>
      </c>
    </row>
    <row r="61" spans="1:16" s="11" customFormat="1" x14ac:dyDescent="0.2">
      <c r="A61" s="11" t="s">
        <v>464</v>
      </c>
      <c r="K61" s="11">
        <v>14.2</v>
      </c>
      <c r="L61" s="11">
        <v>16</v>
      </c>
      <c r="M61" s="29">
        <v>0.88749999999999996</v>
      </c>
    </row>
    <row r="62" spans="1:16" s="11" customFormat="1" x14ac:dyDescent="0.2">
      <c r="A62" s="11" t="s">
        <v>464</v>
      </c>
      <c r="K62" s="11">
        <v>13.4</v>
      </c>
      <c r="L62" s="11">
        <v>15.4</v>
      </c>
      <c r="M62" s="29">
        <v>0.87012987012987009</v>
      </c>
    </row>
    <row r="63" spans="1:16" s="11" customFormat="1" x14ac:dyDescent="0.2">
      <c r="A63" s="11" t="s">
        <v>464</v>
      </c>
      <c r="K63" s="11">
        <v>14</v>
      </c>
      <c r="L63" s="11">
        <v>15.4</v>
      </c>
      <c r="M63" s="29">
        <v>0.90909090909090906</v>
      </c>
    </row>
    <row r="64" spans="1:16" s="11" customFormat="1" x14ac:dyDescent="0.2">
      <c r="A64" s="11" t="s">
        <v>464</v>
      </c>
      <c r="K64" s="11">
        <v>13.6</v>
      </c>
      <c r="L64" s="11">
        <v>14.6</v>
      </c>
      <c r="M64" s="29">
        <v>0.93150684931506844</v>
      </c>
    </row>
    <row r="65" spans="1:14" s="11" customFormat="1" x14ac:dyDescent="0.2">
      <c r="A65" s="11" t="s">
        <v>464</v>
      </c>
      <c r="K65" s="11">
        <v>13</v>
      </c>
      <c r="L65" s="11">
        <v>15.2</v>
      </c>
      <c r="M65" s="29">
        <v>0.85526315789473684</v>
      </c>
    </row>
    <row r="66" spans="1:14" s="11" customFormat="1" x14ac:dyDescent="0.2">
      <c r="A66" s="11" t="s">
        <v>464</v>
      </c>
      <c r="K66" s="11">
        <v>12.8</v>
      </c>
      <c r="L66" s="11">
        <v>15</v>
      </c>
      <c r="M66" s="29">
        <v>0.85333333333333339</v>
      </c>
    </row>
    <row r="67" spans="1:14" s="11" customFormat="1" x14ac:dyDescent="0.2">
      <c r="A67" s="11" t="s">
        <v>572</v>
      </c>
      <c r="E67" s="30"/>
      <c r="M67" s="30"/>
    </row>
    <row r="68" spans="1:14" s="11" customFormat="1" x14ac:dyDescent="0.2">
      <c r="A68" s="11" t="s">
        <v>513</v>
      </c>
      <c r="K68" s="11">
        <v>10.6</v>
      </c>
      <c r="L68" s="11">
        <v>12.8</v>
      </c>
      <c r="M68" s="30">
        <v>0.828125</v>
      </c>
      <c r="N68" s="11" t="s">
        <v>511</v>
      </c>
    </row>
    <row r="69" spans="1:14" s="11" customFormat="1" x14ac:dyDescent="0.2">
      <c r="A69" s="11" t="s">
        <v>513</v>
      </c>
      <c r="K69" s="11">
        <v>10.4</v>
      </c>
      <c r="L69" s="11">
        <v>12.8</v>
      </c>
      <c r="M69" s="30">
        <v>0.8125</v>
      </c>
      <c r="N69" s="11" t="s">
        <v>511</v>
      </c>
    </row>
    <row r="70" spans="1:14" s="11" customFormat="1" x14ac:dyDescent="0.2">
      <c r="A70" s="11" t="s">
        <v>513</v>
      </c>
      <c r="K70" s="11">
        <v>10</v>
      </c>
      <c r="L70" s="11">
        <v>12.6</v>
      </c>
      <c r="M70" s="30">
        <v>0.79365079365079372</v>
      </c>
      <c r="N70" s="11" t="s">
        <v>511</v>
      </c>
    </row>
    <row r="71" spans="1:14" s="11" customFormat="1" x14ac:dyDescent="0.2">
      <c r="A71" s="11" t="s">
        <v>513</v>
      </c>
      <c r="K71" s="11">
        <v>11.2</v>
      </c>
      <c r="L71" s="11">
        <v>13.4</v>
      </c>
      <c r="M71" s="30">
        <v>0.83582089552238803</v>
      </c>
      <c r="N71" s="11" t="s">
        <v>511</v>
      </c>
    </row>
    <row r="72" spans="1:14" s="11" customFormat="1" x14ac:dyDescent="0.2">
      <c r="A72" s="11" t="s">
        <v>513</v>
      </c>
      <c r="K72" s="11">
        <v>10.8</v>
      </c>
      <c r="L72" s="11">
        <v>14.4</v>
      </c>
      <c r="M72" s="30">
        <v>0.75</v>
      </c>
      <c r="N72" s="11" t="s">
        <v>511</v>
      </c>
    </row>
    <row r="73" spans="1:14" s="11" customFormat="1" x14ac:dyDescent="0.2">
      <c r="A73" s="11" t="s">
        <v>513</v>
      </c>
      <c r="K73" s="11">
        <v>10.199999999999999</v>
      </c>
      <c r="L73" s="11">
        <v>12.2</v>
      </c>
      <c r="M73" s="30">
        <v>0.83606557377049184</v>
      </c>
      <c r="N73" s="11" t="s">
        <v>511</v>
      </c>
    </row>
    <row r="74" spans="1:14" s="11" customFormat="1" x14ac:dyDescent="0.2">
      <c r="A74" s="11" t="s">
        <v>513</v>
      </c>
      <c r="K74" s="11">
        <v>10</v>
      </c>
      <c r="L74" s="11">
        <v>12</v>
      </c>
      <c r="M74" s="30">
        <v>0.83333333333333337</v>
      </c>
      <c r="N74" s="11" t="s">
        <v>511</v>
      </c>
    </row>
    <row r="75" spans="1:14" s="11" customFormat="1" x14ac:dyDescent="0.2">
      <c r="A75" s="11" t="s">
        <v>513</v>
      </c>
      <c r="K75" s="11">
        <v>10</v>
      </c>
      <c r="L75" s="11">
        <v>13</v>
      </c>
      <c r="M75" s="30">
        <v>0.76923076923076927</v>
      </c>
      <c r="N75" s="11" t="s">
        <v>511</v>
      </c>
    </row>
    <row r="76" spans="1:14" s="11" customFormat="1" x14ac:dyDescent="0.2">
      <c r="A76" s="11" t="s">
        <v>507</v>
      </c>
      <c r="K76" s="11">
        <v>13</v>
      </c>
      <c r="L76" s="11">
        <v>14.8</v>
      </c>
      <c r="M76" s="30">
        <v>0.87837837837837829</v>
      </c>
    </row>
    <row r="77" spans="1:14" s="11" customFormat="1" x14ac:dyDescent="0.2">
      <c r="A77" s="11" t="s">
        <v>507</v>
      </c>
      <c r="K77" s="11">
        <v>10.199999999999999</v>
      </c>
      <c r="L77" s="11">
        <v>13.8</v>
      </c>
      <c r="M77" s="30">
        <v>0.73913043478260865</v>
      </c>
    </row>
    <row r="78" spans="1:14" s="11" customFormat="1" x14ac:dyDescent="0.2">
      <c r="A78" s="11" t="s">
        <v>507</v>
      </c>
      <c r="K78" s="11">
        <v>11</v>
      </c>
      <c r="L78" s="11">
        <v>13.2</v>
      </c>
      <c r="M78" s="30">
        <v>0.83333333333333337</v>
      </c>
    </row>
    <row r="79" spans="1:14" s="11" customFormat="1" x14ac:dyDescent="0.2">
      <c r="A79" s="11" t="s">
        <v>507</v>
      </c>
      <c r="K79" s="11">
        <v>10.8</v>
      </c>
      <c r="L79" s="11">
        <v>13.4</v>
      </c>
      <c r="M79" s="30">
        <v>0.80597014925373134</v>
      </c>
    </row>
    <row r="80" spans="1:14" s="11" customFormat="1" x14ac:dyDescent="0.2">
      <c r="A80" s="11" t="s">
        <v>507</v>
      </c>
      <c r="K80" s="11">
        <v>10.4</v>
      </c>
      <c r="L80" s="11">
        <v>12</v>
      </c>
      <c r="M80" s="30">
        <v>0.8666666666666667</v>
      </c>
    </row>
    <row r="81" spans="1:14" s="11" customFormat="1" x14ac:dyDescent="0.2">
      <c r="A81" s="11" t="s">
        <v>508</v>
      </c>
      <c r="K81" s="11">
        <v>13.2</v>
      </c>
      <c r="L81" s="11">
        <v>16</v>
      </c>
      <c r="M81" s="30">
        <v>0.82499999999999996</v>
      </c>
      <c r="N81" s="11" t="s">
        <v>509</v>
      </c>
    </row>
    <row r="82" spans="1:14" s="11" customFormat="1" x14ac:dyDescent="0.2">
      <c r="A82" s="11" t="s">
        <v>508</v>
      </c>
      <c r="K82" s="11">
        <v>14.8</v>
      </c>
      <c r="L82" s="11">
        <v>17</v>
      </c>
      <c r="M82" s="30">
        <v>0.87058823529411766</v>
      </c>
      <c r="N82" s="11" t="s">
        <v>509</v>
      </c>
    </row>
    <row r="83" spans="1:14" s="11" customFormat="1" x14ac:dyDescent="0.2">
      <c r="A83" s="11" t="s">
        <v>508</v>
      </c>
      <c r="K83" s="11">
        <v>15.2</v>
      </c>
      <c r="L83" s="11">
        <v>17.2</v>
      </c>
      <c r="M83" s="30">
        <v>0.88372093023255816</v>
      </c>
      <c r="N83" s="11" t="s">
        <v>509</v>
      </c>
    </row>
    <row r="84" spans="1:14" s="11" customFormat="1" x14ac:dyDescent="0.2">
      <c r="A84" s="11" t="s">
        <v>1049</v>
      </c>
      <c r="B84" s="11">
        <v>18</v>
      </c>
      <c r="C84" s="11">
        <v>94</v>
      </c>
      <c r="D84" s="11">
        <v>82</v>
      </c>
      <c r="E84" s="11">
        <v>47</v>
      </c>
      <c r="F84" s="11">
        <v>36</v>
      </c>
      <c r="G84" s="7">
        <f>C84/D84</f>
        <v>1.1463414634146341</v>
      </c>
      <c r="H84" s="7">
        <f>E84/C84</f>
        <v>0.5</v>
      </c>
      <c r="I84" s="11">
        <v>24</v>
      </c>
      <c r="J84" s="11">
        <v>54</v>
      </c>
      <c r="M84" s="30"/>
    </row>
    <row r="85" spans="1:14" s="11" customFormat="1" x14ac:dyDescent="0.2">
      <c r="B85" s="11">
        <v>13</v>
      </c>
      <c r="C85" s="11">
        <v>76</v>
      </c>
      <c r="D85" s="11">
        <v>75</v>
      </c>
      <c r="E85" s="11">
        <v>37</v>
      </c>
      <c r="F85" s="11">
        <v>42</v>
      </c>
      <c r="G85" s="7">
        <f>C85/D85</f>
        <v>1.0133333333333334</v>
      </c>
      <c r="H85" s="7">
        <f>E85/C85</f>
        <v>0.48684210526315791</v>
      </c>
      <c r="I85" s="11">
        <v>21</v>
      </c>
      <c r="J85" s="11">
        <v>62</v>
      </c>
      <c r="M85" s="30"/>
    </row>
    <row r="86" spans="1:14" s="11" customFormat="1" x14ac:dyDescent="0.2">
      <c r="A86" s="11" t="s">
        <v>1050</v>
      </c>
      <c r="B86" s="11">
        <v>14</v>
      </c>
      <c r="C86" s="11">
        <v>101</v>
      </c>
      <c r="D86" s="11">
        <v>97</v>
      </c>
      <c r="E86" s="11">
        <v>45</v>
      </c>
      <c r="F86" s="11">
        <v>42</v>
      </c>
      <c r="G86" s="7">
        <f>C86/D86</f>
        <v>1.0412371134020619</v>
      </c>
      <c r="H86" s="7">
        <f>E86/C86</f>
        <v>0.44554455445544555</v>
      </c>
      <c r="I86" s="11">
        <v>22</v>
      </c>
      <c r="J86" s="11">
        <v>62</v>
      </c>
      <c r="M86" s="30"/>
    </row>
    <row r="87" spans="1:14" s="11" customFormat="1" x14ac:dyDescent="0.2">
      <c r="B87" s="11">
        <v>20</v>
      </c>
      <c r="C87" s="11">
        <v>95</v>
      </c>
      <c r="D87" s="11">
        <v>89</v>
      </c>
      <c r="E87" s="11">
        <v>48</v>
      </c>
      <c r="F87" s="11">
        <v>52</v>
      </c>
      <c r="G87" s="7">
        <f>C87/D87</f>
        <v>1.0674157303370786</v>
      </c>
      <c r="H87" s="7">
        <f>E87/C87</f>
        <v>0.50526315789473686</v>
      </c>
      <c r="I87" s="11">
        <v>22</v>
      </c>
      <c r="J87" s="11">
        <v>70</v>
      </c>
      <c r="M87" s="30"/>
    </row>
    <row r="88" spans="1:14" s="11" customFormat="1" x14ac:dyDescent="0.2">
      <c r="A88" s="11" t="s">
        <v>1051</v>
      </c>
      <c r="K88" s="11">
        <v>11</v>
      </c>
      <c r="L88" s="11">
        <v>13</v>
      </c>
      <c r="M88" s="7">
        <f t="shared" ref="M88:M151" si="11">K88/L88</f>
        <v>0.84615384615384615</v>
      </c>
    </row>
    <row r="89" spans="1:14" s="11" customFormat="1" x14ac:dyDescent="0.2">
      <c r="K89" s="11">
        <v>10</v>
      </c>
      <c r="L89" s="11">
        <v>12.5</v>
      </c>
      <c r="M89" s="7">
        <f t="shared" si="11"/>
        <v>0.8</v>
      </c>
    </row>
    <row r="90" spans="1:14" s="11" customFormat="1" x14ac:dyDescent="0.2">
      <c r="K90" s="11">
        <v>11</v>
      </c>
      <c r="L90" s="11">
        <v>14</v>
      </c>
      <c r="M90" s="7">
        <f t="shared" si="11"/>
        <v>0.7857142857142857</v>
      </c>
    </row>
    <row r="91" spans="1:14" s="11" customFormat="1" x14ac:dyDescent="0.2">
      <c r="K91" s="11">
        <v>11</v>
      </c>
      <c r="L91" s="11">
        <v>13</v>
      </c>
      <c r="M91" s="7">
        <f t="shared" si="11"/>
        <v>0.84615384615384615</v>
      </c>
    </row>
    <row r="92" spans="1:14" s="11" customFormat="1" x14ac:dyDescent="0.2">
      <c r="K92" s="11">
        <v>11</v>
      </c>
      <c r="L92" s="11">
        <v>14</v>
      </c>
      <c r="M92" s="7">
        <f t="shared" si="11"/>
        <v>0.7857142857142857</v>
      </c>
    </row>
    <row r="93" spans="1:14" s="11" customFormat="1" x14ac:dyDescent="0.2">
      <c r="A93" s="11" t="s">
        <v>1052</v>
      </c>
      <c r="K93" s="11">
        <v>13.5</v>
      </c>
      <c r="L93" s="11">
        <v>15.5</v>
      </c>
      <c r="M93" s="7">
        <f t="shared" si="11"/>
        <v>0.87096774193548387</v>
      </c>
    </row>
    <row r="94" spans="1:14" s="11" customFormat="1" x14ac:dyDescent="0.2">
      <c r="K94" s="11">
        <v>11.5</v>
      </c>
      <c r="L94" s="11">
        <v>13</v>
      </c>
      <c r="M94" s="7">
        <f t="shared" si="11"/>
        <v>0.88461538461538458</v>
      </c>
    </row>
    <row r="95" spans="1:14" s="11" customFormat="1" x14ac:dyDescent="0.2">
      <c r="K95" s="11">
        <v>12</v>
      </c>
      <c r="L95" s="11">
        <v>15</v>
      </c>
      <c r="M95" s="7">
        <f t="shared" si="11"/>
        <v>0.8</v>
      </c>
    </row>
    <row r="96" spans="1:14" s="11" customFormat="1" x14ac:dyDescent="0.2">
      <c r="K96" s="11">
        <v>12</v>
      </c>
      <c r="L96" s="11">
        <v>13.5</v>
      </c>
      <c r="M96" s="7">
        <f t="shared" si="11"/>
        <v>0.88888888888888884</v>
      </c>
    </row>
    <row r="97" spans="1:18" s="11" customFormat="1" x14ac:dyDescent="0.2">
      <c r="K97" s="11">
        <v>12</v>
      </c>
      <c r="L97" s="11">
        <v>15</v>
      </c>
      <c r="M97" s="7">
        <f t="shared" si="11"/>
        <v>0.8</v>
      </c>
    </row>
    <row r="98" spans="1:18" s="11" customFormat="1" x14ac:dyDescent="0.2">
      <c r="K98" s="11">
        <v>11</v>
      </c>
      <c r="L98" s="11">
        <v>15</v>
      </c>
      <c r="M98" s="7">
        <f t="shared" si="11"/>
        <v>0.73333333333333328</v>
      </c>
    </row>
    <row r="99" spans="1:18" s="11" customFormat="1" x14ac:dyDescent="0.2">
      <c r="K99" s="11">
        <v>11.5</v>
      </c>
      <c r="L99" s="11">
        <v>13</v>
      </c>
      <c r="M99" s="7">
        <f t="shared" si="11"/>
        <v>0.88461538461538458</v>
      </c>
    </row>
    <row r="100" spans="1:18" s="11" customFormat="1" x14ac:dyDescent="0.2">
      <c r="K100" s="11">
        <v>11.5</v>
      </c>
      <c r="L100" s="11">
        <v>12</v>
      </c>
      <c r="M100" s="7">
        <f t="shared" si="11"/>
        <v>0.95833333333333337</v>
      </c>
    </row>
    <row r="101" spans="1:18" s="2" customFormat="1" x14ac:dyDescent="0.2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>
        <v>11</v>
      </c>
      <c r="L101" s="11">
        <v>12</v>
      </c>
      <c r="M101" s="7">
        <f t="shared" si="11"/>
        <v>0.91666666666666663</v>
      </c>
      <c r="N101" s="11"/>
      <c r="O101" s="11"/>
      <c r="P101" s="11"/>
      <c r="Q101" s="11"/>
      <c r="R101" s="11"/>
    </row>
    <row r="102" spans="1:18" s="2" customFormat="1" x14ac:dyDescent="0.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>
        <v>11.5</v>
      </c>
      <c r="L102" s="11">
        <v>13</v>
      </c>
      <c r="M102" s="7">
        <f t="shared" si="11"/>
        <v>0.88461538461538458</v>
      </c>
      <c r="N102" s="11"/>
      <c r="O102" s="11"/>
      <c r="P102" s="11"/>
      <c r="Q102" s="11"/>
      <c r="R102" s="11"/>
    </row>
    <row r="103" spans="1:18" s="2" customFormat="1" x14ac:dyDescent="0.2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>
        <v>11.5</v>
      </c>
      <c r="L103" s="11">
        <v>14</v>
      </c>
      <c r="M103" s="7">
        <f t="shared" si="11"/>
        <v>0.8214285714285714</v>
      </c>
      <c r="N103" s="11"/>
      <c r="O103" s="11"/>
      <c r="P103" s="11"/>
      <c r="Q103" s="11"/>
      <c r="R103" s="11"/>
    </row>
    <row r="104" spans="1:18" s="2" customFormat="1" x14ac:dyDescent="0.2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>
        <v>13</v>
      </c>
      <c r="L104" s="11">
        <v>15</v>
      </c>
      <c r="M104" s="7">
        <f t="shared" si="11"/>
        <v>0.8666666666666667</v>
      </c>
      <c r="N104" s="11"/>
      <c r="O104" s="11"/>
      <c r="P104" s="11"/>
      <c r="Q104" s="11"/>
      <c r="R104" s="11"/>
    </row>
    <row r="105" spans="1:18" s="2" customFormat="1" x14ac:dyDescent="0.2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>
        <v>11</v>
      </c>
      <c r="L105" s="11">
        <v>14</v>
      </c>
      <c r="M105" s="7">
        <f t="shared" si="11"/>
        <v>0.7857142857142857</v>
      </c>
      <c r="N105" s="11"/>
      <c r="O105" s="11"/>
      <c r="P105" s="11"/>
      <c r="Q105" s="11"/>
      <c r="R105" s="11"/>
    </row>
    <row r="106" spans="1:18" s="2" customFormat="1" x14ac:dyDescent="0.2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>
        <v>12.5</v>
      </c>
      <c r="L106" s="11">
        <v>15</v>
      </c>
      <c r="M106" s="7">
        <f t="shared" si="11"/>
        <v>0.83333333333333337</v>
      </c>
      <c r="N106" s="11"/>
      <c r="O106" s="11"/>
      <c r="P106" s="11"/>
      <c r="Q106" s="11"/>
      <c r="R106" s="11"/>
    </row>
    <row r="107" spans="1:18" s="2" customFormat="1" x14ac:dyDescent="0.2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>
        <v>11</v>
      </c>
      <c r="L107" s="11">
        <v>12</v>
      </c>
      <c r="M107" s="7">
        <f t="shared" si="11"/>
        <v>0.91666666666666663</v>
      </c>
      <c r="N107" s="11"/>
      <c r="O107" s="11"/>
      <c r="P107" s="11"/>
      <c r="Q107" s="11"/>
      <c r="R107" s="11"/>
    </row>
    <row r="108" spans="1:18" s="2" customFormat="1" x14ac:dyDescent="0.2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>
        <v>12</v>
      </c>
      <c r="L108" s="11">
        <v>14</v>
      </c>
      <c r="M108" s="7">
        <f t="shared" si="11"/>
        <v>0.8571428571428571</v>
      </c>
      <c r="N108" s="11"/>
      <c r="O108" s="11"/>
      <c r="P108" s="11"/>
      <c r="Q108" s="11"/>
      <c r="R108" s="11"/>
    </row>
    <row r="109" spans="1:18" s="2" customFormat="1" x14ac:dyDescent="0.2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>
        <v>12.5</v>
      </c>
      <c r="L109" s="11">
        <v>16</v>
      </c>
      <c r="M109" s="7">
        <f t="shared" si="11"/>
        <v>0.78125</v>
      </c>
      <c r="N109" s="11"/>
      <c r="O109" s="11"/>
      <c r="P109" s="11"/>
      <c r="Q109" s="11"/>
      <c r="R109" s="11"/>
    </row>
    <row r="110" spans="1:18" s="2" customFormat="1" x14ac:dyDescent="0.2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>
        <v>11.5</v>
      </c>
      <c r="L110" s="11">
        <v>14.5</v>
      </c>
      <c r="M110" s="7">
        <f t="shared" si="11"/>
        <v>0.7931034482758621</v>
      </c>
      <c r="N110" s="11"/>
      <c r="O110" s="11"/>
      <c r="P110" s="11"/>
      <c r="Q110" s="11"/>
      <c r="R110" s="11"/>
    </row>
    <row r="111" spans="1:18" s="2" customFormat="1" x14ac:dyDescent="0.2">
      <c r="A111" s="11" t="s">
        <v>1053</v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>
        <v>13</v>
      </c>
      <c r="L111" s="11">
        <v>13</v>
      </c>
      <c r="M111" s="7">
        <f t="shared" si="11"/>
        <v>1</v>
      </c>
      <c r="N111" s="11"/>
      <c r="O111" s="11"/>
      <c r="P111" s="11"/>
      <c r="Q111" s="11"/>
      <c r="R111" s="11"/>
    </row>
    <row r="112" spans="1:18" s="2" customFormat="1" x14ac:dyDescent="0.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>
        <v>11.5</v>
      </c>
      <c r="L112" s="11">
        <v>12.5</v>
      </c>
      <c r="M112" s="7">
        <f t="shared" si="11"/>
        <v>0.92</v>
      </c>
      <c r="N112" s="11"/>
      <c r="O112" s="11"/>
      <c r="P112" s="11"/>
      <c r="Q112" s="11"/>
      <c r="R112" s="11"/>
    </row>
    <row r="113" spans="1:18" s="2" customFormat="1" x14ac:dyDescent="0.2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>
        <v>11</v>
      </c>
      <c r="L113" s="11">
        <v>13.5</v>
      </c>
      <c r="M113" s="7">
        <f t="shared" si="11"/>
        <v>0.81481481481481477</v>
      </c>
      <c r="N113" s="11"/>
      <c r="O113" s="11"/>
      <c r="P113" s="11"/>
      <c r="Q113" s="11"/>
      <c r="R113" s="11"/>
    </row>
    <row r="114" spans="1:18" s="2" customFormat="1" x14ac:dyDescent="0.2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>
        <v>10</v>
      </c>
      <c r="L114" s="11">
        <v>11.5</v>
      </c>
      <c r="M114" s="7">
        <f t="shared" si="11"/>
        <v>0.86956521739130432</v>
      </c>
      <c r="N114" s="11"/>
      <c r="O114" s="11"/>
      <c r="P114" s="11"/>
      <c r="Q114" s="11"/>
      <c r="R114" s="11"/>
    </row>
    <row r="115" spans="1:18" s="2" customFormat="1" x14ac:dyDescent="0.2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>
        <v>12.5</v>
      </c>
      <c r="L115" s="11">
        <v>13</v>
      </c>
      <c r="M115" s="7">
        <f t="shared" si="11"/>
        <v>0.96153846153846156</v>
      </c>
      <c r="N115" s="11"/>
      <c r="O115" s="11"/>
      <c r="P115" s="11"/>
      <c r="Q115" s="11"/>
      <c r="R115" s="11"/>
    </row>
    <row r="116" spans="1:18" s="2" customFormat="1" x14ac:dyDescent="0.2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>
        <v>12</v>
      </c>
      <c r="L116" s="11">
        <v>14</v>
      </c>
      <c r="M116" s="7">
        <f t="shared" si="11"/>
        <v>0.8571428571428571</v>
      </c>
      <c r="N116" s="11"/>
      <c r="O116" s="11"/>
      <c r="P116" s="11"/>
      <c r="Q116" s="11"/>
      <c r="R116" s="11"/>
    </row>
    <row r="117" spans="1:18" s="2" customFormat="1" x14ac:dyDescent="0.2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>
        <v>13</v>
      </c>
      <c r="L117" s="11">
        <v>14</v>
      </c>
      <c r="M117" s="7">
        <f t="shared" si="11"/>
        <v>0.9285714285714286</v>
      </c>
      <c r="N117" s="11"/>
      <c r="O117" s="11"/>
      <c r="P117" s="11"/>
      <c r="Q117" s="11"/>
      <c r="R117" s="11"/>
    </row>
    <row r="118" spans="1:18" s="2" customFormat="1" x14ac:dyDescent="0.2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>
        <v>14</v>
      </c>
      <c r="L118" s="11">
        <v>14</v>
      </c>
      <c r="M118" s="7">
        <f t="shared" si="11"/>
        <v>1</v>
      </c>
      <c r="N118" s="11"/>
      <c r="O118" s="11"/>
      <c r="P118" s="11"/>
      <c r="Q118" s="11"/>
      <c r="R118" s="11"/>
    </row>
    <row r="119" spans="1:18" s="2" customFormat="1" x14ac:dyDescent="0.2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>
        <v>11</v>
      </c>
      <c r="L119" s="11">
        <v>12</v>
      </c>
      <c r="M119" s="7">
        <f t="shared" si="11"/>
        <v>0.91666666666666663</v>
      </c>
      <c r="N119" s="11"/>
      <c r="O119" s="11"/>
      <c r="P119" s="11"/>
      <c r="Q119" s="11"/>
      <c r="R119" s="11"/>
    </row>
    <row r="120" spans="1:18" s="2" customFormat="1" x14ac:dyDescent="0.2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>
        <v>11.5</v>
      </c>
      <c r="L120" s="11">
        <v>13</v>
      </c>
      <c r="M120" s="7">
        <f t="shared" si="11"/>
        <v>0.88461538461538458</v>
      </c>
      <c r="N120" s="11"/>
      <c r="O120" s="11"/>
      <c r="P120" s="11"/>
      <c r="Q120" s="11"/>
      <c r="R120" s="11"/>
    </row>
    <row r="121" spans="1:18" s="2" customFormat="1" x14ac:dyDescent="0.2">
      <c r="A121" s="11" t="s">
        <v>1056</v>
      </c>
      <c r="B121" s="11">
        <v>11</v>
      </c>
      <c r="C121" s="11">
        <v>95</v>
      </c>
      <c r="D121" s="11">
        <v>85</v>
      </c>
      <c r="E121" s="11">
        <v>47</v>
      </c>
      <c r="F121" s="11">
        <v>43</v>
      </c>
      <c r="G121" s="7">
        <f>C121/D121</f>
        <v>1.1176470588235294</v>
      </c>
      <c r="H121" s="7">
        <f>E121/C121</f>
        <v>0.49473684210526314</v>
      </c>
      <c r="I121" s="11">
        <v>17</v>
      </c>
      <c r="J121" s="11">
        <v>65</v>
      </c>
      <c r="K121" s="11"/>
      <c r="L121" s="11"/>
      <c r="M121" s="7"/>
      <c r="N121" s="11"/>
      <c r="O121" s="11"/>
      <c r="P121" s="11"/>
      <c r="Q121" s="11"/>
      <c r="R121" s="11"/>
    </row>
    <row r="122" spans="1:18" s="2" customFormat="1" x14ac:dyDescent="0.2">
      <c r="A122" s="11"/>
      <c r="B122" s="11">
        <v>12</v>
      </c>
      <c r="C122" s="11">
        <v>75</v>
      </c>
      <c r="D122" s="11">
        <v>65</v>
      </c>
      <c r="E122" s="11">
        <v>35</v>
      </c>
      <c r="F122" s="11">
        <v>38</v>
      </c>
      <c r="G122" s="7">
        <f t="shared" ref="G122:G199" si="12">C122/D122</f>
        <v>1.1538461538461537</v>
      </c>
      <c r="H122" s="7">
        <f t="shared" ref="H122:H199" si="13">E122/C122</f>
        <v>0.46666666666666667</v>
      </c>
      <c r="I122" s="11">
        <v>18</v>
      </c>
      <c r="J122" s="11">
        <v>58</v>
      </c>
      <c r="K122" s="11"/>
      <c r="L122" s="11"/>
      <c r="M122" s="7"/>
      <c r="N122" s="11"/>
      <c r="O122" s="11"/>
      <c r="P122" s="11"/>
      <c r="Q122" s="11"/>
      <c r="R122" s="11"/>
    </row>
    <row r="123" spans="1:18" s="2" customFormat="1" x14ac:dyDescent="0.2">
      <c r="A123" s="11"/>
      <c r="B123" s="11">
        <v>12</v>
      </c>
      <c r="C123" s="11">
        <v>90</v>
      </c>
      <c r="D123" s="11">
        <v>76</v>
      </c>
      <c r="E123" s="11">
        <v>47</v>
      </c>
      <c r="F123" s="11">
        <v>32</v>
      </c>
      <c r="G123" s="7">
        <f t="shared" si="12"/>
        <v>1.1842105263157894</v>
      </c>
      <c r="H123" s="7">
        <f t="shared" si="13"/>
        <v>0.52222222222222225</v>
      </c>
      <c r="I123" s="11">
        <v>19</v>
      </c>
      <c r="J123" s="11">
        <v>49</v>
      </c>
      <c r="K123" s="11"/>
      <c r="L123" s="11"/>
      <c r="M123" s="7"/>
      <c r="N123" s="11"/>
      <c r="O123" s="11"/>
      <c r="P123" s="11"/>
      <c r="Q123" s="11"/>
      <c r="R123" s="11"/>
    </row>
    <row r="124" spans="1:18" s="2" customFormat="1" x14ac:dyDescent="0.2">
      <c r="A124" s="11"/>
      <c r="B124" s="11">
        <v>13</v>
      </c>
      <c r="C124" s="11">
        <v>92</v>
      </c>
      <c r="D124" s="11">
        <v>78</v>
      </c>
      <c r="E124" s="11">
        <v>47</v>
      </c>
      <c r="F124" s="11">
        <v>28</v>
      </c>
      <c r="G124" s="7">
        <f t="shared" si="12"/>
        <v>1.1794871794871795</v>
      </c>
      <c r="H124" s="7">
        <f t="shared" si="13"/>
        <v>0.51086956521739135</v>
      </c>
      <c r="I124" s="11">
        <v>19</v>
      </c>
      <c r="J124" s="11">
        <v>52</v>
      </c>
      <c r="K124" s="11"/>
      <c r="L124" s="11"/>
      <c r="M124" s="7"/>
      <c r="N124" s="11"/>
      <c r="O124" s="11"/>
      <c r="P124" s="11"/>
      <c r="Q124" s="11"/>
      <c r="R124" s="11"/>
    </row>
    <row r="125" spans="1:18" s="2" customFormat="1" x14ac:dyDescent="0.2">
      <c r="A125" s="11"/>
      <c r="B125" s="11">
        <v>12</v>
      </c>
      <c r="C125" s="11">
        <v>110</v>
      </c>
      <c r="D125" s="11">
        <v>87</v>
      </c>
      <c r="E125" s="11">
        <v>62</v>
      </c>
      <c r="F125" s="11">
        <v>32</v>
      </c>
      <c r="G125" s="7">
        <f t="shared" si="12"/>
        <v>1.264367816091954</v>
      </c>
      <c r="H125" s="7">
        <f t="shared" si="13"/>
        <v>0.5636363636363636</v>
      </c>
      <c r="I125" s="11">
        <v>23</v>
      </c>
      <c r="J125" s="11">
        <v>48</v>
      </c>
      <c r="K125" s="11"/>
      <c r="L125" s="11"/>
      <c r="M125" s="7"/>
      <c r="N125" s="11"/>
      <c r="O125" s="11"/>
      <c r="P125" s="11"/>
      <c r="Q125" s="11"/>
      <c r="R125" s="11"/>
    </row>
    <row r="126" spans="1:18" s="2" customFormat="1" x14ac:dyDescent="0.2">
      <c r="A126" s="11"/>
      <c r="B126" s="11">
        <v>15</v>
      </c>
      <c r="C126" s="11">
        <v>113</v>
      </c>
      <c r="D126" s="11">
        <v>82</v>
      </c>
      <c r="E126" s="11">
        <v>60</v>
      </c>
      <c r="F126" s="11">
        <v>32</v>
      </c>
      <c r="G126" s="7">
        <f t="shared" si="12"/>
        <v>1.3780487804878048</v>
      </c>
      <c r="H126" s="7">
        <f t="shared" si="13"/>
        <v>0.53097345132743368</v>
      </c>
      <c r="I126" s="11">
        <v>22</v>
      </c>
      <c r="J126" s="11">
        <v>50</v>
      </c>
      <c r="K126" s="11"/>
      <c r="L126" s="11"/>
      <c r="M126" s="7"/>
      <c r="N126" s="11"/>
      <c r="O126" s="11"/>
      <c r="P126" s="11"/>
      <c r="Q126" s="11"/>
      <c r="R126" s="11"/>
    </row>
    <row r="127" spans="1:18" s="2" customFormat="1" x14ac:dyDescent="0.2">
      <c r="A127" s="11"/>
      <c r="B127" s="11">
        <v>12</v>
      </c>
      <c r="C127" s="11">
        <v>98</v>
      </c>
      <c r="D127" s="11">
        <v>88</v>
      </c>
      <c r="E127" s="11">
        <v>50</v>
      </c>
      <c r="F127" s="11">
        <v>38</v>
      </c>
      <c r="G127" s="7">
        <f t="shared" si="12"/>
        <v>1.1136363636363635</v>
      </c>
      <c r="H127" s="7">
        <f t="shared" si="13"/>
        <v>0.51020408163265307</v>
      </c>
      <c r="I127" s="11">
        <v>20</v>
      </c>
      <c r="J127" s="11">
        <v>59</v>
      </c>
      <c r="K127" s="11"/>
      <c r="L127" s="11"/>
      <c r="M127" s="7"/>
      <c r="N127" s="11"/>
      <c r="O127" s="11"/>
      <c r="P127" s="11"/>
      <c r="Q127" s="11"/>
      <c r="R127" s="11"/>
    </row>
    <row r="128" spans="1:18" s="2" customFormat="1" x14ac:dyDescent="0.2">
      <c r="A128" s="11"/>
      <c r="B128" s="11">
        <v>14</v>
      </c>
      <c r="C128" s="11">
        <v>106</v>
      </c>
      <c r="D128" s="11">
        <v>100</v>
      </c>
      <c r="E128" s="11">
        <v>60</v>
      </c>
      <c r="F128" s="11">
        <v>32</v>
      </c>
      <c r="G128" s="7">
        <f t="shared" si="12"/>
        <v>1.06</v>
      </c>
      <c r="H128" s="7">
        <f t="shared" si="13"/>
        <v>0.56603773584905659</v>
      </c>
      <c r="I128" s="11">
        <v>22</v>
      </c>
      <c r="J128" s="11">
        <v>52</v>
      </c>
      <c r="K128" s="11"/>
      <c r="L128" s="11"/>
      <c r="M128" s="7"/>
      <c r="N128" s="11"/>
      <c r="O128" s="11"/>
      <c r="P128" s="11"/>
      <c r="Q128" s="11"/>
      <c r="R128" s="11"/>
    </row>
    <row r="129" spans="1:18" s="2" customFormat="1" x14ac:dyDescent="0.2">
      <c r="A129" s="11"/>
      <c r="B129" s="11">
        <v>15</v>
      </c>
      <c r="C129" s="11">
        <v>95</v>
      </c>
      <c r="D129" s="11">
        <v>79</v>
      </c>
      <c r="E129" s="11">
        <v>53</v>
      </c>
      <c r="F129" s="11">
        <v>29</v>
      </c>
      <c r="G129" s="7">
        <f t="shared" si="12"/>
        <v>1.2025316455696202</v>
      </c>
      <c r="H129" s="7">
        <f t="shared" si="13"/>
        <v>0.55789473684210522</v>
      </c>
      <c r="I129" s="11">
        <v>21</v>
      </c>
      <c r="J129" s="11">
        <v>52</v>
      </c>
      <c r="K129" s="11"/>
      <c r="L129" s="11"/>
      <c r="M129" s="7"/>
      <c r="N129" s="11"/>
      <c r="O129" s="11"/>
      <c r="P129" s="11"/>
      <c r="Q129" s="11"/>
      <c r="R129" s="11"/>
    </row>
    <row r="130" spans="1:18" s="2" customFormat="1" x14ac:dyDescent="0.2">
      <c r="A130" s="11"/>
      <c r="B130" s="11">
        <v>8</v>
      </c>
      <c r="C130" s="11">
        <v>82</v>
      </c>
      <c r="D130" s="11">
        <v>74</v>
      </c>
      <c r="E130" s="11">
        <v>45</v>
      </c>
      <c r="F130" s="11">
        <v>37</v>
      </c>
      <c r="G130" s="7">
        <f t="shared" si="12"/>
        <v>1.1081081081081081</v>
      </c>
      <c r="H130" s="7">
        <f t="shared" si="13"/>
        <v>0.54878048780487809</v>
      </c>
      <c r="I130" s="11">
        <v>21</v>
      </c>
      <c r="J130" s="11">
        <v>64</v>
      </c>
      <c r="K130" s="11"/>
      <c r="L130" s="11"/>
      <c r="M130" s="7"/>
      <c r="N130" s="11"/>
      <c r="O130" s="11"/>
      <c r="P130" s="11"/>
      <c r="Q130" s="11"/>
      <c r="R130" s="11"/>
    </row>
    <row r="131" spans="1:18" s="2" customFormat="1" x14ac:dyDescent="0.2">
      <c r="A131" s="11"/>
      <c r="B131" s="11">
        <v>7</v>
      </c>
      <c r="C131" s="11">
        <v>71</v>
      </c>
      <c r="D131" s="11">
        <v>60</v>
      </c>
      <c r="E131" s="11">
        <v>30</v>
      </c>
      <c r="F131" s="11">
        <v>35</v>
      </c>
      <c r="G131" s="7">
        <f t="shared" si="12"/>
        <v>1.1833333333333333</v>
      </c>
      <c r="H131" s="7">
        <f t="shared" si="13"/>
        <v>0.42253521126760563</v>
      </c>
      <c r="I131" s="11">
        <v>17</v>
      </c>
      <c r="J131" s="11">
        <v>54</v>
      </c>
      <c r="K131" s="11"/>
      <c r="L131" s="11"/>
      <c r="M131" s="7"/>
      <c r="N131" s="11"/>
      <c r="O131" s="11"/>
      <c r="P131" s="11"/>
      <c r="Q131" s="11"/>
      <c r="R131" s="11"/>
    </row>
    <row r="132" spans="1:18" s="2" customFormat="1" x14ac:dyDescent="0.2">
      <c r="A132" s="11"/>
      <c r="B132" s="11">
        <v>10</v>
      </c>
      <c r="C132" s="11">
        <v>88</v>
      </c>
      <c r="D132" s="11">
        <v>77</v>
      </c>
      <c r="E132" s="11">
        <v>42</v>
      </c>
      <c r="F132" s="11">
        <v>30</v>
      </c>
      <c r="G132" s="7">
        <f t="shared" si="12"/>
        <v>1.1428571428571428</v>
      </c>
      <c r="H132" s="7">
        <f t="shared" si="13"/>
        <v>0.47727272727272729</v>
      </c>
      <c r="I132" s="11">
        <v>19</v>
      </c>
      <c r="J132" s="11">
        <v>49</v>
      </c>
      <c r="K132" s="11"/>
      <c r="L132" s="11"/>
      <c r="M132" s="7"/>
      <c r="N132" s="11"/>
      <c r="O132" s="11"/>
      <c r="P132" s="11"/>
      <c r="Q132" s="11"/>
      <c r="R132" s="11"/>
    </row>
    <row r="133" spans="1:18" s="2" customFormat="1" x14ac:dyDescent="0.2">
      <c r="A133" s="11"/>
      <c r="B133" s="11">
        <v>12</v>
      </c>
      <c r="C133" s="11">
        <v>115</v>
      </c>
      <c r="D133" s="11">
        <v>105</v>
      </c>
      <c r="E133" s="11">
        <v>65</v>
      </c>
      <c r="F133" s="11">
        <v>40</v>
      </c>
      <c r="G133" s="7">
        <f t="shared" si="12"/>
        <v>1.0952380952380953</v>
      </c>
      <c r="H133" s="7">
        <f t="shared" si="13"/>
        <v>0.56521739130434778</v>
      </c>
      <c r="I133" s="11">
        <v>21</v>
      </c>
      <c r="J133" s="11">
        <v>52</v>
      </c>
      <c r="K133" s="11"/>
      <c r="L133" s="11"/>
      <c r="M133" s="7"/>
      <c r="N133" s="11"/>
      <c r="O133" s="11"/>
      <c r="P133" s="11"/>
      <c r="Q133" s="11"/>
      <c r="R133" s="11"/>
    </row>
    <row r="134" spans="1:18" s="2" customFormat="1" x14ac:dyDescent="0.2">
      <c r="A134" s="11"/>
      <c r="B134" s="11">
        <v>10</v>
      </c>
      <c r="C134" s="11">
        <v>88</v>
      </c>
      <c r="D134" s="11">
        <v>80</v>
      </c>
      <c r="E134" s="11">
        <v>45</v>
      </c>
      <c r="F134" s="11">
        <v>38</v>
      </c>
      <c r="G134" s="7">
        <f t="shared" si="12"/>
        <v>1.1000000000000001</v>
      </c>
      <c r="H134" s="7">
        <f t="shared" si="13"/>
        <v>0.51136363636363635</v>
      </c>
      <c r="I134" s="11">
        <v>18</v>
      </c>
      <c r="J134" s="11">
        <v>60</v>
      </c>
      <c r="K134" s="11"/>
      <c r="L134" s="11"/>
      <c r="M134" s="7"/>
      <c r="N134" s="11"/>
      <c r="O134" s="11"/>
      <c r="P134" s="11"/>
      <c r="Q134" s="11"/>
      <c r="R134" s="11"/>
    </row>
    <row r="135" spans="1:18" s="2" customFormat="1" x14ac:dyDescent="0.2">
      <c r="A135" s="11"/>
      <c r="B135" s="11">
        <v>10</v>
      </c>
      <c r="C135" s="11">
        <v>82</v>
      </c>
      <c r="D135" s="11">
        <v>76</v>
      </c>
      <c r="E135" s="11">
        <v>42</v>
      </c>
      <c r="F135" s="11">
        <v>38</v>
      </c>
      <c r="G135" s="7">
        <f t="shared" si="12"/>
        <v>1.0789473684210527</v>
      </c>
      <c r="H135" s="7">
        <f t="shared" si="13"/>
        <v>0.51219512195121952</v>
      </c>
      <c r="I135" s="11">
        <v>17</v>
      </c>
      <c r="J135" s="11">
        <v>72</v>
      </c>
      <c r="K135" s="11"/>
      <c r="L135" s="11"/>
      <c r="M135" s="7"/>
      <c r="N135" s="11"/>
      <c r="O135" s="11"/>
      <c r="P135" s="11"/>
      <c r="Q135" s="11"/>
      <c r="R135" s="11"/>
    </row>
    <row r="136" spans="1:18" s="2" customFormat="1" x14ac:dyDescent="0.2">
      <c r="A136" s="11"/>
      <c r="B136" s="11">
        <v>12</v>
      </c>
      <c r="C136" s="11">
        <v>115</v>
      </c>
      <c r="D136" s="11">
        <v>106</v>
      </c>
      <c r="E136" s="11">
        <v>53</v>
      </c>
      <c r="F136" s="11">
        <v>35</v>
      </c>
      <c r="G136" s="7">
        <f t="shared" si="12"/>
        <v>1.0849056603773586</v>
      </c>
      <c r="H136" s="7">
        <f t="shared" si="13"/>
        <v>0.46086956521739131</v>
      </c>
      <c r="I136" s="11">
        <v>18</v>
      </c>
      <c r="J136" s="11">
        <v>57</v>
      </c>
      <c r="K136" s="11"/>
      <c r="L136" s="11"/>
      <c r="M136" s="7"/>
      <c r="N136" s="11"/>
      <c r="O136" s="11"/>
      <c r="P136" s="11"/>
      <c r="Q136" s="11"/>
      <c r="R136" s="11"/>
    </row>
    <row r="137" spans="1:18" s="2" customFormat="1" x14ac:dyDescent="0.2">
      <c r="A137" s="11"/>
      <c r="B137" s="11">
        <v>12</v>
      </c>
      <c r="C137" s="11">
        <v>110</v>
      </c>
      <c r="D137" s="11">
        <v>100</v>
      </c>
      <c r="E137" s="11">
        <v>58</v>
      </c>
      <c r="F137" s="11">
        <v>33</v>
      </c>
      <c r="G137" s="7">
        <f t="shared" si="12"/>
        <v>1.1000000000000001</v>
      </c>
      <c r="H137" s="7">
        <f t="shared" si="13"/>
        <v>0.52727272727272723</v>
      </c>
      <c r="I137" s="11">
        <v>17</v>
      </c>
      <c r="J137" s="11">
        <v>62</v>
      </c>
      <c r="K137" s="11"/>
      <c r="L137" s="11"/>
      <c r="M137" s="7"/>
      <c r="N137" s="11"/>
      <c r="O137" s="11"/>
      <c r="P137" s="11"/>
      <c r="Q137" s="11"/>
      <c r="R137" s="11"/>
    </row>
    <row r="138" spans="1:18" s="2" customFormat="1" x14ac:dyDescent="0.2">
      <c r="A138" s="11"/>
      <c r="B138" s="11">
        <v>13</v>
      </c>
      <c r="C138" s="11">
        <v>97</v>
      </c>
      <c r="D138" s="11">
        <v>94</v>
      </c>
      <c r="E138" s="11">
        <v>52</v>
      </c>
      <c r="F138" s="11">
        <v>34</v>
      </c>
      <c r="G138" s="7">
        <f t="shared" si="12"/>
        <v>1.0319148936170213</v>
      </c>
      <c r="H138" s="7">
        <f t="shared" si="13"/>
        <v>0.53608247422680411</v>
      </c>
      <c r="I138" s="11">
        <v>18</v>
      </c>
      <c r="J138" s="11">
        <v>64</v>
      </c>
      <c r="K138" s="11"/>
      <c r="L138" s="11"/>
      <c r="M138" s="7"/>
      <c r="N138" s="11"/>
      <c r="O138" s="11"/>
      <c r="P138" s="11"/>
      <c r="Q138" s="11"/>
      <c r="R138" s="11"/>
    </row>
    <row r="139" spans="1:18" s="2" customFormat="1" x14ac:dyDescent="0.2">
      <c r="A139" s="11"/>
      <c r="B139" s="11">
        <v>9</v>
      </c>
      <c r="C139" s="11">
        <v>90</v>
      </c>
      <c r="D139" s="11">
        <v>87</v>
      </c>
      <c r="E139" s="11">
        <v>45</v>
      </c>
      <c r="F139" s="11">
        <v>38</v>
      </c>
      <c r="G139" s="7">
        <f t="shared" si="12"/>
        <v>1.0344827586206897</v>
      </c>
      <c r="H139" s="7">
        <f t="shared" si="13"/>
        <v>0.5</v>
      </c>
      <c r="I139" s="11">
        <v>17</v>
      </c>
      <c r="J139" s="11">
        <v>75</v>
      </c>
      <c r="K139" s="11"/>
      <c r="L139" s="11"/>
      <c r="M139" s="7"/>
      <c r="N139" s="11"/>
      <c r="O139" s="11"/>
      <c r="P139" s="11"/>
      <c r="Q139" s="11"/>
      <c r="R139" s="11"/>
    </row>
    <row r="140" spans="1:18" s="2" customFormat="1" x14ac:dyDescent="0.2">
      <c r="A140" s="11"/>
      <c r="B140" s="11">
        <v>15</v>
      </c>
      <c r="C140" s="11">
        <v>100</v>
      </c>
      <c r="D140" s="11">
        <v>97</v>
      </c>
      <c r="E140" s="11">
        <v>56</v>
      </c>
      <c r="F140" s="11">
        <v>38</v>
      </c>
      <c r="G140" s="7">
        <f t="shared" si="12"/>
        <v>1.0309278350515463</v>
      </c>
      <c r="H140" s="7">
        <f t="shared" si="13"/>
        <v>0.56000000000000005</v>
      </c>
      <c r="I140" s="11">
        <v>21</v>
      </c>
      <c r="J140" s="11">
        <v>58</v>
      </c>
      <c r="K140" s="11"/>
      <c r="L140" s="11"/>
      <c r="M140" s="7"/>
      <c r="N140" s="11"/>
      <c r="O140" s="11"/>
      <c r="P140" s="11"/>
      <c r="Q140" s="11"/>
      <c r="R140" s="11"/>
    </row>
    <row r="141" spans="1:18" s="2" customFormat="1" x14ac:dyDescent="0.2">
      <c r="A141" s="11"/>
      <c r="B141" s="11">
        <v>12</v>
      </c>
      <c r="C141" s="11">
        <v>90</v>
      </c>
      <c r="D141" s="11">
        <v>75</v>
      </c>
      <c r="E141" s="11">
        <v>47</v>
      </c>
      <c r="F141" s="11">
        <v>32</v>
      </c>
      <c r="G141" s="7">
        <f t="shared" si="12"/>
        <v>1.2</v>
      </c>
      <c r="H141" s="7">
        <f t="shared" si="13"/>
        <v>0.52222222222222225</v>
      </c>
      <c r="I141" s="11">
        <v>21</v>
      </c>
      <c r="J141" s="11">
        <v>48</v>
      </c>
      <c r="K141" s="11"/>
      <c r="L141" s="11"/>
      <c r="M141" s="7"/>
      <c r="N141" s="11"/>
      <c r="O141" s="11"/>
      <c r="P141" s="11"/>
      <c r="Q141" s="11"/>
      <c r="R141" s="11"/>
    </row>
    <row r="142" spans="1:18" s="2" customFormat="1" x14ac:dyDescent="0.2">
      <c r="A142" s="11"/>
      <c r="B142" s="11">
        <v>12</v>
      </c>
      <c r="C142" s="11">
        <v>100</v>
      </c>
      <c r="D142" s="11">
        <v>95</v>
      </c>
      <c r="E142" s="11">
        <v>50</v>
      </c>
      <c r="F142" s="11">
        <v>38</v>
      </c>
      <c r="G142" s="7">
        <f t="shared" si="12"/>
        <v>1.0526315789473684</v>
      </c>
      <c r="H142" s="7">
        <f t="shared" si="13"/>
        <v>0.5</v>
      </c>
      <c r="I142" s="11">
        <v>21</v>
      </c>
      <c r="J142" s="11">
        <v>70</v>
      </c>
      <c r="K142" s="11"/>
      <c r="L142" s="11"/>
      <c r="M142" s="7"/>
      <c r="N142" s="11"/>
      <c r="O142" s="11"/>
      <c r="P142" s="11"/>
      <c r="Q142" s="11"/>
      <c r="R142" s="11"/>
    </row>
    <row r="143" spans="1:18" s="2" customFormat="1" x14ac:dyDescent="0.2">
      <c r="A143" s="11"/>
      <c r="B143" s="11">
        <v>10</v>
      </c>
      <c r="C143" s="11">
        <v>96</v>
      </c>
      <c r="D143" s="11">
        <v>91</v>
      </c>
      <c r="E143" s="11">
        <v>53</v>
      </c>
      <c r="F143" s="11">
        <v>36</v>
      </c>
      <c r="G143" s="7">
        <f t="shared" si="12"/>
        <v>1.054945054945055</v>
      </c>
      <c r="H143" s="7">
        <f t="shared" si="13"/>
        <v>0.55208333333333337</v>
      </c>
      <c r="I143" s="11">
        <v>21</v>
      </c>
      <c r="J143" s="11">
        <v>57</v>
      </c>
      <c r="K143" s="11"/>
      <c r="L143" s="11"/>
      <c r="M143" s="7"/>
      <c r="N143" s="11"/>
      <c r="O143" s="11"/>
      <c r="P143" s="11"/>
      <c r="Q143" s="11"/>
      <c r="R143" s="11"/>
    </row>
    <row r="144" spans="1:18" s="2" customFormat="1" x14ac:dyDescent="0.2">
      <c r="A144" s="11"/>
      <c r="B144" s="11">
        <v>15</v>
      </c>
      <c r="C144" s="11">
        <v>130</v>
      </c>
      <c r="D144" s="11">
        <v>117</v>
      </c>
      <c r="E144" s="11">
        <v>70</v>
      </c>
      <c r="F144" s="11">
        <v>32</v>
      </c>
      <c r="G144" s="7">
        <f t="shared" si="12"/>
        <v>1.1111111111111112</v>
      </c>
      <c r="H144" s="7">
        <f t="shared" si="13"/>
        <v>0.53846153846153844</v>
      </c>
      <c r="I144" s="11">
        <v>22</v>
      </c>
      <c r="J144" s="11">
        <v>53</v>
      </c>
      <c r="K144" s="11"/>
      <c r="L144" s="11"/>
      <c r="M144" s="7"/>
      <c r="N144" s="11"/>
      <c r="O144" s="11"/>
      <c r="P144" s="11"/>
      <c r="Q144" s="11"/>
      <c r="R144" s="11"/>
    </row>
    <row r="145" spans="1:18" s="2" customFormat="1" x14ac:dyDescent="0.2">
      <c r="A145" s="11"/>
      <c r="B145" s="11">
        <v>13</v>
      </c>
      <c r="C145" s="11">
        <v>113</v>
      </c>
      <c r="D145" s="11">
        <v>115</v>
      </c>
      <c r="E145" s="11">
        <v>50</v>
      </c>
      <c r="F145" s="11">
        <v>39</v>
      </c>
      <c r="G145" s="7">
        <f t="shared" si="12"/>
        <v>0.9826086956521739</v>
      </c>
      <c r="H145" s="7">
        <f t="shared" si="13"/>
        <v>0.44247787610619471</v>
      </c>
      <c r="I145" s="11">
        <v>21</v>
      </c>
      <c r="J145" s="11">
        <v>66</v>
      </c>
      <c r="K145" s="11"/>
      <c r="L145" s="11"/>
      <c r="M145" s="7"/>
      <c r="N145" s="11"/>
      <c r="O145" s="11"/>
      <c r="P145" s="11"/>
      <c r="Q145" s="11"/>
      <c r="R145" s="11"/>
    </row>
    <row r="146" spans="1:18" s="2" customFormat="1" x14ac:dyDescent="0.2">
      <c r="A146" s="11"/>
      <c r="B146" s="11">
        <v>12</v>
      </c>
      <c r="C146" s="11">
        <v>112</v>
      </c>
      <c r="D146" s="11">
        <v>98</v>
      </c>
      <c r="E146" s="11">
        <v>54</v>
      </c>
      <c r="F146" s="11">
        <v>35</v>
      </c>
      <c r="G146" s="7">
        <f t="shared" si="12"/>
        <v>1.1428571428571428</v>
      </c>
      <c r="H146" s="7">
        <f t="shared" si="13"/>
        <v>0.48214285714285715</v>
      </c>
      <c r="I146" s="11">
        <v>23</v>
      </c>
      <c r="J146" s="11">
        <v>54</v>
      </c>
      <c r="K146" s="11"/>
      <c r="L146" s="11"/>
      <c r="M146" s="7"/>
      <c r="N146" s="11"/>
      <c r="O146" s="11"/>
      <c r="P146" s="11"/>
      <c r="Q146" s="11"/>
      <c r="R146" s="11"/>
    </row>
    <row r="147" spans="1:18" s="2" customFormat="1" x14ac:dyDescent="0.2">
      <c r="A147" s="11"/>
      <c r="B147" s="11">
        <v>20</v>
      </c>
      <c r="C147" s="11">
        <v>108</v>
      </c>
      <c r="D147" s="11">
        <v>93</v>
      </c>
      <c r="E147" s="11">
        <v>57</v>
      </c>
      <c r="F147" s="11">
        <v>37</v>
      </c>
      <c r="G147" s="7">
        <f t="shared" si="12"/>
        <v>1.1612903225806452</v>
      </c>
      <c r="H147" s="7">
        <f t="shared" si="13"/>
        <v>0.52777777777777779</v>
      </c>
      <c r="I147" s="11">
        <v>23</v>
      </c>
      <c r="J147" s="11">
        <v>58</v>
      </c>
      <c r="K147" s="11"/>
      <c r="L147" s="11"/>
      <c r="M147" s="7"/>
      <c r="N147" s="11"/>
      <c r="O147" s="11"/>
      <c r="P147" s="11"/>
      <c r="Q147" s="11"/>
      <c r="R147" s="11"/>
    </row>
    <row r="148" spans="1:18" s="2" customFormat="1" x14ac:dyDescent="0.2">
      <c r="A148" s="11" t="s">
        <v>1054</v>
      </c>
      <c r="B148" s="11"/>
      <c r="C148" s="11"/>
      <c r="D148" s="11"/>
      <c r="E148" s="11"/>
      <c r="F148" s="11"/>
      <c r="G148" s="7"/>
      <c r="H148" s="7"/>
      <c r="I148" s="11"/>
      <c r="J148" s="11"/>
      <c r="K148" s="11">
        <v>13</v>
      </c>
      <c r="L148" s="11">
        <v>14.5</v>
      </c>
      <c r="M148" s="7">
        <f t="shared" si="11"/>
        <v>0.89655172413793105</v>
      </c>
      <c r="N148" s="11" t="s">
        <v>71</v>
      </c>
      <c r="O148" s="11"/>
      <c r="P148" s="11"/>
      <c r="Q148" s="11"/>
      <c r="R148" s="11"/>
    </row>
    <row r="149" spans="1:18" s="2" customFormat="1" x14ac:dyDescent="0.2">
      <c r="A149" s="11"/>
      <c r="B149" s="11"/>
      <c r="C149" s="11"/>
      <c r="D149" s="11"/>
      <c r="E149" s="11"/>
      <c r="F149" s="11"/>
      <c r="G149" s="7"/>
      <c r="H149" s="7"/>
      <c r="I149" s="11"/>
      <c r="J149" s="11"/>
      <c r="K149" s="11">
        <v>12</v>
      </c>
      <c r="L149" s="11">
        <v>14</v>
      </c>
      <c r="M149" s="7">
        <f t="shared" si="11"/>
        <v>0.8571428571428571</v>
      </c>
      <c r="N149" s="11"/>
      <c r="O149" s="11"/>
      <c r="P149" s="11"/>
      <c r="Q149" s="11"/>
      <c r="R149" s="11"/>
    </row>
    <row r="150" spans="1:18" s="2" customFormat="1" x14ac:dyDescent="0.2">
      <c r="A150" s="11"/>
      <c r="B150" s="11"/>
      <c r="C150" s="11"/>
      <c r="D150" s="11"/>
      <c r="E150" s="11"/>
      <c r="F150" s="11"/>
      <c r="G150" s="7"/>
      <c r="H150" s="7"/>
      <c r="I150" s="11"/>
      <c r="J150" s="11"/>
      <c r="K150" s="11">
        <v>13</v>
      </c>
      <c r="L150" s="11">
        <v>14</v>
      </c>
      <c r="M150" s="7">
        <f t="shared" si="11"/>
        <v>0.9285714285714286</v>
      </c>
      <c r="N150" s="11"/>
      <c r="O150" s="11"/>
      <c r="P150" s="11"/>
      <c r="Q150" s="11"/>
      <c r="R150" s="11"/>
    </row>
    <row r="151" spans="1:18" s="2" customFormat="1" x14ac:dyDescent="0.2">
      <c r="A151" s="11"/>
      <c r="B151" s="11"/>
      <c r="C151" s="11"/>
      <c r="D151" s="11"/>
      <c r="E151" s="11"/>
      <c r="F151" s="11"/>
      <c r="G151" s="7"/>
      <c r="H151" s="7"/>
      <c r="I151" s="11"/>
      <c r="J151" s="11"/>
      <c r="K151" s="11">
        <v>14</v>
      </c>
      <c r="L151" s="11">
        <v>14.5</v>
      </c>
      <c r="M151" s="7">
        <f t="shared" si="11"/>
        <v>0.96551724137931039</v>
      </c>
      <c r="N151" s="11"/>
      <c r="O151" s="11"/>
      <c r="P151" s="11"/>
      <c r="Q151" s="11"/>
      <c r="R151" s="11"/>
    </row>
    <row r="152" spans="1:18" s="2" customFormat="1" x14ac:dyDescent="0.2">
      <c r="A152" s="11"/>
      <c r="B152" s="11"/>
      <c r="C152" s="11"/>
      <c r="D152" s="11"/>
      <c r="E152" s="11"/>
      <c r="F152" s="11"/>
      <c r="G152" s="7"/>
      <c r="H152" s="7"/>
      <c r="I152" s="11"/>
      <c r="J152" s="11"/>
      <c r="K152" s="11">
        <v>12</v>
      </c>
      <c r="L152" s="11">
        <v>14</v>
      </c>
      <c r="M152" s="7">
        <f t="shared" ref="M152:M165" si="14">K152/L152</f>
        <v>0.8571428571428571</v>
      </c>
      <c r="N152" s="11"/>
      <c r="O152" s="11"/>
      <c r="P152" s="11"/>
      <c r="Q152" s="11"/>
      <c r="R152" s="11"/>
    </row>
    <row r="153" spans="1:18" s="2" customFormat="1" x14ac:dyDescent="0.2">
      <c r="A153" s="11"/>
      <c r="B153" s="11"/>
      <c r="C153" s="11"/>
      <c r="D153" s="11"/>
      <c r="E153" s="11"/>
      <c r="F153" s="11"/>
      <c r="G153" s="7"/>
      <c r="H153" s="7"/>
      <c r="I153" s="11"/>
      <c r="J153" s="11"/>
      <c r="K153" s="11">
        <v>13</v>
      </c>
      <c r="L153" s="11">
        <v>14.5</v>
      </c>
      <c r="M153" s="7">
        <f t="shared" si="14"/>
        <v>0.89655172413793105</v>
      </c>
      <c r="N153" s="11"/>
      <c r="O153" s="11"/>
      <c r="P153" s="11"/>
      <c r="Q153" s="11"/>
      <c r="R153" s="11"/>
    </row>
    <row r="154" spans="1:18" s="2" customFormat="1" x14ac:dyDescent="0.2">
      <c r="A154" s="11"/>
      <c r="B154" s="11"/>
      <c r="C154" s="11"/>
      <c r="D154" s="11"/>
      <c r="E154" s="11"/>
      <c r="F154" s="11"/>
      <c r="G154" s="7"/>
      <c r="H154" s="7"/>
      <c r="I154" s="11"/>
      <c r="J154" s="11"/>
      <c r="K154" s="11">
        <v>13</v>
      </c>
      <c r="L154" s="11">
        <v>14</v>
      </c>
      <c r="M154" s="7">
        <f t="shared" si="14"/>
        <v>0.9285714285714286</v>
      </c>
      <c r="N154" s="11"/>
      <c r="O154" s="11"/>
      <c r="P154" s="11"/>
      <c r="Q154" s="11"/>
      <c r="R154" s="11"/>
    </row>
    <row r="155" spans="1:18" s="2" customFormat="1" x14ac:dyDescent="0.2">
      <c r="A155" s="11"/>
      <c r="B155" s="11"/>
      <c r="C155" s="11"/>
      <c r="D155" s="11"/>
      <c r="E155" s="11"/>
      <c r="F155" s="11"/>
      <c r="G155" s="7"/>
      <c r="H155" s="7"/>
      <c r="I155" s="11"/>
      <c r="J155" s="11"/>
      <c r="K155" s="11">
        <v>14</v>
      </c>
      <c r="L155" s="11">
        <v>15</v>
      </c>
      <c r="M155" s="7">
        <f t="shared" si="14"/>
        <v>0.93333333333333335</v>
      </c>
      <c r="N155" s="11"/>
      <c r="O155" s="11"/>
      <c r="P155" s="11"/>
      <c r="Q155" s="11"/>
      <c r="R155" s="11"/>
    </row>
    <row r="156" spans="1:18" s="2" customFormat="1" x14ac:dyDescent="0.2">
      <c r="A156" s="11" t="s">
        <v>1055</v>
      </c>
      <c r="B156" s="11"/>
      <c r="C156" s="11"/>
      <c r="D156" s="11"/>
      <c r="E156" s="11"/>
      <c r="F156" s="11"/>
      <c r="G156" s="7"/>
      <c r="H156" s="7"/>
      <c r="I156" s="11"/>
      <c r="J156" s="11"/>
      <c r="K156" s="11">
        <v>11</v>
      </c>
      <c r="L156" s="11">
        <v>13</v>
      </c>
      <c r="M156" s="7">
        <f t="shared" si="14"/>
        <v>0.84615384615384615</v>
      </c>
      <c r="N156" s="11"/>
      <c r="O156" s="11"/>
      <c r="P156" s="11"/>
      <c r="Q156" s="11"/>
      <c r="R156" s="11"/>
    </row>
    <row r="157" spans="1:18" s="2" customFormat="1" x14ac:dyDescent="0.2">
      <c r="A157" s="11"/>
      <c r="B157" s="11"/>
      <c r="C157" s="11"/>
      <c r="D157" s="11"/>
      <c r="E157" s="11"/>
      <c r="F157" s="11"/>
      <c r="G157" s="7"/>
      <c r="H157" s="7"/>
      <c r="I157" s="11"/>
      <c r="J157" s="11"/>
      <c r="K157" s="11">
        <v>11</v>
      </c>
      <c r="L157" s="11">
        <v>13</v>
      </c>
      <c r="M157" s="7">
        <f t="shared" si="14"/>
        <v>0.84615384615384615</v>
      </c>
      <c r="N157" s="11"/>
      <c r="O157" s="11"/>
      <c r="P157" s="11"/>
      <c r="Q157" s="11"/>
      <c r="R157" s="11"/>
    </row>
    <row r="158" spans="1:18" s="2" customFormat="1" x14ac:dyDescent="0.2">
      <c r="A158" s="11"/>
      <c r="B158" s="11"/>
      <c r="C158" s="11"/>
      <c r="D158" s="11"/>
      <c r="E158" s="11"/>
      <c r="F158" s="11"/>
      <c r="G158" s="7"/>
      <c r="H158" s="7"/>
      <c r="I158" s="11"/>
      <c r="J158" s="11"/>
      <c r="K158" s="11">
        <v>11</v>
      </c>
      <c r="L158" s="11">
        <v>13</v>
      </c>
      <c r="M158" s="7">
        <f t="shared" si="14"/>
        <v>0.84615384615384615</v>
      </c>
      <c r="N158" s="11"/>
      <c r="O158" s="11"/>
      <c r="P158" s="11"/>
      <c r="Q158" s="11"/>
      <c r="R158" s="11"/>
    </row>
    <row r="159" spans="1:18" s="2" customFormat="1" x14ac:dyDescent="0.2">
      <c r="A159" s="11"/>
      <c r="B159" s="11"/>
      <c r="C159" s="11"/>
      <c r="D159" s="11"/>
      <c r="E159" s="11"/>
      <c r="F159" s="11"/>
      <c r="G159" s="7"/>
      <c r="H159" s="7"/>
      <c r="I159" s="11"/>
      <c r="J159" s="11"/>
      <c r="K159" s="11">
        <v>12</v>
      </c>
      <c r="L159" s="11">
        <v>13</v>
      </c>
      <c r="M159" s="7">
        <f t="shared" si="14"/>
        <v>0.92307692307692313</v>
      </c>
      <c r="N159" s="11"/>
      <c r="O159" s="11"/>
      <c r="P159" s="11"/>
      <c r="Q159" s="11"/>
      <c r="R159" s="11"/>
    </row>
    <row r="160" spans="1:18" s="2" customFormat="1" x14ac:dyDescent="0.2">
      <c r="A160" s="11"/>
      <c r="B160" s="11"/>
      <c r="C160" s="11"/>
      <c r="D160" s="11"/>
      <c r="E160" s="11"/>
      <c r="F160" s="11"/>
      <c r="G160" s="7"/>
      <c r="H160" s="7"/>
      <c r="I160" s="11"/>
      <c r="J160" s="11"/>
      <c r="K160" s="11">
        <v>12</v>
      </c>
      <c r="L160" s="11">
        <v>14</v>
      </c>
      <c r="M160" s="7">
        <f t="shared" si="14"/>
        <v>0.8571428571428571</v>
      </c>
      <c r="N160" s="11" t="s">
        <v>52</v>
      </c>
      <c r="O160" s="11"/>
      <c r="P160" s="11"/>
      <c r="Q160" s="11"/>
      <c r="R160" s="11"/>
    </row>
    <row r="161" spans="1:18" s="2" customFormat="1" x14ac:dyDescent="0.2">
      <c r="A161" s="11"/>
      <c r="B161" s="11"/>
      <c r="C161" s="11"/>
      <c r="D161" s="11"/>
      <c r="E161" s="11"/>
      <c r="F161" s="11"/>
      <c r="G161" s="7"/>
      <c r="H161" s="7"/>
      <c r="I161" s="11"/>
      <c r="J161" s="11"/>
      <c r="K161" s="11">
        <v>11</v>
      </c>
      <c r="L161" s="11">
        <v>14</v>
      </c>
      <c r="M161" s="7">
        <f t="shared" si="14"/>
        <v>0.7857142857142857</v>
      </c>
      <c r="N161" s="11"/>
      <c r="O161" s="11"/>
      <c r="P161" s="11"/>
      <c r="Q161" s="11"/>
      <c r="R161" s="11"/>
    </row>
    <row r="162" spans="1:18" s="2" customFormat="1" x14ac:dyDescent="0.2">
      <c r="A162" s="11"/>
      <c r="B162" s="11"/>
      <c r="C162" s="11"/>
      <c r="D162" s="11"/>
      <c r="E162" s="11"/>
      <c r="F162" s="11"/>
      <c r="G162" s="7"/>
      <c r="H162" s="7"/>
      <c r="I162" s="11"/>
      <c r="J162" s="11"/>
      <c r="K162" s="11">
        <v>11.5</v>
      </c>
      <c r="L162" s="11">
        <v>13</v>
      </c>
      <c r="M162" s="7">
        <f t="shared" si="14"/>
        <v>0.88461538461538458</v>
      </c>
      <c r="N162" s="11"/>
      <c r="O162" s="11"/>
      <c r="P162" s="11"/>
      <c r="Q162" s="11"/>
      <c r="R162" s="11"/>
    </row>
    <row r="163" spans="1:18" s="2" customFormat="1" x14ac:dyDescent="0.2">
      <c r="A163" s="11"/>
      <c r="B163" s="11"/>
      <c r="C163" s="11"/>
      <c r="D163" s="11"/>
      <c r="E163" s="11"/>
      <c r="F163" s="11"/>
      <c r="G163" s="7"/>
      <c r="H163" s="7"/>
      <c r="I163" s="11"/>
      <c r="J163" s="11"/>
      <c r="K163" s="11">
        <v>11</v>
      </c>
      <c r="L163" s="11">
        <v>13</v>
      </c>
      <c r="M163" s="7">
        <f t="shared" si="14"/>
        <v>0.84615384615384615</v>
      </c>
      <c r="N163" s="11"/>
      <c r="O163" s="11"/>
      <c r="P163" s="11"/>
      <c r="Q163" s="11"/>
      <c r="R163" s="11"/>
    </row>
    <row r="164" spans="1:18" s="2" customFormat="1" x14ac:dyDescent="0.2">
      <c r="A164" s="11"/>
      <c r="B164" s="11"/>
      <c r="C164" s="11"/>
      <c r="D164" s="11"/>
      <c r="E164" s="11"/>
      <c r="F164" s="11"/>
      <c r="G164" s="7"/>
      <c r="H164" s="7"/>
      <c r="I164" s="11"/>
      <c r="J164" s="11"/>
      <c r="K164" s="11">
        <v>13</v>
      </c>
      <c r="L164" s="11">
        <v>14</v>
      </c>
      <c r="M164" s="7">
        <f t="shared" si="14"/>
        <v>0.9285714285714286</v>
      </c>
      <c r="N164" s="11"/>
      <c r="O164" s="11"/>
      <c r="P164" s="11"/>
      <c r="Q164" s="11"/>
      <c r="R164" s="11"/>
    </row>
    <row r="165" spans="1:18" s="2" customFormat="1" x14ac:dyDescent="0.2">
      <c r="A165" s="11"/>
      <c r="B165" s="11"/>
      <c r="C165" s="11"/>
      <c r="D165" s="11"/>
      <c r="E165" s="11"/>
      <c r="F165" s="11"/>
      <c r="G165" s="7"/>
      <c r="H165" s="7"/>
      <c r="I165" s="11"/>
      <c r="J165" s="11"/>
      <c r="K165" s="11">
        <v>13</v>
      </c>
      <c r="L165" s="11">
        <v>14</v>
      </c>
      <c r="M165" s="7">
        <f t="shared" si="14"/>
        <v>0.9285714285714286</v>
      </c>
      <c r="N165" s="11"/>
      <c r="O165" s="11"/>
      <c r="P165" s="11"/>
      <c r="Q165" s="11"/>
      <c r="R165" s="11"/>
    </row>
    <row r="166" spans="1:18" s="2" customFormat="1" x14ac:dyDescent="0.2">
      <c r="A166" s="11" t="s">
        <v>1057</v>
      </c>
      <c r="B166" s="11">
        <v>17</v>
      </c>
      <c r="C166" s="11">
        <v>113</v>
      </c>
      <c r="D166" s="11">
        <v>92</v>
      </c>
      <c r="E166" s="11">
        <v>63</v>
      </c>
      <c r="F166" s="11">
        <v>33</v>
      </c>
      <c r="G166" s="7">
        <f t="shared" si="12"/>
        <v>1.2282608695652173</v>
      </c>
      <c r="H166" s="7">
        <f t="shared" si="13"/>
        <v>0.55752212389380529</v>
      </c>
      <c r="I166" s="11">
        <v>22</v>
      </c>
      <c r="J166" s="11">
        <v>58</v>
      </c>
      <c r="K166" s="11"/>
      <c r="M166" s="30"/>
      <c r="N166" s="11"/>
      <c r="O166" s="11"/>
      <c r="P166" s="11"/>
      <c r="Q166" s="11"/>
      <c r="R166" s="11"/>
    </row>
    <row r="167" spans="1:18" s="2" customFormat="1" x14ac:dyDescent="0.2">
      <c r="A167" s="11"/>
      <c r="B167" s="11">
        <v>12</v>
      </c>
      <c r="C167" s="11">
        <v>112</v>
      </c>
      <c r="D167" s="11">
        <v>95</v>
      </c>
      <c r="E167" s="11">
        <v>63</v>
      </c>
      <c r="F167" s="11">
        <v>32</v>
      </c>
      <c r="G167" s="7">
        <f t="shared" si="12"/>
        <v>1.1789473684210525</v>
      </c>
      <c r="H167" s="7">
        <f t="shared" si="13"/>
        <v>0.5625</v>
      </c>
      <c r="I167" s="11">
        <v>21</v>
      </c>
      <c r="J167" s="11">
        <v>57</v>
      </c>
      <c r="K167" s="11"/>
      <c r="M167" s="30"/>
      <c r="N167" s="11"/>
      <c r="O167" s="11"/>
      <c r="P167" s="11"/>
      <c r="Q167" s="11"/>
      <c r="R167" s="11"/>
    </row>
    <row r="168" spans="1:18" s="2" customFormat="1" x14ac:dyDescent="0.2">
      <c r="A168" s="11"/>
      <c r="B168" s="11">
        <v>17</v>
      </c>
      <c r="C168" s="11">
        <v>95</v>
      </c>
      <c r="D168" s="11">
        <v>78</v>
      </c>
      <c r="E168" s="11">
        <v>48</v>
      </c>
      <c r="F168" s="11">
        <v>32</v>
      </c>
      <c r="G168" s="7">
        <f t="shared" si="12"/>
        <v>1.2179487179487178</v>
      </c>
      <c r="H168" s="7">
        <f t="shared" si="13"/>
        <v>0.50526315789473686</v>
      </c>
      <c r="I168" s="11">
        <v>18</v>
      </c>
      <c r="J168" s="11">
        <v>58</v>
      </c>
      <c r="K168" s="11"/>
      <c r="L168" s="11"/>
      <c r="M168" s="30"/>
      <c r="N168" s="11"/>
      <c r="O168" s="11"/>
      <c r="P168" s="11"/>
      <c r="Q168" s="11"/>
      <c r="R168" s="11"/>
    </row>
    <row r="169" spans="1:18" s="2" customFormat="1" x14ac:dyDescent="0.2">
      <c r="A169" s="11"/>
      <c r="B169" s="11">
        <v>10</v>
      </c>
      <c r="C169" s="11">
        <v>108</v>
      </c>
      <c r="D169" s="11">
        <v>105</v>
      </c>
      <c r="E169" s="11">
        <v>60</v>
      </c>
      <c r="F169" s="11">
        <v>33</v>
      </c>
      <c r="G169" s="7">
        <f t="shared" si="12"/>
        <v>1.0285714285714285</v>
      </c>
      <c r="H169" s="7">
        <f t="shared" si="13"/>
        <v>0.55555555555555558</v>
      </c>
      <c r="I169" s="11">
        <v>20</v>
      </c>
      <c r="J169" s="11">
        <v>64</v>
      </c>
      <c r="K169" s="11"/>
      <c r="L169" s="11"/>
      <c r="M169" s="30"/>
      <c r="N169" s="11"/>
      <c r="O169" s="11"/>
      <c r="P169" s="11"/>
      <c r="Q169" s="11"/>
      <c r="R169" s="11"/>
    </row>
    <row r="170" spans="1:18" s="2" customFormat="1" x14ac:dyDescent="0.2">
      <c r="A170" s="11"/>
      <c r="B170" s="11">
        <v>10</v>
      </c>
      <c r="C170" s="11">
        <v>112</v>
      </c>
      <c r="D170" s="11">
        <v>88</v>
      </c>
      <c r="E170" s="11">
        <v>54</v>
      </c>
      <c r="F170" s="11">
        <v>32</v>
      </c>
      <c r="G170" s="7">
        <f t="shared" si="12"/>
        <v>1.2727272727272727</v>
      </c>
      <c r="H170" s="7">
        <f t="shared" si="13"/>
        <v>0.48214285714285715</v>
      </c>
      <c r="I170" s="11">
        <v>18</v>
      </c>
      <c r="J170" s="11">
        <v>60</v>
      </c>
      <c r="K170" s="11"/>
      <c r="L170" s="11"/>
      <c r="M170" s="30"/>
      <c r="N170" s="11"/>
      <c r="O170" s="11"/>
      <c r="P170" s="11"/>
      <c r="Q170" s="11"/>
      <c r="R170" s="11"/>
    </row>
    <row r="171" spans="1:18" s="2" customFormat="1" x14ac:dyDescent="0.2">
      <c r="A171" s="11"/>
      <c r="B171" s="11">
        <v>14</v>
      </c>
      <c r="C171" s="11">
        <v>86</v>
      </c>
      <c r="D171" s="11">
        <v>70</v>
      </c>
      <c r="E171" s="11">
        <v>45</v>
      </c>
      <c r="F171" s="11">
        <v>32</v>
      </c>
      <c r="G171" s="7">
        <f t="shared" si="12"/>
        <v>1.2285714285714286</v>
      </c>
      <c r="H171" s="7">
        <f t="shared" si="13"/>
        <v>0.52325581395348841</v>
      </c>
      <c r="I171" s="11">
        <v>18</v>
      </c>
      <c r="J171" s="11">
        <v>57</v>
      </c>
      <c r="K171" s="11"/>
      <c r="L171" s="11"/>
      <c r="M171" s="30"/>
      <c r="N171" s="11"/>
      <c r="O171" s="11"/>
      <c r="P171" s="11"/>
      <c r="Q171" s="11"/>
      <c r="R171" s="11"/>
    </row>
    <row r="172" spans="1:18" s="2" customFormat="1" x14ac:dyDescent="0.2">
      <c r="A172" s="11"/>
      <c r="B172" s="11">
        <v>15</v>
      </c>
      <c r="C172" s="11">
        <v>87</v>
      </c>
      <c r="D172" s="11">
        <v>77</v>
      </c>
      <c r="E172" s="11">
        <v>47</v>
      </c>
      <c r="F172" s="11">
        <v>37</v>
      </c>
      <c r="G172" s="7">
        <f t="shared" si="12"/>
        <v>1.1298701298701299</v>
      </c>
      <c r="H172" s="7">
        <f t="shared" si="13"/>
        <v>0.54022988505747127</v>
      </c>
      <c r="I172" s="11">
        <v>19</v>
      </c>
      <c r="J172" s="11">
        <v>62</v>
      </c>
      <c r="K172" s="11"/>
      <c r="L172" s="11"/>
      <c r="M172" s="30"/>
      <c r="N172" s="11"/>
      <c r="O172" s="11"/>
      <c r="P172" s="11"/>
      <c r="Q172" s="11"/>
      <c r="R172" s="11"/>
    </row>
    <row r="173" spans="1:18" s="2" customFormat="1" x14ac:dyDescent="0.2">
      <c r="A173" s="11"/>
      <c r="B173" s="11">
        <v>13</v>
      </c>
      <c r="C173" s="11">
        <v>115</v>
      </c>
      <c r="D173" s="11">
        <v>102</v>
      </c>
      <c r="E173" s="11">
        <v>58</v>
      </c>
      <c r="F173" s="11">
        <v>38</v>
      </c>
      <c r="G173" s="7">
        <f t="shared" si="12"/>
        <v>1.1274509803921569</v>
      </c>
      <c r="H173" s="7">
        <f t="shared" si="13"/>
        <v>0.5043478260869565</v>
      </c>
      <c r="I173" s="11">
        <v>20</v>
      </c>
      <c r="J173" s="11">
        <v>72</v>
      </c>
      <c r="K173" s="11"/>
      <c r="L173" s="11"/>
      <c r="M173" s="30"/>
      <c r="N173" s="11"/>
      <c r="O173" s="11"/>
      <c r="P173" s="11"/>
      <c r="Q173" s="11"/>
      <c r="R173" s="11"/>
    </row>
    <row r="174" spans="1:18" s="2" customFormat="1" x14ac:dyDescent="0.2">
      <c r="A174" s="11"/>
      <c r="B174" s="11">
        <v>13</v>
      </c>
      <c r="C174" s="11">
        <v>125</v>
      </c>
      <c r="D174" s="11">
        <v>115</v>
      </c>
      <c r="E174" s="11">
        <v>77</v>
      </c>
      <c r="F174" s="11">
        <v>38</v>
      </c>
      <c r="G174" s="7">
        <f t="shared" si="12"/>
        <v>1.0869565217391304</v>
      </c>
      <c r="H174" s="7">
        <f t="shared" si="13"/>
        <v>0.61599999999999999</v>
      </c>
      <c r="I174" s="11">
        <v>20</v>
      </c>
      <c r="J174" s="11">
        <v>63</v>
      </c>
      <c r="K174" s="11"/>
      <c r="L174" s="11"/>
      <c r="M174" s="30"/>
      <c r="N174" s="11"/>
      <c r="O174" s="11"/>
      <c r="P174" s="11"/>
      <c r="Q174" s="11"/>
      <c r="R174" s="11"/>
    </row>
    <row r="175" spans="1:18" s="2" customFormat="1" x14ac:dyDescent="0.2">
      <c r="A175" s="11"/>
      <c r="B175" s="11">
        <v>17</v>
      </c>
      <c r="C175" s="11">
        <v>140</v>
      </c>
      <c r="D175" s="11">
        <v>125</v>
      </c>
      <c r="E175" s="11">
        <v>73</v>
      </c>
      <c r="F175" s="11">
        <v>35</v>
      </c>
      <c r="G175" s="7">
        <f t="shared" si="12"/>
        <v>1.1200000000000001</v>
      </c>
      <c r="H175" s="7">
        <f t="shared" si="13"/>
        <v>0.52142857142857146</v>
      </c>
      <c r="I175" s="11">
        <v>19</v>
      </c>
      <c r="J175" s="11">
        <v>65</v>
      </c>
      <c r="K175" s="11"/>
      <c r="L175" s="11"/>
      <c r="M175" s="30"/>
      <c r="N175" s="11"/>
      <c r="O175" s="11"/>
      <c r="P175" s="11"/>
      <c r="Q175" s="11"/>
      <c r="R175" s="11"/>
    </row>
    <row r="176" spans="1:18" s="2" customFormat="1" x14ac:dyDescent="0.2">
      <c r="A176" s="11"/>
      <c r="B176" s="11">
        <v>13</v>
      </c>
      <c r="C176" s="11">
        <v>107</v>
      </c>
      <c r="D176" s="11">
        <v>97</v>
      </c>
      <c r="E176" s="11">
        <v>60</v>
      </c>
      <c r="F176" s="11">
        <v>35</v>
      </c>
      <c r="G176" s="7">
        <f t="shared" si="12"/>
        <v>1.1030927835051547</v>
      </c>
      <c r="H176" s="7">
        <f t="shared" si="13"/>
        <v>0.56074766355140182</v>
      </c>
      <c r="I176" s="11">
        <v>19</v>
      </c>
      <c r="J176" s="11">
        <v>64</v>
      </c>
      <c r="K176" s="11"/>
      <c r="L176" s="11"/>
      <c r="M176" s="30"/>
      <c r="N176" s="11"/>
      <c r="O176" s="11"/>
      <c r="P176" s="11"/>
      <c r="Q176" s="11"/>
      <c r="R176" s="11"/>
    </row>
    <row r="177" spans="1:18" s="2" customFormat="1" x14ac:dyDescent="0.2">
      <c r="A177" s="11"/>
      <c r="B177" s="11">
        <v>15</v>
      </c>
      <c r="C177" s="11">
        <v>105</v>
      </c>
      <c r="D177" s="11">
        <v>98</v>
      </c>
      <c r="E177" s="11">
        <v>60</v>
      </c>
      <c r="F177" s="11">
        <v>34</v>
      </c>
      <c r="G177" s="7">
        <f t="shared" si="12"/>
        <v>1.0714285714285714</v>
      </c>
      <c r="H177" s="7">
        <f t="shared" si="13"/>
        <v>0.5714285714285714</v>
      </c>
      <c r="I177" s="11">
        <v>20</v>
      </c>
      <c r="J177" s="11">
        <v>60</v>
      </c>
      <c r="K177" s="11"/>
      <c r="L177" s="11"/>
      <c r="M177" s="30"/>
      <c r="N177" s="11"/>
      <c r="O177" s="11"/>
      <c r="P177" s="11"/>
      <c r="Q177" s="11"/>
      <c r="R177" s="11"/>
    </row>
    <row r="178" spans="1:18" s="2" customFormat="1" x14ac:dyDescent="0.2">
      <c r="A178" s="11"/>
      <c r="B178" s="11">
        <v>13</v>
      </c>
      <c r="C178" s="11">
        <v>96</v>
      </c>
      <c r="D178" s="11">
        <v>74</v>
      </c>
      <c r="E178" s="11">
        <v>48</v>
      </c>
      <c r="F178" s="11">
        <v>29</v>
      </c>
      <c r="G178" s="7">
        <f t="shared" si="12"/>
        <v>1.2972972972972974</v>
      </c>
      <c r="H178" s="7">
        <f t="shared" si="13"/>
        <v>0.5</v>
      </c>
      <c r="I178" s="11">
        <v>20</v>
      </c>
      <c r="J178" s="11">
        <v>53</v>
      </c>
      <c r="K178" s="11"/>
      <c r="L178" s="11"/>
      <c r="M178" s="30"/>
      <c r="N178" s="11"/>
      <c r="O178" s="11"/>
      <c r="P178" s="11"/>
      <c r="Q178" s="11"/>
      <c r="R178" s="11"/>
    </row>
    <row r="179" spans="1:18" s="2" customFormat="1" x14ac:dyDescent="0.2">
      <c r="A179" s="11"/>
      <c r="B179" s="11">
        <v>14</v>
      </c>
      <c r="C179" s="11">
        <v>108</v>
      </c>
      <c r="D179" s="11">
        <v>96</v>
      </c>
      <c r="E179" s="11">
        <v>50</v>
      </c>
      <c r="F179" s="11">
        <v>29</v>
      </c>
      <c r="G179" s="7">
        <f t="shared" si="12"/>
        <v>1.125</v>
      </c>
      <c r="H179" s="7">
        <f t="shared" si="13"/>
        <v>0.46296296296296297</v>
      </c>
      <c r="I179" s="11">
        <v>21</v>
      </c>
      <c r="J179" s="11">
        <v>66</v>
      </c>
      <c r="K179" s="11"/>
      <c r="L179" s="11"/>
      <c r="M179" s="30"/>
      <c r="N179" s="11"/>
      <c r="O179" s="11"/>
      <c r="P179" s="11"/>
      <c r="Q179" s="11"/>
      <c r="R179" s="11"/>
    </row>
    <row r="180" spans="1:18" s="2" customFormat="1" x14ac:dyDescent="0.2">
      <c r="A180" s="11"/>
      <c r="B180" s="11">
        <v>14</v>
      </c>
      <c r="C180" s="11">
        <v>116</v>
      </c>
      <c r="D180" s="11">
        <v>108</v>
      </c>
      <c r="E180" s="11">
        <v>63</v>
      </c>
      <c r="F180" s="11">
        <v>37</v>
      </c>
      <c r="G180" s="7">
        <f t="shared" si="12"/>
        <v>1.0740740740740742</v>
      </c>
      <c r="H180" s="7">
        <f t="shared" si="13"/>
        <v>0.5431034482758621</v>
      </c>
      <c r="I180" s="11">
        <v>20</v>
      </c>
      <c r="J180" s="11">
        <v>64</v>
      </c>
      <c r="K180" s="11"/>
      <c r="L180" s="11"/>
      <c r="M180" s="30"/>
      <c r="N180" s="11"/>
      <c r="O180" s="11"/>
      <c r="P180" s="11"/>
      <c r="Q180" s="11"/>
      <c r="R180" s="11"/>
    </row>
    <row r="181" spans="1:18" s="2" customFormat="1" x14ac:dyDescent="0.2">
      <c r="A181" s="11"/>
      <c r="B181" s="11">
        <v>6</v>
      </c>
      <c r="C181" s="11">
        <v>87</v>
      </c>
      <c r="D181" s="11">
        <v>76</v>
      </c>
      <c r="E181" s="11">
        <v>45</v>
      </c>
      <c r="F181" s="11">
        <v>36</v>
      </c>
      <c r="G181" s="7">
        <f t="shared" si="12"/>
        <v>1.1447368421052631</v>
      </c>
      <c r="H181" s="7">
        <f t="shared" si="13"/>
        <v>0.51724137931034486</v>
      </c>
      <c r="I181" s="11">
        <v>17</v>
      </c>
      <c r="J181" s="11">
        <v>60</v>
      </c>
      <c r="K181" s="11"/>
      <c r="L181" s="11"/>
      <c r="M181" s="30"/>
      <c r="N181" s="11"/>
      <c r="O181" s="11"/>
      <c r="P181" s="11"/>
      <c r="Q181" s="11"/>
      <c r="R181" s="11"/>
    </row>
    <row r="182" spans="1:18" s="2" customFormat="1" x14ac:dyDescent="0.2">
      <c r="A182" s="11"/>
      <c r="B182" s="11">
        <v>13</v>
      </c>
      <c r="C182" s="11">
        <v>108</v>
      </c>
      <c r="D182" s="11">
        <v>96</v>
      </c>
      <c r="E182" s="11">
        <v>57</v>
      </c>
      <c r="F182" s="11">
        <v>38</v>
      </c>
      <c r="G182" s="7">
        <f t="shared" si="12"/>
        <v>1.125</v>
      </c>
      <c r="H182" s="7">
        <f t="shared" si="13"/>
        <v>0.52777777777777779</v>
      </c>
      <c r="I182" s="11">
        <v>18</v>
      </c>
      <c r="J182" s="11">
        <v>63</v>
      </c>
      <c r="K182" s="11"/>
      <c r="L182" s="11"/>
      <c r="M182" s="30"/>
      <c r="N182" s="11"/>
      <c r="O182" s="11"/>
      <c r="P182" s="11"/>
      <c r="Q182" s="11"/>
      <c r="R182" s="11"/>
    </row>
    <row r="183" spans="1:18" s="2" customFormat="1" x14ac:dyDescent="0.2">
      <c r="A183" s="11"/>
      <c r="B183" s="11">
        <v>15</v>
      </c>
      <c r="C183" s="11">
        <v>115</v>
      </c>
      <c r="D183" s="11">
        <v>110</v>
      </c>
      <c r="E183" s="11">
        <v>55</v>
      </c>
      <c r="F183" s="11">
        <v>42</v>
      </c>
      <c r="G183" s="7">
        <f t="shared" si="12"/>
        <v>1.0454545454545454</v>
      </c>
      <c r="H183" s="7">
        <f t="shared" si="13"/>
        <v>0.47826086956521741</v>
      </c>
      <c r="I183" s="11">
        <v>21</v>
      </c>
      <c r="J183" s="11">
        <v>72</v>
      </c>
      <c r="K183" s="11"/>
      <c r="L183" s="11"/>
      <c r="M183" s="30"/>
      <c r="N183" s="11"/>
      <c r="O183" s="11"/>
      <c r="P183" s="11"/>
      <c r="Q183" s="11"/>
      <c r="R183" s="11"/>
    </row>
    <row r="184" spans="1:18" s="2" customFormat="1" x14ac:dyDescent="0.2">
      <c r="A184" s="11"/>
      <c r="B184" s="11">
        <v>13</v>
      </c>
      <c r="C184" s="11">
        <v>85</v>
      </c>
      <c r="D184" s="11">
        <v>75</v>
      </c>
      <c r="E184" s="11">
        <v>43</v>
      </c>
      <c r="F184" s="11">
        <v>35</v>
      </c>
      <c r="G184" s="7">
        <f t="shared" si="12"/>
        <v>1.1333333333333333</v>
      </c>
      <c r="H184" s="7">
        <f t="shared" si="13"/>
        <v>0.50588235294117645</v>
      </c>
      <c r="I184" s="11">
        <v>17</v>
      </c>
      <c r="J184" s="11">
        <v>68</v>
      </c>
      <c r="K184" s="11"/>
      <c r="L184" s="11"/>
      <c r="M184" s="30"/>
      <c r="N184" s="11"/>
      <c r="O184" s="11"/>
      <c r="P184" s="11"/>
      <c r="Q184" s="11"/>
      <c r="R184" s="11"/>
    </row>
    <row r="185" spans="1:18" s="2" customFormat="1" x14ac:dyDescent="0.2">
      <c r="A185" s="11" t="s">
        <v>1058</v>
      </c>
      <c r="B185" s="11">
        <v>15</v>
      </c>
      <c r="C185" s="11">
        <v>113</v>
      </c>
      <c r="D185" s="11">
        <v>88</v>
      </c>
      <c r="E185" s="11">
        <v>54</v>
      </c>
      <c r="F185" s="11">
        <v>35</v>
      </c>
      <c r="G185" s="31">
        <f t="shared" si="12"/>
        <v>1.2840909090909092</v>
      </c>
      <c r="H185" s="31">
        <f t="shared" si="13"/>
        <v>0.47787610619469029</v>
      </c>
      <c r="I185" s="11">
        <v>22</v>
      </c>
      <c r="J185" s="11">
        <v>54</v>
      </c>
      <c r="K185" s="11"/>
      <c r="L185" s="11"/>
      <c r="M185" s="30"/>
      <c r="N185" s="11"/>
      <c r="O185" s="11"/>
      <c r="P185" s="11"/>
      <c r="Q185" s="11"/>
      <c r="R185" s="11"/>
    </row>
    <row r="186" spans="1:18" s="2" customFormat="1" x14ac:dyDescent="0.2">
      <c r="A186" s="11"/>
      <c r="B186" s="11">
        <v>13</v>
      </c>
      <c r="C186" s="11">
        <v>110</v>
      </c>
      <c r="D186" s="11">
        <v>93</v>
      </c>
      <c r="E186" s="11">
        <v>54</v>
      </c>
      <c r="F186" s="11">
        <v>32</v>
      </c>
      <c r="G186" s="31">
        <f t="shared" si="12"/>
        <v>1.1827956989247312</v>
      </c>
      <c r="H186" s="31">
        <f t="shared" si="13"/>
        <v>0.49090909090909091</v>
      </c>
      <c r="I186" s="11">
        <v>20</v>
      </c>
      <c r="J186" s="11">
        <v>54</v>
      </c>
      <c r="K186" s="11"/>
      <c r="L186" s="11"/>
      <c r="M186" s="30"/>
      <c r="N186" s="11"/>
      <c r="O186" s="11"/>
      <c r="P186" s="11"/>
      <c r="Q186" s="11"/>
      <c r="R186" s="11"/>
    </row>
    <row r="187" spans="1:18" s="2" customFormat="1" x14ac:dyDescent="0.2">
      <c r="A187" s="11" t="s">
        <v>1059</v>
      </c>
      <c r="B187" s="11">
        <v>10</v>
      </c>
      <c r="C187" s="11">
        <v>74</v>
      </c>
      <c r="D187" s="11">
        <v>58</v>
      </c>
      <c r="E187" s="11">
        <v>42</v>
      </c>
      <c r="F187" s="11">
        <v>38</v>
      </c>
      <c r="G187" s="31">
        <f t="shared" si="12"/>
        <v>1.2758620689655173</v>
      </c>
      <c r="H187" s="31">
        <f t="shared" si="13"/>
        <v>0.56756756756756754</v>
      </c>
      <c r="I187" s="11">
        <v>19</v>
      </c>
      <c r="J187" s="11">
        <v>50</v>
      </c>
      <c r="K187" s="11"/>
      <c r="L187" s="11"/>
      <c r="M187" s="30"/>
      <c r="N187" s="11"/>
      <c r="O187" s="11"/>
      <c r="P187" s="11"/>
      <c r="Q187" s="11"/>
      <c r="R187" s="11"/>
    </row>
    <row r="188" spans="1:18" s="2" customFormat="1" x14ac:dyDescent="0.2">
      <c r="A188" s="11"/>
      <c r="B188" s="11">
        <v>14</v>
      </c>
      <c r="C188" s="11">
        <v>103</v>
      </c>
      <c r="D188" s="11">
        <v>86</v>
      </c>
      <c r="E188" s="11">
        <v>53</v>
      </c>
      <c r="F188" s="11">
        <v>35</v>
      </c>
      <c r="G188" s="31">
        <f t="shared" si="12"/>
        <v>1.1976744186046511</v>
      </c>
      <c r="H188" s="31">
        <f t="shared" si="13"/>
        <v>0.5145631067961165</v>
      </c>
      <c r="I188" s="11">
        <v>21</v>
      </c>
      <c r="J188" s="11">
        <v>48</v>
      </c>
      <c r="K188" s="11"/>
      <c r="L188" s="11"/>
      <c r="M188" s="30"/>
      <c r="N188" s="11"/>
      <c r="O188" s="11"/>
      <c r="P188" s="11"/>
      <c r="Q188" s="11"/>
      <c r="R188" s="11"/>
    </row>
    <row r="189" spans="1:18" s="2" customFormat="1" x14ac:dyDescent="0.2">
      <c r="A189" s="11"/>
      <c r="B189" s="11">
        <v>15</v>
      </c>
      <c r="C189" s="11">
        <v>100</v>
      </c>
      <c r="D189" s="11">
        <v>85</v>
      </c>
      <c r="E189" s="11">
        <v>60</v>
      </c>
      <c r="F189" s="11">
        <v>32</v>
      </c>
      <c r="G189" s="31">
        <f t="shared" si="12"/>
        <v>1.1764705882352942</v>
      </c>
      <c r="H189" s="31">
        <f t="shared" si="13"/>
        <v>0.6</v>
      </c>
      <c r="I189" s="11">
        <v>22</v>
      </c>
      <c r="J189" s="11">
        <v>52</v>
      </c>
      <c r="K189" s="11"/>
      <c r="L189" s="11"/>
      <c r="M189" s="30"/>
      <c r="N189" s="11"/>
      <c r="O189" s="11"/>
      <c r="P189" s="11"/>
      <c r="Q189" s="11"/>
      <c r="R189" s="11"/>
    </row>
    <row r="190" spans="1:18" s="2" customFormat="1" x14ac:dyDescent="0.2">
      <c r="A190" s="11" t="s">
        <v>1060</v>
      </c>
      <c r="B190" s="11">
        <v>14</v>
      </c>
      <c r="C190" s="11">
        <v>75</v>
      </c>
      <c r="D190" s="11">
        <v>65</v>
      </c>
      <c r="E190" s="11">
        <v>40</v>
      </c>
      <c r="F190" s="11">
        <v>35</v>
      </c>
      <c r="G190" s="31">
        <f t="shared" si="12"/>
        <v>1.1538461538461537</v>
      </c>
      <c r="H190" s="31">
        <f t="shared" si="13"/>
        <v>0.53333333333333333</v>
      </c>
      <c r="I190" s="11">
        <v>22</v>
      </c>
      <c r="J190" s="11">
        <v>65</v>
      </c>
      <c r="K190" s="11"/>
      <c r="L190" s="11"/>
      <c r="M190" s="30"/>
      <c r="N190" s="11"/>
      <c r="O190" s="11"/>
      <c r="P190" s="11"/>
      <c r="Q190" s="11"/>
      <c r="R190" s="11"/>
    </row>
    <row r="191" spans="1:18" s="2" customFormat="1" x14ac:dyDescent="0.2">
      <c r="A191" s="11" t="s">
        <v>1008</v>
      </c>
      <c r="B191" s="11">
        <v>6</v>
      </c>
      <c r="C191" s="11">
        <v>105</v>
      </c>
      <c r="D191" s="11">
        <v>98</v>
      </c>
      <c r="E191" s="11">
        <v>55</v>
      </c>
      <c r="F191" s="11">
        <v>40</v>
      </c>
      <c r="G191" s="31">
        <f t="shared" si="12"/>
        <v>1.0714285714285714</v>
      </c>
      <c r="H191" s="31">
        <f t="shared" si="13"/>
        <v>0.52380952380952384</v>
      </c>
      <c r="I191" s="11">
        <v>26</v>
      </c>
      <c r="J191" s="11">
        <v>64</v>
      </c>
      <c r="K191" s="11">
        <v>16</v>
      </c>
      <c r="L191" s="11">
        <v>13</v>
      </c>
      <c r="M191" s="7">
        <f>K191/L191</f>
        <v>1.2307692307692308</v>
      </c>
      <c r="N191" s="11"/>
      <c r="O191" s="11"/>
      <c r="P191" s="11"/>
      <c r="Q191" s="11"/>
      <c r="R191" s="11"/>
    </row>
    <row r="192" spans="1:18" s="2" customFormat="1" x14ac:dyDescent="0.2">
      <c r="A192" s="11"/>
      <c r="B192" s="11">
        <v>5</v>
      </c>
      <c r="C192" s="11">
        <v>92</v>
      </c>
      <c r="D192" s="11">
        <v>87</v>
      </c>
      <c r="E192" s="11">
        <v>50</v>
      </c>
      <c r="F192" s="11">
        <v>37</v>
      </c>
      <c r="G192" s="31">
        <f t="shared" si="12"/>
        <v>1.0574712643678161</v>
      </c>
      <c r="H192" s="31">
        <f t="shared" si="13"/>
        <v>0.54347826086956519</v>
      </c>
      <c r="I192" s="11">
        <v>22</v>
      </c>
      <c r="J192" s="11">
        <v>70</v>
      </c>
      <c r="K192" s="11">
        <v>13</v>
      </c>
      <c r="L192" s="11">
        <v>12</v>
      </c>
      <c r="M192" s="7">
        <f>K192/L192</f>
        <v>1.0833333333333333</v>
      </c>
      <c r="N192" s="11"/>
      <c r="O192" s="11"/>
      <c r="P192" s="11"/>
      <c r="Q192" s="11"/>
      <c r="R192" s="11"/>
    </row>
    <row r="193" spans="1:18" s="2" customFormat="1" x14ac:dyDescent="0.2">
      <c r="A193" s="11"/>
      <c r="B193" s="11">
        <v>12</v>
      </c>
      <c r="C193" s="11">
        <v>113</v>
      </c>
      <c r="D193" s="11">
        <v>97</v>
      </c>
      <c r="E193" s="11">
        <v>57</v>
      </c>
      <c r="F193" s="11">
        <v>35</v>
      </c>
      <c r="G193" s="31">
        <f t="shared" si="12"/>
        <v>1.1649484536082475</v>
      </c>
      <c r="H193" s="31">
        <f t="shared" si="13"/>
        <v>0.50442477876106195</v>
      </c>
      <c r="I193" s="11">
        <v>26</v>
      </c>
      <c r="J193" s="11">
        <v>52</v>
      </c>
      <c r="K193" s="11">
        <v>14</v>
      </c>
      <c r="L193" s="11">
        <v>13</v>
      </c>
      <c r="M193" s="7">
        <f>K193/L193</f>
        <v>1.0769230769230769</v>
      </c>
      <c r="N193" s="11"/>
      <c r="O193" s="11"/>
      <c r="P193" s="11"/>
      <c r="Q193" s="11"/>
      <c r="R193" s="11"/>
    </row>
    <row r="194" spans="1:18" s="2" customFormat="1" x14ac:dyDescent="0.2">
      <c r="A194" s="11" t="s">
        <v>1008</v>
      </c>
      <c r="B194" s="11">
        <v>15</v>
      </c>
      <c r="C194" s="11">
        <v>108</v>
      </c>
      <c r="D194" s="11">
        <v>88</v>
      </c>
      <c r="E194" s="11">
        <v>55</v>
      </c>
      <c r="F194" s="11">
        <v>33</v>
      </c>
      <c r="G194" s="31">
        <f t="shared" si="12"/>
        <v>1.2272727272727273</v>
      </c>
      <c r="H194" s="31">
        <f t="shared" si="13"/>
        <v>0.5092592592592593</v>
      </c>
      <c r="I194" s="11">
        <v>26</v>
      </c>
      <c r="J194" s="11">
        <v>53</v>
      </c>
      <c r="K194" s="11"/>
      <c r="L194" s="11"/>
      <c r="M194" s="30"/>
      <c r="N194" s="11"/>
      <c r="O194" s="11"/>
      <c r="P194" s="11"/>
      <c r="Q194" s="11"/>
      <c r="R194" s="11"/>
    </row>
    <row r="195" spans="1:18" s="2" customFormat="1" x14ac:dyDescent="0.2">
      <c r="A195" s="11"/>
      <c r="B195" s="11">
        <v>16</v>
      </c>
      <c r="C195" s="11">
        <v>122</v>
      </c>
      <c r="D195" s="11">
        <v>110</v>
      </c>
      <c r="E195" s="11">
        <v>55</v>
      </c>
      <c r="F195" s="11">
        <v>36</v>
      </c>
      <c r="G195" s="31">
        <f t="shared" si="12"/>
        <v>1.1090909090909091</v>
      </c>
      <c r="H195" s="31">
        <f t="shared" si="13"/>
        <v>0.45081967213114754</v>
      </c>
      <c r="I195" s="11">
        <v>19</v>
      </c>
      <c r="J195" s="11">
        <v>56</v>
      </c>
      <c r="K195" s="11"/>
      <c r="L195" s="11"/>
      <c r="M195" s="30"/>
      <c r="N195" s="11"/>
      <c r="O195" s="11"/>
      <c r="P195" s="11"/>
      <c r="Q195" s="11"/>
      <c r="R195" s="11"/>
    </row>
    <row r="196" spans="1:18" s="2" customFormat="1" x14ac:dyDescent="0.2">
      <c r="A196" s="11"/>
      <c r="B196" s="11">
        <v>15</v>
      </c>
      <c r="C196" s="11">
        <v>102</v>
      </c>
      <c r="D196" s="11">
        <v>88</v>
      </c>
      <c r="E196" s="11">
        <v>55</v>
      </c>
      <c r="F196" s="11">
        <v>34</v>
      </c>
      <c r="G196" s="31">
        <f t="shared" si="12"/>
        <v>1.1590909090909092</v>
      </c>
      <c r="H196" s="31">
        <f t="shared" si="13"/>
        <v>0.53921568627450978</v>
      </c>
      <c r="I196" s="11">
        <v>22</v>
      </c>
      <c r="J196" s="11">
        <v>59</v>
      </c>
      <c r="K196" s="11"/>
      <c r="L196" s="11"/>
      <c r="M196" s="30"/>
      <c r="N196" s="11"/>
      <c r="O196" s="11"/>
      <c r="P196" s="11"/>
      <c r="Q196" s="11"/>
      <c r="R196" s="11"/>
    </row>
    <row r="197" spans="1:18" s="2" customFormat="1" x14ac:dyDescent="0.2">
      <c r="A197" s="11" t="s">
        <v>1061</v>
      </c>
      <c r="B197" s="11">
        <v>6</v>
      </c>
      <c r="C197" s="11">
        <v>69</v>
      </c>
      <c r="D197" s="11">
        <v>61</v>
      </c>
      <c r="E197" s="11">
        <v>37</v>
      </c>
      <c r="F197" s="11">
        <v>33</v>
      </c>
      <c r="G197" s="31">
        <f t="shared" si="12"/>
        <v>1.1311475409836065</v>
      </c>
      <c r="H197" s="31">
        <f t="shared" si="13"/>
        <v>0.53623188405797106</v>
      </c>
      <c r="I197" s="11">
        <v>21</v>
      </c>
      <c r="J197" s="11">
        <v>60</v>
      </c>
      <c r="K197" s="11"/>
      <c r="L197" s="11"/>
      <c r="M197" s="30"/>
      <c r="N197" s="11"/>
      <c r="O197" s="11"/>
      <c r="P197" s="11"/>
      <c r="Q197" s="11"/>
      <c r="R197" s="11"/>
    </row>
    <row r="198" spans="1:18" s="2" customFormat="1" x14ac:dyDescent="0.2">
      <c r="A198" s="11"/>
      <c r="B198" s="11">
        <v>17</v>
      </c>
      <c r="C198" s="11">
        <v>96</v>
      </c>
      <c r="D198" s="11">
        <v>82</v>
      </c>
      <c r="E198" s="11">
        <v>57</v>
      </c>
      <c r="F198" s="11">
        <v>35</v>
      </c>
      <c r="G198" s="31">
        <f t="shared" si="12"/>
        <v>1.1707317073170731</v>
      </c>
      <c r="H198" s="31">
        <f t="shared" si="13"/>
        <v>0.59375</v>
      </c>
      <c r="I198" s="11">
        <v>22</v>
      </c>
      <c r="J198" s="11">
        <v>57</v>
      </c>
      <c r="K198" s="11"/>
      <c r="L198" s="11"/>
      <c r="M198" s="30"/>
      <c r="N198" s="11"/>
      <c r="O198" s="11"/>
      <c r="P198" s="11"/>
      <c r="Q198" s="11"/>
      <c r="R198" s="11"/>
    </row>
    <row r="199" spans="1:18" s="2" customFormat="1" x14ac:dyDescent="0.2">
      <c r="A199" s="11" t="s">
        <v>1062</v>
      </c>
      <c r="B199" s="11">
        <v>13</v>
      </c>
      <c r="C199" s="11">
        <v>97</v>
      </c>
      <c r="D199" s="11">
        <v>86</v>
      </c>
      <c r="E199" s="11">
        <v>50</v>
      </c>
      <c r="F199" s="11">
        <v>47</v>
      </c>
      <c r="G199" s="31">
        <f t="shared" si="12"/>
        <v>1.1279069767441861</v>
      </c>
      <c r="H199" s="31">
        <f t="shared" si="13"/>
        <v>0.51546391752577314</v>
      </c>
      <c r="I199" s="11">
        <v>24</v>
      </c>
      <c r="J199" s="11">
        <v>56</v>
      </c>
      <c r="K199" s="11"/>
      <c r="L199" s="11"/>
      <c r="M199" s="30"/>
      <c r="N199" s="11"/>
      <c r="O199" s="11"/>
      <c r="P199" s="11"/>
      <c r="Q199" s="11"/>
      <c r="R199" s="11"/>
    </row>
    <row r="200" spans="1:18" s="2" customFormat="1" x14ac:dyDescent="0.2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30"/>
      <c r="N200" s="11"/>
      <c r="O200" s="11"/>
      <c r="P200" s="11"/>
      <c r="Q200" s="11"/>
      <c r="R200" s="11"/>
    </row>
    <row r="201" spans="1:18" s="2" customFormat="1" x14ac:dyDescent="0.2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30"/>
      <c r="N201" s="11"/>
      <c r="O201" s="11"/>
      <c r="P201" s="11"/>
      <c r="Q201" s="11"/>
      <c r="R201" s="11"/>
    </row>
    <row r="202" spans="1:18" s="2" customFormat="1" x14ac:dyDescent="0.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30"/>
      <c r="N202" s="11"/>
      <c r="O202" s="11"/>
      <c r="P202" s="11"/>
      <c r="Q202" s="11"/>
      <c r="R202" s="11"/>
    </row>
    <row r="203" spans="1:18" s="2" customFormat="1" x14ac:dyDescent="0.2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30"/>
      <c r="N203" s="11"/>
      <c r="O203" s="11"/>
      <c r="P203" s="11"/>
      <c r="Q203" s="11"/>
      <c r="R203" s="11"/>
    </row>
    <row r="204" spans="1:18" s="2" customFormat="1" x14ac:dyDescent="0.2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30"/>
      <c r="N204" s="11"/>
      <c r="O204" s="11"/>
      <c r="P204" s="11"/>
      <c r="Q204" s="11"/>
      <c r="R204" s="11"/>
    </row>
    <row r="205" spans="1:18" s="2" customFormat="1" x14ac:dyDescent="0.2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30"/>
      <c r="N205" s="11"/>
      <c r="O205" s="11"/>
      <c r="P205" s="11"/>
      <c r="Q205" s="11"/>
      <c r="R205" s="11"/>
    </row>
    <row r="206" spans="1:18" s="2" customFormat="1" x14ac:dyDescent="0.2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30"/>
      <c r="N206" s="11"/>
      <c r="O206" s="11"/>
      <c r="P206" s="11"/>
      <c r="Q206" s="11"/>
      <c r="R206" s="11"/>
    </row>
    <row r="207" spans="1:18" s="2" customFormat="1" x14ac:dyDescent="0.2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30"/>
      <c r="N207" s="11"/>
      <c r="O207" s="11"/>
      <c r="P207" s="11"/>
      <c r="Q207" s="11"/>
      <c r="R207" s="11"/>
    </row>
    <row r="208" spans="1:18" s="2" customFormat="1" x14ac:dyDescent="0.2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30"/>
      <c r="N208" s="11"/>
      <c r="O208" s="11"/>
      <c r="P208" s="11"/>
      <c r="Q208" s="11"/>
      <c r="R208" s="11"/>
    </row>
    <row r="209" spans="1:18" s="2" customFormat="1" x14ac:dyDescent="0.2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30"/>
      <c r="N209" s="11"/>
      <c r="O209" s="11"/>
      <c r="P209" s="11"/>
      <c r="Q209" s="11"/>
      <c r="R209" s="11"/>
    </row>
    <row r="210" spans="1:18" s="2" customFormat="1" x14ac:dyDescent="0.2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30"/>
      <c r="N210" s="11"/>
      <c r="O210" s="11"/>
      <c r="P210" s="11"/>
      <c r="Q210" s="11"/>
      <c r="R210" s="11"/>
    </row>
    <row r="211" spans="1:18" s="2" customFormat="1" x14ac:dyDescent="0.2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30"/>
      <c r="N211" s="11"/>
      <c r="O211" s="11"/>
      <c r="P211" s="11"/>
      <c r="Q211" s="11"/>
      <c r="R211" s="11"/>
    </row>
    <row r="212" spans="1:18" s="2" customFormat="1" x14ac:dyDescent="0.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30"/>
      <c r="N212" s="11"/>
      <c r="O212" s="11"/>
      <c r="P212" s="11"/>
      <c r="Q212" s="11"/>
      <c r="R212" s="11"/>
    </row>
    <row r="213" spans="1:18" s="2" customFormat="1" x14ac:dyDescent="0.2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30"/>
      <c r="N213" s="11"/>
      <c r="O213" s="11"/>
      <c r="P213" s="11"/>
      <c r="Q213" s="11"/>
      <c r="R213" s="11"/>
    </row>
    <row r="214" spans="1:18" s="2" customFormat="1" x14ac:dyDescent="0.2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30"/>
      <c r="N214" s="11"/>
      <c r="O214" s="11"/>
      <c r="P214" s="11"/>
      <c r="Q214" s="11"/>
      <c r="R214" s="11"/>
    </row>
    <row r="215" spans="1:18" s="2" customFormat="1" x14ac:dyDescent="0.2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30"/>
      <c r="N215" s="11"/>
      <c r="O215" s="11"/>
      <c r="P215" s="11"/>
      <c r="Q215" s="11"/>
      <c r="R215" s="11"/>
    </row>
    <row r="216" spans="1:18" s="2" customFormat="1" x14ac:dyDescent="0.2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30"/>
      <c r="N216" s="11"/>
      <c r="O216" s="11"/>
      <c r="P216" s="11"/>
      <c r="Q216" s="11"/>
      <c r="R216" s="11"/>
    </row>
    <row r="217" spans="1:18" s="2" customFormat="1" x14ac:dyDescent="0.2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30"/>
      <c r="N217" s="11"/>
      <c r="O217" s="11"/>
      <c r="P217" s="11"/>
      <c r="Q217" s="11"/>
      <c r="R217" s="11"/>
    </row>
    <row r="218" spans="1:18" s="2" customFormat="1" x14ac:dyDescent="0.2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30"/>
      <c r="N218" s="11"/>
      <c r="O218" s="11"/>
      <c r="P218" s="11"/>
      <c r="Q218" s="11"/>
      <c r="R218" s="11"/>
    </row>
    <row r="219" spans="1:18" s="2" customFormat="1" x14ac:dyDescent="0.2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30"/>
      <c r="N219" s="11"/>
      <c r="O219" s="11"/>
      <c r="P219" s="11"/>
      <c r="Q219" s="11"/>
      <c r="R219" s="11"/>
    </row>
    <row r="220" spans="1:18" s="2" customFormat="1" x14ac:dyDescent="0.2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30"/>
      <c r="N220" s="11"/>
      <c r="O220" s="11"/>
      <c r="P220" s="11"/>
      <c r="Q220" s="11"/>
      <c r="R220" s="11"/>
    </row>
    <row r="221" spans="1:18" s="2" customFormat="1" x14ac:dyDescent="0.2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30"/>
      <c r="N221" s="11"/>
      <c r="O221" s="11"/>
      <c r="P221" s="11"/>
      <c r="Q221" s="11"/>
      <c r="R221" s="11"/>
    </row>
    <row r="222" spans="1:18" s="2" customFormat="1" x14ac:dyDescent="0.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30"/>
      <c r="N222" s="11"/>
      <c r="O222" s="11"/>
      <c r="P222" s="11"/>
      <c r="Q222" s="11"/>
      <c r="R222" s="11"/>
    </row>
    <row r="223" spans="1:18" s="2" customFormat="1" x14ac:dyDescent="0.2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30"/>
      <c r="N223" s="11"/>
      <c r="O223" s="11"/>
      <c r="P223" s="11"/>
      <c r="Q223" s="11"/>
      <c r="R223" s="11"/>
    </row>
    <row r="224" spans="1:18" s="2" customFormat="1" x14ac:dyDescent="0.2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30"/>
      <c r="N224" s="11"/>
      <c r="O224" s="11"/>
      <c r="P224" s="11"/>
      <c r="Q224" s="11"/>
      <c r="R224" s="11"/>
    </row>
    <row r="225" spans="1:18" s="2" customFormat="1" x14ac:dyDescent="0.2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30"/>
      <c r="N225" s="11"/>
      <c r="O225" s="11"/>
      <c r="P225" s="11"/>
      <c r="Q225" s="11"/>
      <c r="R225" s="11"/>
    </row>
    <row r="226" spans="1:18" s="2" customFormat="1" x14ac:dyDescent="0.2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30"/>
      <c r="N226" s="11"/>
      <c r="O226" s="11"/>
      <c r="P226" s="11"/>
      <c r="Q226" s="11"/>
      <c r="R226" s="11"/>
    </row>
    <row r="227" spans="1:18" s="2" customFormat="1" x14ac:dyDescent="0.2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30"/>
      <c r="N227" s="11"/>
      <c r="O227" s="11"/>
      <c r="P227" s="11"/>
      <c r="Q227" s="11"/>
      <c r="R227" s="11"/>
    </row>
    <row r="228" spans="1:18" s="2" customFormat="1" x14ac:dyDescent="0.2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30"/>
      <c r="N228" s="11"/>
      <c r="O228" s="11"/>
      <c r="P228" s="11"/>
      <c r="Q228" s="11"/>
      <c r="R228" s="11"/>
    </row>
    <row r="229" spans="1:18" s="2" customFormat="1" x14ac:dyDescent="0.2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30"/>
      <c r="N229" s="11"/>
      <c r="O229" s="11"/>
      <c r="P229" s="11"/>
      <c r="Q229" s="11"/>
      <c r="R229" s="11"/>
    </row>
    <row r="230" spans="1:18" s="2" customFormat="1" x14ac:dyDescent="0.2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30"/>
      <c r="N230" s="11"/>
      <c r="O230" s="11"/>
      <c r="P230" s="11"/>
      <c r="Q230" s="11"/>
      <c r="R230" s="11"/>
    </row>
    <row r="231" spans="1:18" s="2" customFormat="1" x14ac:dyDescent="0.2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30"/>
      <c r="N231" s="11"/>
      <c r="O231" s="11"/>
      <c r="P231" s="11"/>
      <c r="Q231" s="11"/>
      <c r="R231" s="11"/>
    </row>
    <row r="232" spans="1:18" s="2" customFormat="1" x14ac:dyDescent="0.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30"/>
      <c r="N232" s="11"/>
      <c r="O232" s="11"/>
      <c r="P232" s="11"/>
      <c r="Q232" s="11"/>
      <c r="R232" s="11"/>
    </row>
    <row r="233" spans="1:18" s="2" customFormat="1" x14ac:dyDescent="0.2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30"/>
      <c r="N233" s="11"/>
      <c r="O233" s="11"/>
      <c r="P233" s="11"/>
      <c r="Q233" s="11"/>
      <c r="R233" s="11"/>
    </row>
    <row r="234" spans="1:18" s="2" customFormat="1" x14ac:dyDescent="0.2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30"/>
      <c r="N234" s="11"/>
      <c r="O234" s="11"/>
      <c r="P234" s="11"/>
      <c r="Q234" s="11"/>
      <c r="R234" s="11"/>
    </row>
    <row r="235" spans="1:18" s="2" customFormat="1" x14ac:dyDescent="0.2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30"/>
      <c r="N235" s="11"/>
      <c r="O235" s="11"/>
      <c r="P235" s="11"/>
      <c r="Q235" s="11"/>
      <c r="R235" s="11"/>
    </row>
    <row r="236" spans="1:18" s="2" customFormat="1" x14ac:dyDescent="0.2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30"/>
      <c r="N236" s="11"/>
      <c r="O236" s="11"/>
      <c r="P236" s="11"/>
      <c r="Q236" s="11"/>
      <c r="R236" s="11"/>
    </row>
    <row r="237" spans="1:18" s="2" customFormat="1" x14ac:dyDescent="0.2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30"/>
      <c r="N237" s="11"/>
      <c r="O237" s="11"/>
      <c r="P237" s="11"/>
      <c r="Q237" s="11"/>
      <c r="R237" s="11"/>
    </row>
    <row r="238" spans="1:18" s="2" customFormat="1" x14ac:dyDescent="0.2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30"/>
      <c r="N238" s="11"/>
      <c r="O238" s="11"/>
      <c r="P238" s="11"/>
      <c r="Q238" s="11"/>
      <c r="R238" s="11"/>
    </row>
    <row r="239" spans="1:18" s="2" customFormat="1" x14ac:dyDescent="0.2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30"/>
      <c r="N239" s="11"/>
      <c r="O239" s="11"/>
      <c r="P239" s="11"/>
      <c r="Q239" s="11"/>
      <c r="R239" s="11"/>
    </row>
    <row r="240" spans="1:18" s="2" customFormat="1" x14ac:dyDescent="0.2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30"/>
      <c r="N240" s="11"/>
      <c r="O240" s="11"/>
      <c r="P240" s="11"/>
      <c r="Q240" s="11"/>
      <c r="R240" s="11"/>
    </row>
    <row r="241" spans="1:18" s="2" customFormat="1" x14ac:dyDescent="0.2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30"/>
      <c r="N241" s="11"/>
      <c r="O241" s="11"/>
      <c r="P241" s="11"/>
      <c r="Q241" s="11"/>
      <c r="R241" s="11"/>
    </row>
    <row r="242" spans="1:18" s="2" customFormat="1" x14ac:dyDescent="0.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30"/>
      <c r="N242" s="11"/>
      <c r="O242" s="11"/>
      <c r="P242" s="11"/>
      <c r="Q242" s="11"/>
      <c r="R242" s="11"/>
    </row>
    <row r="243" spans="1:18" s="2" customFormat="1" x14ac:dyDescent="0.2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30"/>
      <c r="N243" s="11"/>
      <c r="O243" s="11"/>
      <c r="P243" s="11"/>
      <c r="Q243" s="11"/>
      <c r="R243" s="11"/>
    </row>
    <row r="244" spans="1:18" s="2" customFormat="1" x14ac:dyDescent="0.2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30"/>
      <c r="N244" s="11"/>
      <c r="O244" s="11"/>
      <c r="P244" s="11"/>
      <c r="Q244" s="11"/>
      <c r="R244" s="11"/>
    </row>
    <row r="245" spans="1:18" s="2" customFormat="1" x14ac:dyDescent="0.2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30"/>
      <c r="N245" s="11"/>
      <c r="O245" s="11"/>
      <c r="P245" s="11"/>
      <c r="Q245" s="11"/>
      <c r="R245" s="11"/>
    </row>
    <row r="246" spans="1:18" s="2" customFormat="1" x14ac:dyDescent="0.2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30"/>
      <c r="N246" s="11"/>
      <c r="O246" s="11"/>
      <c r="P246" s="11"/>
      <c r="Q246" s="11"/>
      <c r="R246" s="11"/>
    </row>
    <row r="247" spans="1:18" s="2" customFormat="1" x14ac:dyDescent="0.2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30"/>
      <c r="N247" s="11"/>
      <c r="O247" s="11"/>
      <c r="P247" s="11"/>
      <c r="Q247" s="11"/>
      <c r="R247" s="11"/>
    </row>
    <row r="248" spans="1:18" s="2" customFormat="1" x14ac:dyDescent="0.2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30"/>
      <c r="N248" s="11"/>
      <c r="O248" s="11"/>
      <c r="P248" s="11"/>
      <c r="Q248" s="11"/>
      <c r="R248" s="11"/>
    </row>
    <row r="249" spans="1:18" s="2" customFormat="1" x14ac:dyDescent="0.2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30"/>
      <c r="N249" s="11"/>
      <c r="O249" s="11"/>
      <c r="P249" s="11"/>
      <c r="Q249" s="11"/>
      <c r="R249" s="11"/>
    </row>
    <row r="250" spans="1:18" s="2" customFormat="1" x14ac:dyDescent="0.2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30"/>
      <c r="N250" s="11"/>
      <c r="O250" s="11"/>
      <c r="P250" s="11"/>
      <c r="Q250" s="11"/>
      <c r="R250" s="11"/>
    </row>
    <row r="251" spans="1:18" s="2" customFormat="1" x14ac:dyDescent="0.2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30"/>
      <c r="N251" s="11"/>
      <c r="O251" s="11"/>
      <c r="P251" s="11"/>
      <c r="Q251" s="11"/>
      <c r="R251" s="11"/>
    </row>
    <row r="252" spans="1:18" s="2" customFormat="1" x14ac:dyDescent="0.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30"/>
      <c r="N252" s="11"/>
      <c r="O252" s="11"/>
      <c r="P252" s="11"/>
      <c r="Q252" s="11"/>
      <c r="R252" s="11"/>
    </row>
    <row r="253" spans="1:18" s="2" customFormat="1" x14ac:dyDescent="0.2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30"/>
      <c r="N253" s="11"/>
      <c r="O253" s="11"/>
      <c r="P253" s="11"/>
      <c r="Q253" s="11"/>
      <c r="R253" s="11"/>
    </row>
    <row r="254" spans="1:18" s="2" customFormat="1" x14ac:dyDescent="0.2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30"/>
      <c r="N254" s="11"/>
      <c r="O254" s="11"/>
      <c r="P254" s="11"/>
      <c r="Q254" s="11"/>
      <c r="R254" s="11"/>
    </row>
    <row r="255" spans="1:18" s="2" customFormat="1" x14ac:dyDescent="0.2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30"/>
      <c r="N255" s="11"/>
      <c r="O255" s="11"/>
      <c r="P255" s="11"/>
      <c r="Q255" s="11"/>
      <c r="R255" s="11"/>
    </row>
    <row r="256" spans="1:18" s="2" customFormat="1" x14ac:dyDescent="0.2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30"/>
      <c r="N256" s="11"/>
      <c r="O256" s="11"/>
      <c r="P256" s="11"/>
      <c r="Q256" s="11"/>
      <c r="R256" s="11"/>
    </row>
    <row r="257" spans="1:18" s="2" customFormat="1" x14ac:dyDescent="0.2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30"/>
      <c r="N257" s="11"/>
      <c r="O257" s="11"/>
      <c r="P257" s="11"/>
      <c r="Q257" s="11"/>
      <c r="R257" s="11"/>
    </row>
    <row r="258" spans="1:18" s="2" customFormat="1" x14ac:dyDescent="0.2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30"/>
      <c r="N258" s="11"/>
      <c r="O258" s="11"/>
      <c r="P258" s="11"/>
      <c r="Q258" s="11"/>
      <c r="R258" s="11"/>
    </row>
    <row r="259" spans="1:18" s="2" customFormat="1" x14ac:dyDescent="0.2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30"/>
      <c r="N259" s="11"/>
      <c r="O259" s="11"/>
      <c r="P259" s="11"/>
      <c r="Q259" s="11"/>
      <c r="R259" s="11"/>
    </row>
    <row r="260" spans="1:18" s="2" customFormat="1" x14ac:dyDescent="0.2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30"/>
      <c r="N260" s="11"/>
      <c r="O260" s="11"/>
      <c r="P260" s="11"/>
      <c r="Q260" s="11"/>
      <c r="R260" s="11"/>
    </row>
    <row r="261" spans="1:18" s="2" customFormat="1" x14ac:dyDescent="0.2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30"/>
      <c r="N261" s="11"/>
      <c r="O261" s="11"/>
      <c r="P261" s="11"/>
      <c r="Q261" s="11"/>
      <c r="R261" s="11"/>
    </row>
    <row r="262" spans="1:18" s="2" customFormat="1" x14ac:dyDescent="0.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30"/>
      <c r="N262" s="11"/>
      <c r="O262" s="11"/>
      <c r="P262" s="11"/>
      <c r="Q262" s="11"/>
      <c r="R262" s="11"/>
    </row>
    <row r="263" spans="1:18" s="2" customFormat="1" x14ac:dyDescent="0.2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30"/>
      <c r="N263" s="11"/>
      <c r="O263" s="11"/>
      <c r="P263" s="11"/>
      <c r="Q263" s="11"/>
      <c r="R263" s="11"/>
    </row>
    <row r="264" spans="1:18" s="2" customFormat="1" x14ac:dyDescent="0.2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30"/>
      <c r="N264" s="11"/>
      <c r="O264" s="11"/>
      <c r="P264" s="11"/>
      <c r="Q264" s="11"/>
      <c r="R264" s="11"/>
    </row>
    <row r="265" spans="1:18" s="2" customFormat="1" x14ac:dyDescent="0.2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30"/>
      <c r="N265" s="11"/>
      <c r="O265" s="11"/>
      <c r="P265" s="11"/>
      <c r="Q265" s="11"/>
      <c r="R265" s="11"/>
    </row>
    <row r="266" spans="1:18" s="2" customFormat="1" x14ac:dyDescent="0.2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30"/>
      <c r="N266" s="11"/>
      <c r="O266" s="11"/>
      <c r="P266" s="11"/>
      <c r="Q266" s="11"/>
      <c r="R266" s="11"/>
    </row>
    <row r="267" spans="1:18" s="2" customFormat="1" x14ac:dyDescent="0.2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30"/>
      <c r="N267" s="11"/>
      <c r="O267" s="11"/>
      <c r="P267" s="11"/>
      <c r="Q267" s="11"/>
      <c r="R267" s="11"/>
    </row>
    <row r="268" spans="1:18" s="2" customFormat="1" x14ac:dyDescent="0.2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30"/>
      <c r="N268" s="11"/>
      <c r="O268" s="11"/>
      <c r="P268" s="11"/>
      <c r="Q268" s="11"/>
      <c r="R268" s="11"/>
    </row>
    <row r="269" spans="1:18" s="2" customFormat="1" x14ac:dyDescent="0.2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30"/>
      <c r="N269" s="11"/>
      <c r="O269" s="11"/>
      <c r="P269" s="11"/>
      <c r="Q269" s="11"/>
      <c r="R269" s="11"/>
    </row>
    <row r="270" spans="1:18" s="2" customFormat="1" x14ac:dyDescent="0.2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30"/>
      <c r="N270" s="11"/>
      <c r="O270" s="11"/>
      <c r="P270" s="11"/>
      <c r="Q270" s="11"/>
      <c r="R270" s="11"/>
    </row>
    <row r="271" spans="1:18" s="2" customFormat="1" x14ac:dyDescent="0.2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30"/>
      <c r="N271" s="11"/>
      <c r="O271" s="11"/>
      <c r="P271" s="11"/>
      <c r="Q271" s="11"/>
      <c r="R271" s="11"/>
    </row>
    <row r="272" spans="1:18" s="2" customFormat="1" x14ac:dyDescent="0.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30"/>
      <c r="N272" s="11"/>
      <c r="O272" s="11"/>
      <c r="P272" s="11"/>
      <c r="Q272" s="11"/>
      <c r="R272" s="11"/>
    </row>
    <row r="273" spans="1:18" s="2" customFormat="1" x14ac:dyDescent="0.2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30"/>
      <c r="N273" s="11"/>
      <c r="O273" s="11"/>
      <c r="P273" s="11"/>
      <c r="Q273" s="11"/>
      <c r="R273" s="11"/>
    </row>
    <row r="274" spans="1:18" s="2" customFormat="1" x14ac:dyDescent="0.2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30"/>
      <c r="N274" s="11"/>
      <c r="O274" s="11"/>
      <c r="P274" s="11"/>
      <c r="Q274" s="11"/>
      <c r="R274" s="11"/>
    </row>
    <row r="275" spans="1:18" s="2" customFormat="1" x14ac:dyDescent="0.2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30"/>
      <c r="N275" s="11"/>
      <c r="O275" s="11"/>
      <c r="P275" s="11"/>
      <c r="Q275" s="11"/>
      <c r="R275" s="11"/>
    </row>
    <row r="276" spans="1:18" s="2" customFormat="1" x14ac:dyDescent="0.2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30"/>
      <c r="N276" s="11"/>
      <c r="O276" s="11"/>
      <c r="P276" s="11"/>
      <c r="Q276" s="11"/>
      <c r="R276" s="11"/>
    </row>
    <row r="277" spans="1:18" s="2" customFormat="1" x14ac:dyDescent="0.2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30"/>
      <c r="N277" s="11"/>
      <c r="O277" s="11"/>
      <c r="P277" s="11"/>
      <c r="Q277" s="11"/>
      <c r="R277" s="11"/>
    </row>
    <row r="278" spans="1:18" s="2" customFormat="1" x14ac:dyDescent="0.2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30"/>
      <c r="N278" s="11"/>
      <c r="O278" s="11"/>
      <c r="P278" s="11"/>
      <c r="Q278" s="11"/>
      <c r="R278" s="11"/>
    </row>
    <row r="279" spans="1:18" s="2" customFormat="1" x14ac:dyDescent="0.2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30"/>
      <c r="N279" s="11"/>
      <c r="O279" s="11"/>
      <c r="P279" s="11"/>
      <c r="Q279" s="11"/>
      <c r="R279" s="11"/>
    </row>
    <row r="280" spans="1:18" s="2" customFormat="1" x14ac:dyDescent="0.2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30"/>
      <c r="N280" s="11"/>
      <c r="O280" s="11"/>
      <c r="P280" s="11"/>
      <c r="Q280" s="11"/>
      <c r="R280" s="11"/>
    </row>
    <row r="281" spans="1:18" s="2" customFormat="1" x14ac:dyDescent="0.2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30"/>
      <c r="N281" s="11"/>
      <c r="O281" s="11"/>
      <c r="P281" s="11"/>
      <c r="Q281" s="11"/>
      <c r="R281" s="11"/>
    </row>
    <row r="282" spans="1:18" s="2" customFormat="1" x14ac:dyDescent="0.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30"/>
      <c r="N282" s="11"/>
      <c r="O282" s="11"/>
      <c r="P282" s="11"/>
      <c r="Q282" s="11"/>
      <c r="R282" s="11"/>
    </row>
    <row r="283" spans="1:18" s="2" customFormat="1" x14ac:dyDescent="0.2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30"/>
      <c r="N283" s="11"/>
      <c r="O283" s="11"/>
      <c r="P283" s="11"/>
      <c r="Q283" s="11"/>
      <c r="R283" s="11"/>
    </row>
    <row r="284" spans="1:18" s="2" customFormat="1" x14ac:dyDescent="0.2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30"/>
      <c r="N284" s="11"/>
      <c r="O284" s="11"/>
      <c r="P284" s="11"/>
      <c r="Q284" s="11"/>
      <c r="R284" s="11"/>
    </row>
    <row r="285" spans="1:18" s="2" customFormat="1" x14ac:dyDescent="0.2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30"/>
      <c r="N285" s="11"/>
      <c r="O285" s="11"/>
      <c r="P285" s="11"/>
      <c r="Q285" s="11"/>
      <c r="R285" s="11"/>
    </row>
    <row r="286" spans="1:18" s="2" customFormat="1" x14ac:dyDescent="0.2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30"/>
      <c r="N286" s="11"/>
      <c r="O286" s="11"/>
      <c r="P286" s="11"/>
      <c r="Q286" s="11"/>
      <c r="R286" s="11"/>
    </row>
    <row r="287" spans="1:18" s="2" customFormat="1" x14ac:dyDescent="0.2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30"/>
      <c r="N287" s="11"/>
      <c r="O287" s="11"/>
      <c r="P287" s="11"/>
      <c r="Q287" s="11"/>
      <c r="R287" s="11"/>
    </row>
    <row r="288" spans="1:18" s="2" customFormat="1" x14ac:dyDescent="0.2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30"/>
      <c r="N288" s="11"/>
      <c r="O288" s="11"/>
      <c r="P288" s="11"/>
      <c r="Q288" s="11"/>
      <c r="R288" s="11"/>
    </row>
    <row r="289" spans="1:18" s="2" customFormat="1" x14ac:dyDescent="0.2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30"/>
      <c r="N289" s="11"/>
      <c r="O289" s="11"/>
      <c r="P289" s="11"/>
      <c r="Q289" s="11"/>
      <c r="R289" s="11"/>
    </row>
    <row r="290" spans="1:18" s="2" customFormat="1" x14ac:dyDescent="0.2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30"/>
      <c r="N290" s="11"/>
      <c r="O290" s="11"/>
      <c r="P290" s="11"/>
      <c r="Q290" s="11"/>
      <c r="R290" s="11"/>
    </row>
    <row r="291" spans="1:18" s="2" customFormat="1" x14ac:dyDescent="0.2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30"/>
      <c r="N291" s="11"/>
      <c r="O291" s="11"/>
      <c r="P291" s="11"/>
      <c r="Q291" s="11"/>
      <c r="R291" s="11"/>
    </row>
    <row r="292" spans="1:18" s="2" customFormat="1" x14ac:dyDescent="0.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30"/>
      <c r="N292" s="11"/>
      <c r="O292" s="11"/>
      <c r="P292" s="11"/>
      <c r="Q292" s="11"/>
      <c r="R292" s="11"/>
    </row>
    <row r="293" spans="1:18" s="2" customFormat="1" x14ac:dyDescent="0.2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30"/>
      <c r="N293" s="11"/>
      <c r="O293" s="11"/>
      <c r="P293" s="11"/>
      <c r="Q293" s="11"/>
      <c r="R293" s="11"/>
    </row>
    <row r="294" spans="1:18" s="2" customFormat="1" x14ac:dyDescent="0.2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30"/>
      <c r="N294" s="11"/>
      <c r="O294" s="11"/>
      <c r="P294" s="11"/>
      <c r="Q294" s="11"/>
      <c r="R294" s="11"/>
    </row>
    <row r="295" spans="1:18" s="2" customFormat="1" x14ac:dyDescent="0.2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30"/>
      <c r="N295" s="11"/>
      <c r="O295" s="11"/>
      <c r="P295" s="11"/>
      <c r="Q295" s="11"/>
      <c r="R295" s="11"/>
    </row>
    <row r="296" spans="1:18" s="2" customFormat="1" x14ac:dyDescent="0.2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30"/>
      <c r="N296" s="11"/>
      <c r="O296" s="11"/>
      <c r="P296" s="11"/>
      <c r="Q296" s="11"/>
      <c r="R296" s="11"/>
    </row>
    <row r="297" spans="1:18" s="2" customFormat="1" x14ac:dyDescent="0.2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30"/>
      <c r="N297" s="11"/>
      <c r="O297" s="11"/>
      <c r="P297" s="11"/>
      <c r="Q297" s="11"/>
      <c r="R297" s="11"/>
    </row>
    <row r="298" spans="1:18" s="2" customFormat="1" x14ac:dyDescent="0.2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30"/>
      <c r="N298" s="11"/>
      <c r="O298" s="11"/>
      <c r="P298" s="11"/>
      <c r="Q298" s="11"/>
      <c r="R298" s="11"/>
    </row>
    <row r="299" spans="1:18" s="2" customFormat="1" x14ac:dyDescent="0.2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30"/>
      <c r="N299" s="11"/>
      <c r="O299" s="11"/>
      <c r="P299" s="11"/>
      <c r="Q299" s="11"/>
      <c r="R299" s="11"/>
    </row>
    <row r="300" spans="1:18" s="2" customFormat="1" x14ac:dyDescent="0.2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30"/>
      <c r="N300" s="11"/>
      <c r="O300" s="11"/>
      <c r="P300" s="11"/>
      <c r="Q300" s="11"/>
      <c r="R300" s="11"/>
    </row>
    <row r="301" spans="1:18" s="2" customFormat="1" x14ac:dyDescent="0.2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30"/>
      <c r="N301" s="11"/>
      <c r="O301" s="11"/>
      <c r="P301" s="11"/>
      <c r="Q301" s="11"/>
      <c r="R301" s="11"/>
    </row>
    <row r="302" spans="1:18" s="2" customFormat="1" x14ac:dyDescent="0.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30"/>
      <c r="N302" s="11"/>
      <c r="O302" s="11"/>
      <c r="P302" s="11"/>
      <c r="Q302" s="11"/>
      <c r="R302" s="11"/>
    </row>
    <row r="303" spans="1:18" s="2" customFormat="1" x14ac:dyDescent="0.2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30"/>
      <c r="N303" s="11"/>
      <c r="O303" s="11"/>
      <c r="P303" s="11"/>
      <c r="Q303" s="11"/>
      <c r="R303" s="11"/>
    </row>
    <row r="304" spans="1:18" s="2" customFormat="1" x14ac:dyDescent="0.2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30"/>
      <c r="N304" s="11"/>
      <c r="O304" s="11"/>
      <c r="P304" s="11"/>
      <c r="Q304" s="11"/>
      <c r="R304" s="11"/>
    </row>
    <row r="305" spans="1:18" s="2" customFormat="1" x14ac:dyDescent="0.2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30"/>
      <c r="N305" s="11"/>
      <c r="O305" s="11"/>
      <c r="P305" s="11"/>
      <c r="Q305" s="11"/>
      <c r="R305" s="11"/>
    </row>
    <row r="306" spans="1:18" s="2" customFormat="1" x14ac:dyDescent="0.2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30"/>
      <c r="N306" s="11"/>
      <c r="O306" s="11"/>
      <c r="P306" s="11"/>
      <c r="Q306" s="11"/>
      <c r="R306" s="11"/>
    </row>
    <row r="307" spans="1:18" s="2" customFormat="1" x14ac:dyDescent="0.2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30"/>
      <c r="N307" s="11"/>
      <c r="O307" s="11"/>
      <c r="P307" s="11"/>
      <c r="Q307" s="11"/>
      <c r="R307" s="11"/>
    </row>
    <row r="308" spans="1:18" s="2" customFormat="1" x14ac:dyDescent="0.2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30"/>
      <c r="N308" s="11"/>
      <c r="O308" s="11"/>
      <c r="P308" s="11"/>
      <c r="Q308" s="11"/>
      <c r="R308" s="11"/>
    </row>
    <row r="309" spans="1:18" s="2" customFormat="1" x14ac:dyDescent="0.2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30"/>
      <c r="N309" s="11"/>
      <c r="O309" s="11"/>
      <c r="P309" s="11"/>
      <c r="Q309" s="11"/>
      <c r="R309" s="11"/>
    </row>
    <row r="310" spans="1:18" s="2" customFormat="1" x14ac:dyDescent="0.2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30"/>
      <c r="N310" s="11"/>
      <c r="O310" s="11"/>
      <c r="P310" s="11"/>
      <c r="Q310" s="11"/>
      <c r="R310" s="11"/>
    </row>
    <row r="311" spans="1:18" s="2" customFormat="1" x14ac:dyDescent="0.2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30"/>
      <c r="N311" s="11"/>
      <c r="O311" s="11"/>
      <c r="P311" s="11"/>
      <c r="Q311" s="11"/>
      <c r="R311" s="11"/>
    </row>
    <row r="312" spans="1:18" s="2" customFormat="1" x14ac:dyDescent="0.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30"/>
      <c r="N312" s="11"/>
      <c r="O312" s="11"/>
      <c r="P312" s="11"/>
      <c r="Q312" s="11"/>
      <c r="R312" s="11"/>
    </row>
    <row r="313" spans="1:18" s="2" customFormat="1" x14ac:dyDescent="0.2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30"/>
      <c r="N313" s="11"/>
      <c r="O313" s="11"/>
      <c r="P313" s="11"/>
      <c r="Q313" s="11"/>
      <c r="R313" s="11"/>
    </row>
    <row r="314" spans="1:18" s="2" customFormat="1" x14ac:dyDescent="0.2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30"/>
      <c r="N314" s="11"/>
      <c r="O314" s="11"/>
      <c r="P314" s="11"/>
      <c r="Q314" s="11"/>
      <c r="R314" s="11"/>
    </row>
    <row r="315" spans="1:18" s="2" customFormat="1" x14ac:dyDescent="0.2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30"/>
      <c r="N315" s="11"/>
      <c r="O315" s="11"/>
      <c r="P315" s="11"/>
      <c r="Q315" s="11"/>
      <c r="R315" s="11"/>
    </row>
    <row r="316" spans="1:18" s="2" customFormat="1" x14ac:dyDescent="0.2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30"/>
      <c r="N316" s="11"/>
      <c r="O316" s="11"/>
      <c r="P316" s="11"/>
      <c r="Q316" s="11"/>
      <c r="R316" s="11"/>
    </row>
    <row r="317" spans="1:18" s="2" customFormat="1" x14ac:dyDescent="0.2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30"/>
      <c r="N317" s="11"/>
      <c r="O317" s="11"/>
      <c r="P317" s="11"/>
      <c r="Q317" s="11"/>
      <c r="R317" s="11"/>
    </row>
    <row r="318" spans="1:18" s="2" customFormat="1" x14ac:dyDescent="0.2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30"/>
      <c r="N318" s="11"/>
      <c r="O318" s="11"/>
      <c r="P318" s="11"/>
      <c r="Q318" s="11"/>
      <c r="R318" s="11"/>
    </row>
    <row r="319" spans="1:18" s="2" customFormat="1" x14ac:dyDescent="0.2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30"/>
      <c r="N319" s="11"/>
      <c r="O319" s="11"/>
      <c r="P319" s="11"/>
      <c r="Q319" s="11"/>
      <c r="R319" s="11"/>
    </row>
    <row r="320" spans="1:18" s="2" customFormat="1" x14ac:dyDescent="0.2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30"/>
      <c r="N320" s="11"/>
      <c r="O320" s="11"/>
      <c r="P320" s="11"/>
      <c r="Q320" s="11"/>
      <c r="R320" s="11"/>
    </row>
    <row r="321" spans="1:18" s="2" customFormat="1" x14ac:dyDescent="0.2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30"/>
      <c r="N321" s="11"/>
      <c r="O321" s="11"/>
      <c r="P321" s="11"/>
      <c r="Q321" s="11"/>
      <c r="R321" s="11"/>
    </row>
    <row r="322" spans="1:18" s="2" customFormat="1" x14ac:dyDescent="0.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30"/>
      <c r="N322" s="11"/>
      <c r="O322" s="11"/>
      <c r="P322" s="11"/>
      <c r="Q322" s="11"/>
      <c r="R322" s="11"/>
    </row>
    <row r="323" spans="1:18" s="2" customFormat="1" x14ac:dyDescent="0.2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30"/>
      <c r="N323" s="11"/>
      <c r="O323" s="11"/>
      <c r="P323" s="11"/>
      <c r="Q323" s="11"/>
      <c r="R323" s="11"/>
    </row>
    <row r="324" spans="1:18" s="2" customFormat="1" x14ac:dyDescent="0.2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30"/>
      <c r="N324" s="11"/>
      <c r="O324" s="11"/>
      <c r="P324" s="11"/>
      <c r="Q324" s="11"/>
      <c r="R324" s="11"/>
    </row>
    <row r="325" spans="1:18" s="2" customFormat="1" x14ac:dyDescent="0.2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30"/>
      <c r="N325" s="11"/>
      <c r="O325" s="11"/>
      <c r="P325" s="11"/>
      <c r="Q325" s="11"/>
      <c r="R325" s="11"/>
    </row>
    <row r="326" spans="1:18" s="2" customFormat="1" x14ac:dyDescent="0.2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30"/>
      <c r="N326" s="11"/>
      <c r="O326" s="11"/>
      <c r="P326" s="11"/>
      <c r="Q326" s="11"/>
      <c r="R326" s="11"/>
    </row>
    <row r="327" spans="1:18" s="2" customFormat="1" x14ac:dyDescent="0.2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30"/>
      <c r="N327" s="11"/>
      <c r="O327" s="11"/>
      <c r="P327" s="11"/>
      <c r="Q327" s="11"/>
      <c r="R327" s="11"/>
    </row>
    <row r="328" spans="1:18" s="2" customFormat="1" x14ac:dyDescent="0.2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30"/>
      <c r="N328" s="11"/>
      <c r="O328" s="11"/>
      <c r="P328" s="11"/>
      <c r="Q328" s="11"/>
      <c r="R328" s="11"/>
    </row>
    <row r="329" spans="1:18" s="2" customFormat="1" x14ac:dyDescent="0.2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30"/>
      <c r="N329" s="11"/>
      <c r="O329" s="11"/>
      <c r="P329" s="11"/>
      <c r="Q329" s="11"/>
      <c r="R329" s="11"/>
    </row>
    <row r="330" spans="1:18" s="2" customFormat="1" x14ac:dyDescent="0.2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30"/>
      <c r="N330" s="11"/>
      <c r="O330" s="11"/>
      <c r="P330" s="11"/>
      <c r="Q330" s="11"/>
      <c r="R330" s="11"/>
    </row>
    <row r="331" spans="1:18" s="2" customFormat="1" x14ac:dyDescent="0.2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30"/>
      <c r="N331" s="11"/>
      <c r="O331" s="11"/>
      <c r="P331" s="11"/>
      <c r="Q331" s="11"/>
      <c r="R331" s="11"/>
    </row>
    <row r="332" spans="1:18" s="2" customFormat="1" x14ac:dyDescent="0.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30"/>
      <c r="N332" s="11"/>
      <c r="O332" s="11"/>
      <c r="P332" s="11"/>
      <c r="Q332" s="11"/>
      <c r="R332" s="11"/>
    </row>
    <row r="333" spans="1:18" s="2" customFormat="1" x14ac:dyDescent="0.2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30"/>
      <c r="N333" s="11"/>
      <c r="O333" s="11"/>
      <c r="P333" s="11"/>
      <c r="Q333" s="11"/>
      <c r="R333" s="11"/>
    </row>
    <row r="334" spans="1:18" s="2" customFormat="1" x14ac:dyDescent="0.2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30"/>
      <c r="N334" s="11"/>
      <c r="O334" s="11"/>
      <c r="P334" s="11"/>
      <c r="Q334" s="11"/>
      <c r="R334" s="11"/>
    </row>
    <row r="335" spans="1:18" s="2" customFormat="1" x14ac:dyDescent="0.2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30"/>
      <c r="N335" s="11"/>
      <c r="O335" s="11"/>
      <c r="P335" s="11"/>
      <c r="Q335" s="11"/>
      <c r="R335" s="11"/>
    </row>
    <row r="336" spans="1:18" s="2" customFormat="1" x14ac:dyDescent="0.2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30"/>
      <c r="N336" s="11"/>
      <c r="O336" s="11"/>
      <c r="P336" s="11"/>
      <c r="Q336" s="11"/>
      <c r="R336" s="11"/>
    </row>
    <row r="337" spans="1:18" s="2" customFormat="1" x14ac:dyDescent="0.2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30"/>
      <c r="N337" s="11"/>
      <c r="O337" s="11"/>
      <c r="P337" s="11"/>
      <c r="Q337" s="11"/>
      <c r="R337" s="11"/>
    </row>
    <row r="338" spans="1:18" s="2" customFormat="1" x14ac:dyDescent="0.2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30"/>
      <c r="N338" s="11"/>
      <c r="O338" s="11"/>
      <c r="P338" s="11"/>
      <c r="Q338" s="11"/>
      <c r="R338" s="11"/>
    </row>
    <row r="339" spans="1:18" s="2" customFormat="1" x14ac:dyDescent="0.2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30"/>
      <c r="N339" s="11"/>
      <c r="O339" s="11"/>
      <c r="P339" s="11"/>
      <c r="Q339" s="11"/>
      <c r="R339" s="11"/>
    </row>
    <row r="340" spans="1:18" s="2" customFormat="1" x14ac:dyDescent="0.2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30"/>
      <c r="N340" s="11"/>
      <c r="O340" s="11"/>
      <c r="P340" s="11"/>
      <c r="Q340" s="11"/>
      <c r="R340" s="11"/>
    </row>
    <row r="341" spans="1:18" s="2" customFormat="1" x14ac:dyDescent="0.2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30"/>
      <c r="N341" s="11"/>
      <c r="O341" s="11"/>
      <c r="P341" s="11"/>
      <c r="Q341" s="11"/>
      <c r="R341" s="11"/>
    </row>
    <row r="342" spans="1:18" s="2" customFormat="1" x14ac:dyDescent="0.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30"/>
      <c r="N342" s="11"/>
      <c r="O342" s="11"/>
      <c r="P342" s="11"/>
      <c r="Q342" s="11"/>
      <c r="R342" s="11"/>
    </row>
    <row r="343" spans="1:18" s="2" customFormat="1" x14ac:dyDescent="0.2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30"/>
      <c r="N343" s="11"/>
      <c r="O343" s="11"/>
      <c r="P343" s="11"/>
      <c r="Q343" s="11"/>
      <c r="R343" s="11"/>
    </row>
    <row r="344" spans="1:18" s="2" customFormat="1" x14ac:dyDescent="0.2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30"/>
      <c r="N344" s="11"/>
      <c r="O344" s="11"/>
      <c r="P344" s="11"/>
      <c r="Q344" s="11"/>
      <c r="R344" s="11"/>
    </row>
    <row r="345" spans="1:18" s="2" customFormat="1" x14ac:dyDescent="0.2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30"/>
      <c r="N345" s="11"/>
      <c r="O345" s="11"/>
      <c r="P345" s="11"/>
      <c r="Q345" s="11"/>
      <c r="R345" s="11"/>
    </row>
    <row r="346" spans="1:18" s="2" customFormat="1" x14ac:dyDescent="0.2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30"/>
      <c r="N346" s="11"/>
      <c r="O346" s="11"/>
      <c r="P346" s="11"/>
      <c r="Q346" s="11"/>
      <c r="R346" s="11"/>
    </row>
    <row r="347" spans="1:18" s="2" customFormat="1" x14ac:dyDescent="0.2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30"/>
      <c r="N347" s="11"/>
      <c r="O347" s="11"/>
      <c r="P347" s="11"/>
      <c r="Q347" s="11"/>
      <c r="R347" s="11"/>
    </row>
    <row r="348" spans="1:18" s="2" customFormat="1" x14ac:dyDescent="0.2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30"/>
      <c r="N348" s="11"/>
      <c r="O348" s="11"/>
      <c r="P348" s="11"/>
      <c r="Q348" s="11"/>
      <c r="R348" s="11"/>
    </row>
    <row r="349" spans="1:18" s="2" customFormat="1" x14ac:dyDescent="0.2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30"/>
      <c r="N349" s="11"/>
      <c r="O349" s="11"/>
      <c r="P349" s="11"/>
      <c r="Q349" s="11"/>
      <c r="R349" s="11"/>
    </row>
    <row r="350" spans="1:18" s="2" customFormat="1" x14ac:dyDescent="0.2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30"/>
      <c r="N350" s="11"/>
      <c r="O350" s="11"/>
      <c r="P350" s="11"/>
      <c r="Q350" s="11"/>
      <c r="R350" s="11"/>
    </row>
    <row r="351" spans="1:18" s="2" customFormat="1" x14ac:dyDescent="0.2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30"/>
      <c r="N351" s="11"/>
      <c r="O351" s="11"/>
      <c r="P351" s="11"/>
      <c r="Q351" s="11"/>
      <c r="R351" s="11"/>
    </row>
    <row r="352" spans="1:18" s="2" customFormat="1" x14ac:dyDescent="0.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30"/>
      <c r="N352" s="11"/>
      <c r="O352" s="11"/>
      <c r="P352" s="11"/>
      <c r="Q352" s="11"/>
      <c r="R352" s="11"/>
    </row>
    <row r="353" spans="1:18" s="2" customFormat="1" x14ac:dyDescent="0.2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30"/>
      <c r="N353" s="11"/>
      <c r="O353" s="11"/>
      <c r="P353" s="11"/>
      <c r="Q353" s="11"/>
      <c r="R353" s="11"/>
    </row>
    <row r="354" spans="1:18" s="2" customFormat="1" x14ac:dyDescent="0.2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30"/>
      <c r="N354" s="11"/>
      <c r="O354" s="11"/>
      <c r="P354" s="11"/>
      <c r="Q354" s="11"/>
      <c r="R354" s="11"/>
    </row>
    <row r="355" spans="1:18" s="2" customFormat="1" x14ac:dyDescent="0.2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30"/>
      <c r="N355" s="11"/>
      <c r="O355" s="11"/>
      <c r="P355" s="11"/>
      <c r="Q355" s="11"/>
      <c r="R355" s="11"/>
    </row>
    <row r="356" spans="1:18" s="2" customFormat="1" x14ac:dyDescent="0.2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30"/>
      <c r="N356" s="11"/>
      <c r="O356" s="11"/>
      <c r="P356" s="11"/>
      <c r="Q356" s="11"/>
      <c r="R356" s="11"/>
    </row>
    <row r="357" spans="1:18" s="2" customFormat="1" x14ac:dyDescent="0.2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30"/>
      <c r="N357" s="11"/>
      <c r="O357" s="11"/>
      <c r="P357" s="11"/>
      <c r="Q357" s="11"/>
      <c r="R357" s="11"/>
    </row>
    <row r="358" spans="1:18" s="2" customFormat="1" x14ac:dyDescent="0.2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30"/>
      <c r="N358" s="11"/>
      <c r="O358" s="11"/>
      <c r="P358" s="11"/>
      <c r="Q358" s="11"/>
      <c r="R358" s="11"/>
    </row>
    <row r="359" spans="1:18" s="2" customFormat="1" x14ac:dyDescent="0.2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30"/>
      <c r="N359" s="11"/>
      <c r="O359" s="11"/>
      <c r="P359" s="11"/>
      <c r="Q359" s="11"/>
      <c r="R359" s="11"/>
    </row>
    <row r="360" spans="1:18" s="2" customFormat="1" x14ac:dyDescent="0.2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30"/>
      <c r="N360" s="11"/>
      <c r="O360" s="11"/>
      <c r="P360" s="11"/>
      <c r="Q360" s="11"/>
      <c r="R360" s="11"/>
    </row>
    <row r="361" spans="1:18" s="2" customFormat="1" x14ac:dyDescent="0.2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30"/>
      <c r="N361" s="11"/>
      <c r="O361" s="11"/>
      <c r="P361" s="11"/>
      <c r="Q361" s="11"/>
      <c r="R361" s="11"/>
    </row>
    <row r="362" spans="1:18" s="2" customFormat="1" x14ac:dyDescent="0.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30"/>
      <c r="N362" s="11"/>
      <c r="O362" s="11"/>
      <c r="P362" s="11"/>
      <c r="Q362" s="11"/>
      <c r="R362" s="11"/>
    </row>
    <row r="363" spans="1:18" s="2" customFormat="1" x14ac:dyDescent="0.2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30"/>
      <c r="N363" s="11"/>
      <c r="O363" s="11"/>
      <c r="P363" s="11"/>
      <c r="Q363" s="11"/>
      <c r="R363" s="11"/>
    </row>
    <row r="364" spans="1:18" s="2" customFormat="1" x14ac:dyDescent="0.2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30"/>
      <c r="N364" s="11"/>
      <c r="O364" s="11"/>
      <c r="P364" s="11"/>
      <c r="Q364" s="11"/>
      <c r="R364" s="11"/>
    </row>
    <row r="365" spans="1:18" s="2" customFormat="1" x14ac:dyDescent="0.2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30"/>
      <c r="N365" s="11"/>
      <c r="O365" s="11"/>
      <c r="P365" s="11"/>
      <c r="Q365" s="11"/>
      <c r="R365" s="11"/>
    </row>
    <row r="366" spans="1:18" s="2" customFormat="1" x14ac:dyDescent="0.2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30"/>
      <c r="N366" s="11"/>
      <c r="O366" s="11"/>
      <c r="P366" s="11"/>
      <c r="Q366" s="11"/>
      <c r="R366" s="11"/>
    </row>
    <row r="367" spans="1:18" s="2" customFormat="1" x14ac:dyDescent="0.2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30"/>
      <c r="N367" s="11"/>
      <c r="O367" s="11"/>
      <c r="P367" s="11"/>
      <c r="Q367" s="11"/>
      <c r="R367" s="11"/>
    </row>
    <row r="368" spans="1:18" s="2" customFormat="1" x14ac:dyDescent="0.2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30"/>
      <c r="N368" s="11"/>
      <c r="O368" s="11"/>
      <c r="P368" s="11"/>
      <c r="Q368" s="11"/>
      <c r="R368" s="11"/>
    </row>
    <row r="369" spans="1:18" s="2" customFormat="1" x14ac:dyDescent="0.2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30"/>
      <c r="N369" s="11"/>
      <c r="O369" s="11"/>
      <c r="P369" s="11"/>
      <c r="Q369" s="11"/>
      <c r="R369" s="11"/>
    </row>
    <row r="370" spans="1:18" s="2" customFormat="1" x14ac:dyDescent="0.2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30"/>
      <c r="N370" s="11"/>
      <c r="O370" s="11"/>
      <c r="P370" s="11"/>
      <c r="Q370" s="11"/>
      <c r="R370" s="11"/>
    </row>
    <row r="371" spans="1:18" s="2" customFormat="1" x14ac:dyDescent="0.2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30"/>
      <c r="N371" s="11"/>
      <c r="O371" s="11"/>
      <c r="P371" s="11"/>
      <c r="Q371" s="11"/>
      <c r="R371" s="11"/>
    </row>
    <row r="372" spans="1:18" s="2" customFormat="1" x14ac:dyDescent="0.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30"/>
      <c r="N372" s="11"/>
      <c r="O372" s="11"/>
      <c r="P372" s="11"/>
      <c r="Q372" s="11"/>
      <c r="R372" s="11"/>
    </row>
    <row r="373" spans="1:18" s="2" customFormat="1" x14ac:dyDescent="0.2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30"/>
      <c r="N373" s="11"/>
      <c r="O373" s="11"/>
      <c r="P373" s="11"/>
      <c r="Q373" s="11"/>
      <c r="R373" s="11"/>
    </row>
    <row r="374" spans="1:18" s="2" customFormat="1" x14ac:dyDescent="0.2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30"/>
      <c r="N374" s="11"/>
      <c r="O374" s="11"/>
      <c r="P374" s="11"/>
      <c r="Q374" s="11"/>
      <c r="R374" s="11"/>
    </row>
    <row r="375" spans="1:18" s="2" customFormat="1" x14ac:dyDescent="0.2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30"/>
      <c r="N375" s="11"/>
      <c r="O375" s="11"/>
      <c r="P375" s="11"/>
      <c r="Q375" s="11"/>
      <c r="R375" s="11"/>
    </row>
    <row r="376" spans="1:18" s="2" customFormat="1" x14ac:dyDescent="0.2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30"/>
      <c r="N376" s="11"/>
      <c r="O376" s="11"/>
      <c r="P376" s="11"/>
      <c r="Q376" s="11"/>
      <c r="R376" s="11"/>
    </row>
    <row r="377" spans="1:18" s="2" customFormat="1" x14ac:dyDescent="0.2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30"/>
      <c r="N377" s="11"/>
      <c r="O377" s="11"/>
      <c r="P377" s="11"/>
      <c r="Q377" s="11"/>
      <c r="R377" s="11"/>
    </row>
    <row r="378" spans="1:18" s="2" customFormat="1" x14ac:dyDescent="0.2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30"/>
      <c r="N378" s="11"/>
      <c r="O378" s="11"/>
      <c r="P378" s="11"/>
      <c r="Q378" s="11"/>
      <c r="R378" s="11"/>
    </row>
    <row r="379" spans="1:18" s="2" customFormat="1" x14ac:dyDescent="0.2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30"/>
      <c r="N379" s="11"/>
      <c r="O379" s="11"/>
      <c r="P379" s="11"/>
      <c r="Q379" s="11"/>
      <c r="R379" s="11"/>
    </row>
    <row r="380" spans="1:18" s="2" customFormat="1" x14ac:dyDescent="0.2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30"/>
      <c r="N380" s="11"/>
      <c r="O380" s="11"/>
      <c r="P380" s="11"/>
      <c r="Q380" s="11"/>
      <c r="R380" s="11"/>
    </row>
    <row r="381" spans="1:18" s="2" customFormat="1" x14ac:dyDescent="0.2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30"/>
      <c r="N381" s="11"/>
      <c r="O381" s="11"/>
      <c r="P381" s="11"/>
      <c r="Q381" s="11"/>
      <c r="R381" s="11"/>
    </row>
    <row r="382" spans="1:18" s="2" customFormat="1" x14ac:dyDescent="0.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30"/>
      <c r="N382" s="11"/>
      <c r="O382" s="11"/>
      <c r="P382" s="11"/>
      <c r="Q382" s="11"/>
      <c r="R382" s="11"/>
    </row>
    <row r="383" spans="1:18" s="2" customFormat="1" x14ac:dyDescent="0.2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30"/>
      <c r="N383" s="11"/>
      <c r="O383" s="11"/>
      <c r="P383" s="11"/>
      <c r="Q383" s="11"/>
      <c r="R383" s="11"/>
    </row>
    <row r="384" spans="1:18" s="2" customFormat="1" x14ac:dyDescent="0.2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30"/>
      <c r="N384" s="11"/>
      <c r="O384" s="11"/>
      <c r="P384" s="11"/>
      <c r="Q384" s="11"/>
      <c r="R384" s="11"/>
    </row>
    <row r="385" spans="1:18" s="2" customFormat="1" x14ac:dyDescent="0.2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30"/>
      <c r="N385" s="11"/>
      <c r="O385" s="11"/>
      <c r="P385" s="11"/>
      <c r="Q385" s="11"/>
      <c r="R385" s="11"/>
    </row>
    <row r="386" spans="1:18" s="2" customFormat="1" x14ac:dyDescent="0.2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30"/>
      <c r="N386" s="11"/>
      <c r="O386" s="11"/>
      <c r="P386" s="11"/>
      <c r="Q386" s="11"/>
      <c r="R386" s="11"/>
    </row>
    <row r="387" spans="1:18" s="2" customFormat="1" x14ac:dyDescent="0.2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30"/>
      <c r="N387" s="11"/>
      <c r="O387" s="11"/>
      <c r="P387" s="11"/>
      <c r="Q387" s="11"/>
      <c r="R387" s="11"/>
    </row>
    <row r="388" spans="1:18" s="2" customFormat="1" x14ac:dyDescent="0.2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30"/>
      <c r="N388" s="11"/>
      <c r="O388" s="11"/>
      <c r="P388" s="11"/>
      <c r="Q388" s="11"/>
      <c r="R388" s="11"/>
    </row>
    <row r="389" spans="1:18" s="2" customFormat="1" x14ac:dyDescent="0.2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30"/>
      <c r="N389" s="11"/>
      <c r="O389" s="11"/>
      <c r="P389" s="11"/>
      <c r="Q389" s="11"/>
      <c r="R389" s="11"/>
    </row>
    <row r="390" spans="1:18" s="2" customFormat="1" x14ac:dyDescent="0.2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30"/>
      <c r="N390" s="11"/>
      <c r="O390" s="11"/>
      <c r="P390" s="11"/>
      <c r="Q390" s="11"/>
      <c r="R390" s="11"/>
    </row>
    <row r="391" spans="1:18" s="2" customFormat="1" x14ac:dyDescent="0.2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30"/>
      <c r="N391" s="11"/>
      <c r="O391" s="11"/>
      <c r="P391" s="11"/>
      <c r="Q391" s="11"/>
      <c r="R391" s="11"/>
    </row>
    <row r="392" spans="1:18" s="2" customFormat="1" x14ac:dyDescent="0.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30"/>
      <c r="N392" s="11"/>
      <c r="O392" s="11"/>
      <c r="P392" s="11"/>
      <c r="Q392" s="11"/>
      <c r="R392" s="11"/>
    </row>
    <row r="393" spans="1:18" s="2" customFormat="1" x14ac:dyDescent="0.2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30"/>
      <c r="N393" s="11"/>
      <c r="O393" s="11"/>
      <c r="P393" s="11"/>
      <c r="Q393" s="11"/>
      <c r="R393" s="11"/>
    </row>
    <row r="394" spans="1:18" s="2" customFormat="1" x14ac:dyDescent="0.2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30"/>
      <c r="N394" s="11"/>
      <c r="O394" s="11"/>
      <c r="P394" s="11"/>
      <c r="Q394" s="11"/>
      <c r="R394" s="11"/>
    </row>
    <row r="395" spans="1:18" s="2" customFormat="1" x14ac:dyDescent="0.2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30"/>
      <c r="N395" s="11"/>
      <c r="O395" s="11"/>
      <c r="P395" s="11"/>
      <c r="Q395" s="11"/>
      <c r="R395" s="11"/>
    </row>
    <row r="396" spans="1:18" s="2" customFormat="1" x14ac:dyDescent="0.2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30"/>
      <c r="N396" s="11"/>
      <c r="O396" s="11"/>
      <c r="P396" s="11"/>
      <c r="Q396" s="11"/>
      <c r="R396" s="11"/>
    </row>
    <row r="397" spans="1:18" s="2" customFormat="1" x14ac:dyDescent="0.2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30"/>
      <c r="N397" s="11"/>
      <c r="O397" s="11"/>
      <c r="P397" s="11"/>
      <c r="Q397" s="11"/>
      <c r="R397" s="11"/>
    </row>
    <row r="398" spans="1:18" s="2" customFormat="1" x14ac:dyDescent="0.2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30"/>
      <c r="N398" s="11"/>
      <c r="O398" s="11"/>
      <c r="P398" s="11"/>
      <c r="Q398" s="11"/>
      <c r="R398" s="11"/>
    </row>
    <row r="399" spans="1:18" s="2" customFormat="1" x14ac:dyDescent="0.2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30"/>
      <c r="N399" s="11"/>
      <c r="O399" s="11"/>
      <c r="P399" s="11"/>
      <c r="Q399" s="11"/>
      <c r="R399" s="11"/>
    </row>
    <row r="400" spans="1:18" s="2" customFormat="1" x14ac:dyDescent="0.2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30"/>
      <c r="N400" s="11"/>
      <c r="O400" s="11"/>
      <c r="P400" s="11"/>
      <c r="Q400" s="11"/>
      <c r="R400" s="11"/>
    </row>
    <row r="401" spans="1:18" s="2" customFormat="1" x14ac:dyDescent="0.2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30"/>
      <c r="N401" s="11"/>
      <c r="O401" s="11"/>
      <c r="P401" s="11"/>
      <c r="Q401" s="11"/>
      <c r="R401" s="11"/>
    </row>
    <row r="402" spans="1:18" s="2" customFormat="1" x14ac:dyDescent="0.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30"/>
      <c r="N402" s="11"/>
      <c r="O402" s="11"/>
      <c r="P402" s="11"/>
      <c r="Q402" s="11"/>
      <c r="R402" s="11"/>
    </row>
    <row r="403" spans="1:18" s="2" customFormat="1" x14ac:dyDescent="0.2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30"/>
      <c r="N403" s="11"/>
      <c r="O403" s="11"/>
      <c r="P403" s="11"/>
      <c r="Q403" s="11"/>
      <c r="R403" s="11"/>
    </row>
    <row r="404" spans="1:18" s="2" customFormat="1" x14ac:dyDescent="0.2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30"/>
      <c r="N404" s="11"/>
      <c r="O404" s="11"/>
      <c r="P404" s="11"/>
      <c r="Q404" s="11"/>
      <c r="R404" s="11"/>
    </row>
    <row r="405" spans="1:18" s="2" customFormat="1" x14ac:dyDescent="0.2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30"/>
      <c r="N405" s="11"/>
      <c r="O405" s="11"/>
      <c r="P405" s="11"/>
      <c r="Q405" s="11"/>
      <c r="R405" s="11"/>
    </row>
    <row r="406" spans="1:18" s="2" customFormat="1" x14ac:dyDescent="0.2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30"/>
      <c r="N406" s="11"/>
      <c r="O406" s="11"/>
      <c r="P406" s="11"/>
      <c r="Q406" s="11"/>
      <c r="R406" s="11"/>
    </row>
    <row r="407" spans="1:18" s="2" customFormat="1" x14ac:dyDescent="0.2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30"/>
      <c r="N407" s="11"/>
      <c r="O407" s="11"/>
      <c r="P407" s="11"/>
      <c r="Q407" s="11"/>
      <c r="R407" s="11"/>
    </row>
    <row r="408" spans="1:18" s="2" customFormat="1" x14ac:dyDescent="0.2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30"/>
      <c r="N408" s="11"/>
      <c r="O408" s="11"/>
      <c r="P408" s="11"/>
      <c r="Q408" s="11"/>
      <c r="R408" s="11"/>
    </row>
    <row r="409" spans="1:18" s="2" customFormat="1" x14ac:dyDescent="0.2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30"/>
      <c r="N409" s="11"/>
      <c r="O409" s="11"/>
      <c r="P409" s="11"/>
      <c r="Q409" s="11"/>
      <c r="R409" s="11"/>
    </row>
    <row r="410" spans="1:18" s="2" customFormat="1" x14ac:dyDescent="0.2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30"/>
      <c r="N410" s="11"/>
      <c r="O410" s="11"/>
      <c r="P410" s="11"/>
      <c r="Q410" s="11"/>
      <c r="R410" s="11"/>
    </row>
    <row r="411" spans="1:18" s="2" customFormat="1" x14ac:dyDescent="0.2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30"/>
      <c r="N411" s="11"/>
      <c r="O411" s="11"/>
      <c r="P411" s="11"/>
      <c r="Q411" s="11"/>
      <c r="R411" s="11"/>
    </row>
    <row r="412" spans="1:18" s="2" customFormat="1" x14ac:dyDescent="0.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30"/>
      <c r="N412" s="11"/>
      <c r="O412" s="11"/>
      <c r="P412" s="11"/>
      <c r="Q412" s="11"/>
      <c r="R412" s="11"/>
    </row>
    <row r="413" spans="1:18" s="2" customFormat="1" x14ac:dyDescent="0.2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30"/>
      <c r="N413" s="11"/>
      <c r="O413" s="11"/>
      <c r="P413" s="11"/>
      <c r="Q413" s="11"/>
      <c r="R413" s="11"/>
    </row>
    <row r="414" spans="1:18" s="2" customFormat="1" x14ac:dyDescent="0.2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30"/>
      <c r="N414" s="11"/>
      <c r="O414" s="11"/>
      <c r="P414" s="11"/>
      <c r="Q414" s="11"/>
      <c r="R414" s="11"/>
    </row>
    <row r="415" spans="1:18" s="2" customFormat="1" x14ac:dyDescent="0.2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30"/>
      <c r="N415" s="11"/>
      <c r="O415" s="11"/>
      <c r="P415" s="11"/>
      <c r="Q415" s="11"/>
      <c r="R415" s="11"/>
    </row>
    <row r="416" spans="1:18" s="2" customFormat="1" x14ac:dyDescent="0.2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30"/>
      <c r="N416" s="11"/>
      <c r="O416" s="11"/>
      <c r="P416" s="11"/>
      <c r="Q416" s="11"/>
      <c r="R416" s="11"/>
    </row>
    <row r="417" spans="1:18" s="2" customFormat="1" x14ac:dyDescent="0.2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30"/>
      <c r="N417" s="11"/>
      <c r="O417" s="11"/>
      <c r="P417" s="11"/>
      <c r="Q417" s="11"/>
      <c r="R417" s="11"/>
    </row>
    <row r="418" spans="1:18" s="2" customFormat="1" x14ac:dyDescent="0.2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30"/>
      <c r="N418" s="11"/>
      <c r="O418" s="11"/>
      <c r="P418" s="11"/>
      <c r="Q418" s="11"/>
      <c r="R418" s="11"/>
    </row>
    <row r="419" spans="1:18" s="2" customFormat="1" x14ac:dyDescent="0.2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30"/>
      <c r="N419" s="11"/>
      <c r="O419" s="11"/>
      <c r="P419" s="11"/>
      <c r="Q419" s="11"/>
      <c r="R419" s="11"/>
    </row>
    <row r="420" spans="1:18" s="2" customFormat="1" x14ac:dyDescent="0.2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30"/>
      <c r="N420" s="11"/>
      <c r="O420" s="11"/>
      <c r="P420" s="11"/>
      <c r="Q420" s="11"/>
      <c r="R420" s="11"/>
    </row>
    <row r="421" spans="1:18" s="2" customFormat="1" x14ac:dyDescent="0.2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30"/>
      <c r="N421" s="11"/>
      <c r="O421" s="11"/>
      <c r="P421" s="11"/>
      <c r="Q421" s="11"/>
      <c r="R421" s="11"/>
    </row>
    <row r="422" spans="1:18" s="2" customFormat="1" x14ac:dyDescent="0.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30"/>
      <c r="N422" s="11"/>
      <c r="O422" s="11"/>
      <c r="P422" s="11"/>
      <c r="Q422" s="11"/>
      <c r="R422" s="11"/>
    </row>
    <row r="423" spans="1:18" s="2" customFormat="1" x14ac:dyDescent="0.2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30"/>
      <c r="N423" s="11"/>
      <c r="O423" s="11"/>
      <c r="P423" s="11"/>
      <c r="Q423" s="11"/>
      <c r="R423" s="11"/>
    </row>
    <row r="424" spans="1:18" s="2" customFormat="1" x14ac:dyDescent="0.2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30"/>
      <c r="N424" s="11"/>
      <c r="O424" s="11"/>
      <c r="P424" s="11"/>
      <c r="Q424" s="11"/>
      <c r="R424" s="11"/>
    </row>
    <row r="425" spans="1:18" s="2" customFormat="1" x14ac:dyDescent="0.2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30"/>
      <c r="N425" s="11"/>
      <c r="O425" s="11"/>
      <c r="P425" s="11"/>
      <c r="Q425" s="11"/>
      <c r="R425" s="11"/>
    </row>
    <row r="426" spans="1:18" s="2" customFormat="1" x14ac:dyDescent="0.2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30"/>
      <c r="N426" s="11"/>
      <c r="O426" s="11"/>
      <c r="P426" s="11"/>
      <c r="Q426" s="11"/>
      <c r="R426" s="11"/>
    </row>
    <row r="427" spans="1:18" s="2" customFormat="1" x14ac:dyDescent="0.2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30"/>
      <c r="N427" s="11"/>
      <c r="O427" s="11"/>
      <c r="P427" s="11"/>
      <c r="Q427" s="11"/>
      <c r="R427" s="11"/>
    </row>
    <row r="428" spans="1:18" s="2" customFormat="1" x14ac:dyDescent="0.2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30"/>
      <c r="N428" s="11"/>
      <c r="O428" s="11"/>
      <c r="P428" s="11"/>
      <c r="Q428" s="11"/>
      <c r="R428" s="11"/>
    </row>
    <row r="429" spans="1:18" s="2" customFormat="1" x14ac:dyDescent="0.2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30"/>
      <c r="N429" s="11"/>
      <c r="O429" s="11"/>
      <c r="P429" s="11"/>
      <c r="Q429" s="11"/>
      <c r="R429" s="11"/>
    </row>
    <row r="430" spans="1:18" s="2" customFormat="1" x14ac:dyDescent="0.2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30"/>
      <c r="N430" s="11"/>
      <c r="O430" s="11"/>
      <c r="P430" s="11"/>
      <c r="Q430" s="11"/>
      <c r="R430" s="11"/>
    </row>
    <row r="431" spans="1:18" s="2" customFormat="1" x14ac:dyDescent="0.2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30"/>
      <c r="N431" s="11"/>
      <c r="O431" s="11"/>
      <c r="P431" s="11"/>
      <c r="Q431" s="11"/>
      <c r="R431" s="11"/>
    </row>
    <row r="432" spans="1:18" s="2" customFormat="1" x14ac:dyDescent="0.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30"/>
      <c r="N432" s="11"/>
      <c r="O432" s="11"/>
      <c r="P432" s="11"/>
      <c r="Q432" s="11"/>
      <c r="R432" s="11"/>
    </row>
    <row r="433" spans="1:18" s="2" customFormat="1" x14ac:dyDescent="0.2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30"/>
      <c r="N433" s="11"/>
      <c r="O433" s="11"/>
      <c r="P433" s="11"/>
      <c r="Q433" s="11"/>
      <c r="R433" s="11"/>
    </row>
    <row r="434" spans="1:18" s="2" customFormat="1" x14ac:dyDescent="0.2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30"/>
      <c r="N434" s="11"/>
      <c r="O434" s="11"/>
      <c r="P434" s="11"/>
      <c r="Q434" s="11"/>
      <c r="R434" s="11"/>
    </row>
    <row r="435" spans="1:18" s="2" customFormat="1" x14ac:dyDescent="0.2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30"/>
      <c r="N435" s="11"/>
      <c r="O435" s="11"/>
      <c r="P435" s="11"/>
      <c r="Q435" s="11"/>
      <c r="R435" s="11"/>
    </row>
    <row r="436" spans="1:18" s="2" customFormat="1" x14ac:dyDescent="0.2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30"/>
      <c r="N436" s="11"/>
      <c r="O436" s="11"/>
      <c r="P436" s="11"/>
      <c r="Q436" s="11"/>
      <c r="R436" s="11"/>
    </row>
    <row r="437" spans="1:18" s="2" customFormat="1" x14ac:dyDescent="0.2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30"/>
      <c r="N437" s="11"/>
      <c r="O437" s="11"/>
      <c r="P437" s="11"/>
      <c r="Q437" s="11"/>
      <c r="R437" s="11"/>
    </row>
    <row r="438" spans="1:18" s="2" customFormat="1" x14ac:dyDescent="0.2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30"/>
      <c r="N438" s="11"/>
      <c r="O438" s="11"/>
      <c r="P438" s="11"/>
      <c r="Q438" s="11"/>
      <c r="R438" s="11"/>
    </row>
    <row r="439" spans="1:18" s="2" customFormat="1" x14ac:dyDescent="0.2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30"/>
      <c r="N439" s="11"/>
      <c r="O439" s="11"/>
      <c r="P439" s="11"/>
      <c r="Q439" s="11"/>
      <c r="R439" s="11"/>
    </row>
    <row r="440" spans="1:18" s="2" customFormat="1" x14ac:dyDescent="0.2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30"/>
      <c r="N440" s="11"/>
      <c r="O440" s="11"/>
      <c r="P440" s="11"/>
      <c r="Q440" s="11"/>
      <c r="R440" s="11"/>
    </row>
    <row r="441" spans="1:18" s="2" customFormat="1" x14ac:dyDescent="0.2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30"/>
      <c r="N441" s="11"/>
      <c r="O441" s="11"/>
      <c r="P441" s="11"/>
      <c r="Q441" s="11"/>
      <c r="R441" s="11"/>
    </row>
    <row r="442" spans="1:18" s="2" customFormat="1" x14ac:dyDescent="0.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30"/>
      <c r="N442" s="11"/>
      <c r="O442" s="11"/>
      <c r="P442" s="11"/>
      <c r="Q442" s="11"/>
      <c r="R442" s="11"/>
    </row>
    <row r="443" spans="1:18" s="2" customFormat="1" x14ac:dyDescent="0.2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30"/>
      <c r="N443" s="11"/>
      <c r="O443" s="11"/>
      <c r="P443" s="11"/>
      <c r="Q443" s="11"/>
      <c r="R443" s="11"/>
    </row>
    <row r="444" spans="1:18" s="2" customFormat="1" x14ac:dyDescent="0.2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30"/>
      <c r="N444" s="11"/>
      <c r="O444" s="11"/>
      <c r="P444" s="11"/>
      <c r="Q444" s="11"/>
      <c r="R444" s="11"/>
    </row>
    <row r="445" spans="1:18" s="2" customFormat="1" x14ac:dyDescent="0.2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30"/>
      <c r="N445" s="11"/>
      <c r="O445" s="11"/>
      <c r="P445" s="11"/>
      <c r="Q445" s="11"/>
      <c r="R445" s="11"/>
    </row>
    <row r="446" spans="1:18" s="2" customFormat="1" x14ac:dyDescent="0.2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30"/>
      <c r="N446" s="11"/>
      <c r="O446" s="11"/>
      <c r="P446" s="11"/>
      <c r="Q446" s="11"/>
      <c r="R446" s="11"/>
    </row>
    <row r="447" spans="1:18" s="2" customFormat="1" x14ac:dyDescent="0.2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30"/>
      <c r="N447" s="11"/>
      <c r="O447" s="11"/>
      <c r="P447" s="11"/>
      <c r="Q447" s="11"/>
      <c r="R447" s="11"/>
    </row>
    <row r="448" spans="1:18" s="2" customFormat="1" x14ac:dyDescent="0.2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30"/>
      <c r="N448" s="11"/>
      <c r="O448" s="11"/>
      <c r="P448" s="11"/>
      <c r="Q448" s="11"/>
      <c r="R448" s="11"/>
    </row>
    <row r="449" spans="1:18" s="2" customFormat="1" x14ac:dyDescent="0.2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30"/>
      <c r="N449" s="11"/>
      <c r="O449" s="11"/>
      <c r="P449" s="11"/>
      <c r="Q449" s="11"/>
      <c r="R449" s="11"/>
    </row>
    <row r="450" spans="1:18" s="2" customFormat="1" x14ac:dyDescent="0.2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30"/>
      <c r="N450" s="11"/>
      <c r="O450" s="11"/>
      <c r="P450" s="11"/>
      <c r="Q450" s="11"/>
      <c r="R450" s="11"/>
    </row>
    <row r="451" spans="1:18" s="2" customFormat="1" x14ac:dyDescent="0.2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30"/>
      <c r="N451" s="11"/>
      <c r="O451" s="11"/>
      <c r="P451" s="11"/>
      <c r="Q451" s="11"/>
      <c r="R451" s="11"/>
    </row>
    <row r="452" spans="1:18" s="2" customFormat="1" x14ac:dyDescent="0.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30"/>
      <c r="N452" s="11"/>
      <c r="O452" s="11"/>
      <c r="P452" s="11"/>
      <c r="Q452" s="11"/>
      <c r="R452" s="11"/>
    </row>
    <row r="453" spans="1:18" s="2" customFormat="1" x14ac:dyDescent="0.2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30"/>
      <c r="N453" s="11"/>
      <c r="O453" s="11"/>
      <c r="P453" s="11"/>
      <c r="Q453" s="11"/>
      <c r="R453" s="11"/>
    </row>
    <row r="454" spans="1:18" s="2" customFormat="1" x14ac:dyDescent="0.2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30"/>
      <c r="N454" s="11"/>
      <c r="O454" s="11"/>
      <c r="P454" s="11"/>
      <c r="Q454" s="11"/>
      <c r="R454" s="11"/>
    </row>
    <row r="455" spans="1:18" s="2" customFormat="1" x14ac:dyDescent="0.2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30"/>
      <c r="N455" s="11"/>
      <c r="O455" s="11"/>
      <c r="P455" s="11"/>
      <c r="Q455" s="11"/>
      <c r="R455" s="11"/>
    </row>
    <row r="456" spans="1:18" s="2" customFormat="1" x14ac:dyDescent="0.2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30"/>
      <c r="N456" s="11"/>
      <c r="O456" s="11"/>
      <c r="P456" s="11"/>
      <c r="Q456" s="11"/>
      <c r="R456" s="11"/>
    </row>
    <row r="457" spans="1:18" s="2" customFormat="1" x14ac:dyDescent="0.2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30"/>
      <c r="N457" s="11"/>
      <c r="O457" s="11"/>
      <c r="P457" s="11"/>
      <c r="Q457" s="11"/>
      <c r="R457" s="11"/>
    </row>
    <row r="458" spans="1:18" s="2" customFormat="1" x14ac:dyDescent="0.2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30"/>
      <c r="N458" s="11"/>
      <c r="O458" s="11"/>
      <c r="P458" s="11"/>
      <c r="Q458" s="11"/>
      <c r="R458" s="11"/>
    </row>
    <row r="459" spans="1:18" s="2" customFormat="1" x14ac:dyDescent="0.2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30"/>
      <c r="N459" s="11"/>
      <c r="O459" s="11"/>
      <c r="P459" s="11"/>
      <c r="Q459" s="11"/>
      <c r="R459" s="11"/>
    </row>
    <row r="460" spans="1:18" s="2" customFormat="1" x14ac:dyDescent="0.2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30"/>
      <c r="N460" s="11"/>
      <c r="O460" s="11"/>
      <c r="P460" s="11"/>
      <c r="Q460" s="11"/>
      <c r="R460" s="11"/>
    </row>
    <row r="461" spans="1:18" s="2" customFormat="1" x14ac:dyDescent="0.2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30"/>
      <c r="N461" s="11"/>
      <c r="O461" s="11"/>
      <c r="P461" s="11"/>
      <c r="Q461" s="11"/>
      <c r="R461" s="11"/>
    </row>
    <row r="462" spans="1:18" s="2" customFormat="1" x14ac:dyDescent="0.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30"/>
      <c r="N462" s="11"/>
      <c r="O462" s="11"/>
      <c r="P462" s="11"/>
      <c r="Q462" s="11"/>
      <c r="R462" s="11"/>
    </row>
    <row r="463" spans="1:18" s="2" customFormat="1" x14ac:dyDescent="0.2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30"/>
      <c r="N463" s="11"/>
      <c r="O463" s="11"/>
      <c r="P463" s="11"/>
      <c r="Q463" s="11"/>
      <c r="R463" s="11"/>
    </row>
    <row r="464" spans="1:18" s="2" customFormat="1" x14ac:dyDescent="0.2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30"/>
      <c r="N464" s="11"/>
      <c r="O464" s="11"/>
      <c r="P464" s="11"/>
      <c r="Q464" s="11"/>
      <c r="R464" s="11"/>
    </row>
    <row r="465" spans="1:18" s="2" customFormat="1" x14ac:dyDescent="0.2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30"/>
      <c r="N465" s="11"/>
      <c r="O465" s="11"/>
      <c r="P465" s="11"/>
      <c r="Q465" s="11"/>
      <c r="R465" s="11"/>
    </row>
    <row r="466" spans="1:18" s="2" customFormat="1" x14ac:dyDescent="0.2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30"/>
      <c r="N466" s="11"/>
      <c r="O466" s="11"/>
      <c r="P466" s="11"/>
      <c r="Q466" s="11"/>
      <c r="R466" s="11"/>
    </row>
    <row r="467" spans="1:18" s="2" customFormat="1" x14ac:dyDescent="0.2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30"/>
      <c r="N467" s="11"/>
      <c r="O467" s="11"/>
      <c r="P467" s="11"/>
      <c r="Q467" s="11"/>
      <c r="R467" s="11"/>
    </row>
    <row r="468" spans="1:18" s="2" customFormat="1" x14ac:dyDescent="0.2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30"/>
      <c r="N468" s="11"/>
      <c r="O468" s="11"/>
      <c r="P468" s="11"/>
      <c r="Q468" s="11"/>
      <c r="R468" s="11"/>
    </row>
    <row r="469" spans="1:18" s="2" customFormat="1" x14ac:dyDescent="0.2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30"/>
      <c r="N469" s="11"/>
      <c r="O469" s="11"/>
      <c r="P469" s="11"/>
      <c r="Q469" s="11"/>
      <c r="R469" s="11"/>
    </row>
    <row r="470" spans="1:18" s="2" customFormat="1" x14ac:dyDescent="0.2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30"/>
      <c r="N470" s="11"/>
      <c r="O470" s="11"/>
      <c r="P470" s="11"/>
      <c r="Q470" s="11"/>
      <c r="R470" s="11"/>
    </row>
    <row r="471" spans="1:18" s="2" customFormat="1" x14ac:dyDescent="0.2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30"/>
      <c r="N471" s="11"/>
      <c r="O471" s="11"/>
      <c r="P471" s="11"/>
      <c r="Q471" s="11"/>
      <c r="R471" s="11"/>
    </row>
    <row r="472" spans="1:18" s="2" customFormat="1" x14ac:dyDescent="0.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30"/>
      <c r="N472" s="11"/>
      <c r="O472" s="11"/>
      <c r="P472" s="11"/>
      <c r="Q472" s="11"/>
      <c r="R472" s="11"/>
    </row>
    <row r="473" spans="1:18" s="2" customFormat="1" x14ac:dyDescent="0.2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30"/>
      <c r="N473" s="11"/>
      <c r="O473" s="11"/>
      <c r="P473" s="11"/>
      <c r="Q473" s="11"/>
      <c r="R473" s="11"/>
    </row>
    <row r="474" spans="1:18" s="2" customFormat="1" x14ac:dyDescent="0.2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30"/>
      <c r="N474" s="11"/>
      <c r="O474" s="11"/>
      <c r="P474" s="11"/>
      <c r="Q474" s="11"/>
      <c r="R474" s="11"/>
    </row>
    <row r="475" spans="1:18" s="2" customFormat="1" x14ac:dyDescent="0.2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30"/>
      <c r="N475" s="11"/>
      <c r="O475" s="11"/>
      <c r="P475" s="11"/>
      <c r="Q475" s="11"/>
      <c r="R475" s="11"/>
    </row>
    <row r="476" spans="1:18" s="2" customFormat="1" x14ac:dyDescent="0.2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30"/>
      <c r="N476" s="11"/>
      <c r="O476" s="11"/>
      <c r="P476" s="11"/>
      <c r="Q476" s="11"/>
      <c r="R476" s="11"/>
    </row>
    <row r="477" spans="1:18" s="2" customFormat="1" x14ac:dyDescent="0.2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30"/>
      <c r="N477" s="11"/>
      <c r="O477" s="11"/>
      <c r="P477" s="11"/>
      <c r="Q477" s="11"/>
      <c r="R477" s="11"/>
    </row>
    <row r="478" spans="1:18" s="2" customFormat="1" x14ac:dyDescent="0.2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30"/>
      <c r="N478" s="11"/>
      <c r="O478" s="11"/>
      <c r="P478" s="11"/>
      <c r="Q478" s="11"/>
      <c r="R478" s="11"/>
    </row>
    <row r="479" spans="1:18" s="2" customFormat="1" x14ac:dyDescent="0.2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30"/>
      <c r="N479" s="11"/>
      <c r="O479" s="11"/>
      <c r="P479" s="11"/>
      <c r="Q479" s="11"/>
      <c r="R479" s="11"/>
    </row>
    <row r="480" spans="1:18" s="2" customFormat="1" x14ac:dyDescent="0.2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30"/>
      <c r="N480" s="11"/>
      <c r="O480" s="11"/>
      <c r="P480" s="11"/>
      <c r="Q480" s="11"/>
      <c r="R480" s="11"/>
    </row>
    <row r="481" spans="1:18" s="2" customFormat="1" x14ac:dyDescent="0.2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30"/>
      <c r="N481" s="11"/>
      <c r="O481" s="11"/>
      <c r="P481" s="11"/>
      <c r="Q481" s="11"/>
      <c r="R481" s="11"/>
    </row>
    <row r="482" spans="1:18" s="2" customFormat="1" x14ac:dyDescent="0.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30"/>
      <c r="N482" s="11"/>
      <c r="O482" s="11"/>
      <c r="P482" s="11"/>
      <c r="Q482" s="11"/>
      <c r="R482" s="11"/>
    </row>
    <row r="483" spans="1:18" s="2" customFormat="1" x14ac:dyDescent="0.2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30"/>
      <c r="N483" s="11"/>
      <c r="O483" s="11"/>
      <c r="P483" s="11"/>
      <c r="Q483" s="11"/>
      <c r="R483" s="11"/>
    </row>
    <row r="484" spans="1:18" s="2" customFormat="1" x14ac:dyDescent="0.2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30"/>
      <c r="N484" s="11"/>
      <c r="O484" s="11"/>
      <c r="P484" s="11"/>
      <c r="Q484" s="11"/>
      <c r="R484" s="11"/>
    </row>
    <row r="485" spans="1:18" s="2" customFormat="1" x14ac:dyDescent="0.2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30"/>
      <c r="N485" s="11"/>
      <c r="O485" s="11"/>
      <c r="P485" s="11"/>
      <c r="Q485" s="11"/>
      <c r="R485" s="11"/>
    </row>
    <row r="486" spans="1:18" s="2" customFormat="1" x14ac:dyDescent="0.2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30"/>
      <c r="N486" s="11"/>
      <c r="O486" s="11"/>
      <c r="P486" s="11"/>
      <c r="Q486" s="11"/>
      <c r="R486" s="11"/>
    </row>
    <row r="487" spans="1:18" s="2" customFormat="1" x14ac:dyDescent="0.2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30"/>
      <c r="N487" s="11"/>
      <c r="O487" s="11"/>
      <c r="P487" s="11"/>
      <c r="Q487" s="11"/>
      <c r="R487" s="11"/>
    </row>
    <row r="488" spans="1:18" s="2" customFormat="1" x14ac:dyDescent="0.2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30"/>
      <c r="N488" s="11"/>
      <c r="O488" s="11"/>
      <c r="P488" s="11"/>
      <c r="Q488" s="11"/>
      <c r="R488" s="11"/>
    </row>
    <row r="489" spans="1:18" s="2" customFormat="1" x14ac:dyDescent="0.2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30"/>
      <c r="N489" s="11"/>
      <c r="O489" s="11"/>
      <c r="P489" s="11"/>
      <c r="Q489" s="11"/>
      <c r="R489" s="11"/>
    </row>
    <row r="490" spans="1:18" s="2" customFormat="1" x14ac:dyDescent="0.2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30"/>
      <c r="N490" s="11"/>
      <c r="O490" s="11"/>
      <c r="P490" s="11"/>
      <c r="Q490" s="11"/>
      <c r="R490" s="11"/>
    </row>
    <row r="491" spans="1:18" s="2" customFormat="1" x14ac:dyDescent="0.2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30"/>
      <c r="N491" s="11"/>
      <c r="O491" s="11"/>
      <c r="P491" s="11"/>
      <c r="Q491" s="11"/>
      <c r="R491" s="11"/>
    </row>
    <row r="492" spans="1:18" s="2" customFormat="1" x14ac:dyDescent="0.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30"/>
      <c r="N492" s="11"/>
      <c r="O492" s="11"/>
      <c r="P492" s="11"/>
      <c r="Q492" s="11"/>
      <c r="R492" s="11"/>
    </row>
    <row r="493" spans="1:18" s="2" customFormat="1" x14ac:dyDescent="0.2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30"/>
      <c r="N493" s="11"/>
      <c r="O493" s="11"/>
      <c r="P493" s="11"/>
      <c r="Q493" s="11"/>
      <c r="R493" s="11"/>
    </row>
    <row r="494" spans="1:18" s="2" customFormat="1" x14ac:dyDescent="0.2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30"/>
      <c r="N494" s="11"/>
      <c r="O494" s="11"/>
      <c r="P494" s="11"/>
      <c r="Q494" s="11"/>
      <c r="R494" s="11"/>
    </row>
    <row r="495" spans="1:18" s="2" customFormat="1" x14ac:dyDescent="0.2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30"/>
      <c r="N495" s="11"/>
      <c r="O495" s="11"/>
      <c r="P495" s="11"/>
      <c r="Q495" s="11"/>
      <c r="R495" s="11"/>
    </row>
    <row r="496" spans="1:18" s="2" customFormat="1" x14ac:dyDescent="0.2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30"/>
      <c r="N496" s="11"/>
      <c r="O496" s="11"/>
      <c r="P496" s="11"/>
      <c r="Q496" s="11"/>
      <c r="R496" s="11"/>
    </row>
    <row r="497" spans="1:18" s="2" customFormat="1" x14ac:dyDescent="0.2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30"/>
      <c r="N497" s="11"/>
      <c r="O497" s="11"/>
      <c r="P497" s="11"/>
      <c r="Q497" s="11"/>
      <c r="R497" s="11"/>
    </row>
    <row r="498" spans="1:18" s="2" customFormat="1" x14ac:dyDescent="0.2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30"/>
      <c r="N498" s="11"/>
      <c r="O498" s="11"/>
      <c r="P498" s="11"/>
      <c r="Q498" s="11"/>
      <c r="R498" s="11"/>
    </row>
    <row r="499" spans="1:18" s="2" customFormat="1" x14ac:dyDescent="0.2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30"/>
      <c r="N499" s="11"/>
      <c r="O499" s="11"/>
      <c r="P499" s="11"/>
      <c r="Q499" s="11"/>
      <c r="R499" s="11"/>
    </row>
    <row r="500" spans="1:18" s="2" customFormat="1" x14ac:dyDescent="0.2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30"/>
      <c r="N500" s="11"/>
      <c r="O500" s="11"/>
      <c r="P500" s="11"/>
      <c r="Q500" s="11"/>
      <c r="R500" s="11"/>
    </row>
    <row r="501" spans="1:18" s="2" customFormat="1" x14ac:dyDescent="0.2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30"/>
      <c r="N501" s="11"/>
      <c r="O501" s="11"/>
      <c r="P501" s="11"/>
      <c r="Q501" s="11"/>
      <c r="R501" s="11"/>
    </row>
    <row r="502" spans="1:18" s="2" customFormat="1" x14ac:dyDescent="0.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30"/>
      <c r="N502" s="11"/>
      <c r="O502" s="11"/>
      <c r="P502" s="11"/>
      <c r="Q502" s="11"/>
      <c r="R502" s="11"/>
    </row>
    <row r="503" spans="1:18" s="2" customFormat="1" x14ac:dyDescent="0.2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30"/>
      <c r="N503" s="11"/>
      <c r="O503" s="11"/>
      <c r="P503" s="11"/>
      <c r="Q503" s="11"/>
      <c r="R503" s="11"/>
    </row>
    <row r="504" spans="1:18" s="2" customFormat="1" x14ac:dyDescent="0.2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30"/>
      <c r="N504" s="11"/>
      <c r="O504" s="11"/>
      <c r="P504" s="11"/>
      <c r="Q504" s="11"/>
      <c r="R504" s="11"/>
    </row>
    <row r="505" spans="1:18" s="2" customFormat="1" x14ac:dyDescent="0.2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30"/>
      <c r="N505" s="11"/>
      <c r="O505" s="11"/>
      <c r="P505" s="11"/>
      <c r="Q505" s="11"/>
      <c r="R505" s="11"/>
    </row>
    <row r="506" spans="1:18" s="2" customFormat="1" x14ac:dyDescent="0.2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30"/>
      <c r="N506" s="11"/>
      <c r="O506" s="11"/>
      <c r="P506" s="11"/>
      <c r="Q506" s="11"/>
      <c r="R506" s="11"/>
    </row>
    <row r="507" spans="1:18" s="2" customFormat="1" x14ac:dyDescent="0.2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30"/>
      <c r="N507" s="11"/>
      <c r="O507" s="11"/>
      <c r="P507" s="11"/>
      <c r="Q507" s="11"/>
      <c r="R507" s="11"/>
    </row>
    <row r="508" spans="1:18" s="2" customFormat="1" x14ac:dyDescent="0.2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30"/>
      <c r="N508" s="11"/>
      <c r="O508" s="11"/>
      <c r="P508" s="11"/>
      <c r="Q508" s="11"/>
      <c r="R508" s="11"/>
    </row>
    <row r="509" spans="1:18" s="2" customFormat="1" x14ac:dyDescent="0.2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30"/>
      <c r="N509" s="11"/>
      <c r="O509" s="11"/>
      <c r="P509" s="11"/>
      <c r="Q509" s="11"/>
      <c r="R509" s="11"/>
    </row>
    <row r="510" spans="1:18" s="2" customFormat="1" x14ac:dyDescent="0.2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30"/>
      <c r="N510" s="11"/>
      <c r="O510" s="11"/>
      <c r="P510" s="11"/>
      <c r="Q510" s="11"/>
      <c r="R510" s="11"/>
    </row>
    <row r="511" spans="1:18" s="2" customFormat="1" x14ac:dyDescent="0.2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30"/>
      <c r="N511" s="11"/>
      <c r="O511" s="11"/>
      <c r="P511" s="11"/>
      <c r="Q511" s="11"/>
      <c r="R511" s="11"/>
    </row>
    <row r="512" spans="1:18" s="2" customFormat="1" x14ac:dyDescent="0.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30"/>
      <c r="N512" s="11"/>
      <c r="O512" s="11"/>
      <c r="P512" s="11"/>
      <c r="Q512" s="11"/>
      <c r="R512" s="11"/>
    </row>
    <row r="513" spans="1:18" s="2" customFormat="1" x14ac:dyDescent="0.2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30"/>
      <c r="N513" s="11"/>
      <c r="O513" s="11"/>
      <c r="P513" s="11"/>
      <c r="Q513" s="11"/>
      <c r="R513" s="11"/>
    </row>
    <row r="514" spans="1:18" s="2" customFormat="1" x14ac:dyDescent="0.2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30"/>
      <c r="N514" s="11"/>
      <c r="O514" s="11"/>
      <c r="P514" s="11"/>
      <c r="Q514" s="11"/>
      <c r="R514" s="11"/>
    </row>
    <row r="515" spans="1:18" s="2" customFormat="1" x14ac:dyDescent="0.2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30"/>
      <c r="N515" s="11"/>
      <c r="O515" s="11"/>
      <c r="P515" s="11"/>
      <c r="Q515" s="11"/>
      <c r="R515" s="11"/>
    </row>
    <row r="516" spans="1:18" s="2" customFormat="1" x14ac:dyDescent="0.2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30"/>
      <c r="N516" s="11"/>
      <c r="O516" s="11"/>
      <c r="P516" s="11"/>
      <c r="Q516" s="11"/>
      <c r="R516" s="11"/>
    </row>
    <row r="517" spans="1:18" s="2" customFormat="1" x14ac:dyDescent="0.2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30"/>
      <c r="N517" s="11"/>
      <c r="O517" s="11"/>
      <c r="P517" s="11"/>
      <c r="Q517" s="11"/>
      <c r="R517" s="11"/>
    </row>
    <row r="518" spans="1:18" s="2" customFormat="1" x14ac:dyDescent="0.2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30"/>
      <c r="N518" s="11"/>
      <c r="O518" s="11"/>
      <c r="P518" s="11"/>
      <c r="Q518" s="11"/>
      <c r="R518" s="11"/>
    </row>
    <row r="519" spans="1:18" s="2" customFormat="1" x14ac:dyDescent="0.2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30"/>
      <c r="N519" s="11"/>
      <c r="O519" s="11"/>
      <c r="P519" s="11"/>
      <c r="Q519" s="11"/>
      <c r="R519" s="11"/>
    </row>
    <row r="520" spans="1:18" s="2" customFormat="1" x14ac:dyDescent="0.2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30"/>
      <c r="N520" s="11"/>
      <c r="O520" s="11"/>
      <c r="P520" s="11"/>
      <c r="Q520" s="11"/>
      <c r="R520" s="11"/>
    </row>
    <row r="521" spans="1:18" s="2" customFormat="1" x14ac:dyDescent="0.2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30"/>
      <c r="N521" s="11"/>
      <c r="O521" s="11"/>
      <c r="P521" s="11"/>
      <c r="Q521" s="11"/>
      <c r="R521" s="11"/>
    </row>
    <row r="522" spans="1:18" s="2" customFormat="1" x14ac:dyDescent="0.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30"/>
      <c r="N522" s="11"/>
      <c r="O522" s="11"/>
      <c r="P522" s="11"/>
      <c r="Q522" s="11"/>
      <c r="R522" s="11"/>
    </row>
    <row r="523" spans="1:18" s="2" customFormat="1" x14ac:dyDescent="0.2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30"/>
      <c r="N523" s="11"/>
      <c r="O523" s="11"/>
      <c r="P523" s="11"/>
      <c r="Q523" s="11"/>
      <c r="R523" s="11"/>
    </row>
    <row r="524" spans="1:18" s="2" customFormat="1" x14ac:dyDescent="0.2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30"/>
      <c r="N524" s="11"/>
      <c r="O524" s="11"/>
      <c r="P524" s="11"/>
      <c r="Q524" s="11"/>
      <c r="R524" s="11"/>
    </row>
    <row r="525" spans="1:18" s="2" customFormat="1" x14ac:dyDescent="0.2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30"/>
      <c r="N525" s="11"/>
      <c r="O525" s="11"/>
      <c r="P525" s="11"/>
      <c r="Q525" s="11"/>
      <c r="R525" s="11"/>
    </row>
    <row r="526" spans="1:18" s="2" customFormat="1" x14ac:dyDescent="0.2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30"/>
      <c r="N526" s="11"/>
      <c r="O526" s="11"/>
      <c r="P526" s="11"/>
      <c r="Q526" s="11"/>
      <c r="R526" s="11"/>
    </row>
    <row r="527" spans="1:18" s="2" customFormat="1" x14ac:dyDescent="0.2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30"/>
      <c r="N527" s="11"/>
      <c r="O527" s="11"/>
      <c r="P527" s="11"/>
      <c r="Q527" s="11"/>
      <c r="R527" s="11"/>
    </row>
    <row r="528" spans="1:18" s="2" customFormat="1" x14ac:dyDescent="0.2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30"/>
      <c r="N528" s="11"/>
      <c r="O528" s="11"/>
      <c r="P528" s="11"/>
      <c r="Q528" s="11"/>
      <c r="R528" s="11"/>
    </row>
    <row r="529" spans="1:18" s="2" customFormat="1" x14ac:dyDescent="0.2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30"/>
      <c r="N529" s="11"/>
      <c r="O529" s="11"/>
      <c r="P529" s="11"/>
      <c r="Q529" s="11"/>
      <c r="R529" s="11"/>
    </row>
    <row r="530" spans="1:18" s="2" customFormat="1" x14ac:dyDescent="0.2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30"/>
      <c r="N530" s="11"/>
      <c r="O530" s="11"/>
      <c r="P530" s="11"/>
      <c r="Q530" s="11"/>
      <c r="R530" s="11"/>
    </row>
    <row r="531" spans="1:18" s="2" customFormat="1" x14ac:dyDescent="0.2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30"/>
      <c r="N531" s="11"/>
      <c r="O531" s="11"/>
      <c r="P531" s="11"/>
      <c r="Q531" s="11"/>
      <c r="R531" s="11"/>
    </row>
    <row r="532" spans="1:18" s="2" customFormat="1" x14ac:dyDescent="0.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30"/>
      <c r="N532" s="11"/>
      <c r="O532" s="11"/>
      <c r="P532" s="11"/>
      <c r="Q532" s="11"/>
      <c r="R532" s="11"/>
    </row>
    <row r="533" spans="1:18" s="2" customFormat="1" x14ac:dyDescent="0.2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30"/>
      <c r="N533" s="11"/>
      <c r="O533" s="11"/>
      <c r="P533" s="11"/>
      <c r="Q533" s="11"/>
      <c r="R533" s="11"/>
    </row>
    <row r="534" spans="1:18" s="2" customFormat="1" x14ac:dyDescent="0.2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30"/>
      <c r="N534" s="11"/>
      <c r="O534" s="11"/>
      <c r="P534" s="11"/>
      <c r="Q534" s="11"/>
      <c r="R534" s="11"/>
    </row>
    <row r="535" spans="1:18" s="2" customFormat="1" x14ac:dyDescent="0.2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30"/>
      <c r="N535" s="11"/>
      <c r="O535" s="11"/>
      <c r="P535" s="11"/>
      <c r="Q535" s="11"/>
      <c r="R535" s="11"/>
    </row>
    <row r="536" spans="1:18" s="2" customFormat="1" x14ac:dyDescent="0.2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30"/>
      <c r="N536" s="11"/>
      <c r="O536" s="11"/>
      <c r="P536" s="11"/>
      <c r="Q536" s="11"/>
      <c r="R536" s="11"/>
    </row>
    <row r="537" spans="1:18" s="2" customFormat="1" x14ac:dyDescent="0.2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30"/>
      <c r="N537" s="11"/>
      <c r="O537" s="11"/>
      <c r="P537" s="11"/>
      <c r="Q537" s="11"/>
      <c r="R537" s="11"/>
    </row>
    <row r="538" spans="1:18" s="2" customFormat="1" x14ac:dyDescent="0.2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30"/>
      <c r="N538" s="11"/>
      <c r="O538" s="11"/>
      <c r="P538" s="11"/>
      <c r="Q538" s="11"/>
      <c r="R538" s="11"/>
    </row>
    <row r="539" spans="1:18" s="2" customFormat="1" x14ac:dyDescent="0.2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30"/>
      <c r="N539" s="11"/>
      <c r="O539" s="11"/>
      <c r="P539" s="11"/>
      <c r="Q539" s="11"/>
      <c r="R539" s="11"/>
    </row>
    <row r="540" spans="1:18" s="2" customFormat="1" x14ac:dyDescent="0.2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30"/>
      <c r="N540" s="11"/>
      <c r="O540" s="11"/>
      <c r="P540" s="11"/>
      <c r="Q540" s="11"/>
      <c r="R540" s="11"/>
    </row>
    <row r="541" spans="1:18" s="2" customFormat="1" x14ac:dyDescent="0.2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30"/>
      <c r="N541" s="11"/>
      <c r="O541" s="11"/>
      <c r="P541" s="11"/>
      <c r="Q541" s="11"/>
      <c r="R541" s="11"/>
    </row>
    <row r="542" spans="1:18" s="2" customFormat="1" x14ac:dyDescent="0.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30"/>
      <c r="N542" s="11"/>
      <c r="O542" s="11"/>
      <c r="P542" s="11"/>
      <c r="Q542" s="11"/>
      <c r="R542" s="11"/>
    </row>
    <row r="543" spans="1:18" s="2" customFormat="1" x14ac:dyDescent="0.2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30"/>
      <c r="N543" s="11"/>
      <c r="O543" s="11"/>
      <c r="P543" s="11"/>
      <c r="Q543" s="11"/>
      <c r="R543" s="11"/>
    </row>
    <row r="544" spans="1:18" s="2" customFormat="1" x14ac:dyDescent="0.2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30"/>
      <c r="N544" s="11"/>
      <c r="O544" s="11"/>
      <c r="P544" s="11"/>
      <c r="Q544" s="11"/>
      <c r="R544" s="11"/>
    </row>
    <row r="545" spans="1:18" s="2" customFormat="1" x14ac:dyDescent="0.2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30"/>
      <c r="N545" s="11"/>
      <c r="O545" s="11"/>
      <c r="P545" s="11"/>
      <c r="Q545" s="11"/>
      <c r="R545" s="11"/>
    </row>
    <row r="546" spans="1:18" s="2" customFormat="1" x14ac:dyDescent="0.2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30"/>
      <c r="N546" s="11"/>
      <c r="O546" s="11"/>
      <c r="P546" s="11"/>
      <c r="Q546" s="11"/>
      <c r="R546" s="11"/>
    </row>
    <row r="547" spans="1:18" s="2" customFormat="1" x14ac:dyDescent="0.2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30"/>
      <c r="N547" s="11"/>
      <c r="O547" s="11"/>
      <c r="P547" s="11"/>
      <c r="Q547" s="11"/>
      <c r="R547" s="11"/>
    </row>
    <row r="548" spans="1:18" s="2" customFormat="1" x14ac:dyDescent="0.2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30"/>
      <c r="N548" s="11"/>
      <c r="O548" s="11"/>
      <c r="P548" s="11"/>
      <c r="Q548" s="11"/>
      <c r="R548" s="11"/>
    </row>
    <row r="549" spans="1:18" s="2" customFormat="1" x14ac:dyDescent="0.2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30"/>
      <c r="N549" s="11"/>
      <c r="O549" s="11"/>
      <c r="P549" s="11"/>
      <c r="Q549" s="11"/>
      <c r="R549" s="11"/>
    </row>
    <row r="550" spans="1:18" s="2" customFormat="1" x14ac:dyDescent="0.2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30"/>
      <c r="N550" s="11"/>
      <c r="O550" s="11"/>
      <c r="P550" s="11"/>
      <c r="Q550" s="11"/>
      <c r="R550" s="11"/>
    </row>
    <row r="551" spans="1:18" s="2" customFormat="1" x14ac:dyDescent="0.2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30"/>
      <c r="N551" s="11"/>
      <c r="O551" s="11"/>
      <c r="P551" s="11"/>
      <c r="Q551" s="11"/>
      <c r="R551" s="11"/>
    </row>
    <row r="552" spans="1:18" s="2" customFormat="1" x14ac:dyDescent="0.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30"/>
      <c r="N552" s="11"/>
      <c r="O552" s="11"/>
      <c r="P552" s="11"/>
      <c r="Q552" s="11"/>
      <c r="R552" s="11"/>
    </row>
    <row r="553" spans="1:18" s="2" customFormat="1" x14ac:dyDescent="0.2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30"/>
      <c r="N553" s="11"/>
      <c r="O553" s="11"/>
      <c r="P553" s="11"/>
      <c r="Q553" s="11"/>
      <c r="R553" s="11"/>
    </row>
    <row r="554" spans="1:18" s="2" customFormat="1" x14ac:dyDescent="0.2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30"/>
      <c r="N554" s="11"/>
      <c r="O554" s="11"/>
      <c r="P554" s="11"/>
      <c r="Q554" s="11"/>
      <c r="R554" s="11"/>
    </row>
    <row r="555" spans="1:18" s="2" customFormat="1" x14ac:dyDescent="0.2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30"/>
      <c r="N555" s="11"/>
      <c r="O555" s="11"/>
      <c r="P555" s="11"/>
      <c r="Q555" s="11"/>
      <c r="R555" s="11"/>
    </row>
    <row r="556" spans="1:18" s="2" customFormat="1" x14ac:dyDescent="0.2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30"/>
      <c r="N556" s="11"/>
      <c r="O556" s="11"/>
      <c r="P556" s="11"/>
      <c r="Q556" s="11"/>
      <c r="R556" s="11"/>
    </row>
    <row r="557" spans="1:18" s="2" customFormat="1" x14ac:dyDescent="0.2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30"/>
      <c r="N557" s="11"/>
      <c r="O557" s="11"/>
      <c r="P557" s="11"/>
      <c r="Q557" s="11"/>
      <c r="R557" s="11"/>
    </row>
    <row r="558" spans="1:18" s="2" customFormat="1" x14ac:dyDescent="0.2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30"/>
      <c r="N558" s="11"/>
      <c r="O558" s="11"/>
      <c r="P558" s="11"/>
      <c r="Q558" s="11"/>
      <c r="R558" s="11"/>
    </row>
    <row r="559" spans="1:18" s="2" customFormat="1" x14ac:dyDescent="0.2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30"/>
      <c r="N559" s="11"/>
      <c r="O559" s="11"/>
      <c r="P559" s="11"/>
      <c r="Q559" s="11"/>
      <c r="R559" s="11"/>
    </row>
    <row r="560" spans="1:18" s="2" customFormat="1" x14ac:dyDescent="0.2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30"/>
      <c r="N560" s="11"/>
      <c r="O560" s="11"/>
      <c r="P560" s="11"/>
      <c r="Q560" s="11"/>
      <c r="R560" s="11"/>
    </row>
    <row r="561" spans="1:18" s="2" customFormat="1" x14ac:dyDescent="0.2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30"/>
      <c r="N561" s="11"/>
      <c r="O561" s="11"/>
      <c r="P561" s="11"/>
      <c r="Q561" s="11"/>
      <c r="R561" s="11"/>
    </row>
    <row r="562" spans="1:18" s="2" customFormat="1" x14ac:dyDescent="0.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30"/>
      <c r="N562" s="11"/>
      <c r="O562" s="11"/>
      <c r="P562" s="11"/>
      <c r="Q562" s="11"/>
      <c r="R562" s="11"/>
    </row>
    <row r="563" spans="1:18" s="2" customFormat="1" x14ac:dyDescent="0.2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30"/>
      <c r="N563" s="11"/>
      <c r="O563" s="11"/>
      <c r="P563" s="11"/>
      <c r="Q563" s="11"/>
      <c r="R563" s="11"/>
    </row>
    <row r="564" spans="1:18" s="2" customFormat="1" x14ac:dyDescent="0.2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30"/>
      <c r="N564" s="11"/>
      <c r="O564" s="11"/>
      <c r="P564" s="11"/>
      <c r="Q564" s="11"/>
      <c r="R564" s="11"/>
    </row>
    <row r="565" spans="1:18" s="2" customFormat="1" x14ac:dyDescent="0.2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30"/>
      <c r="N565" s="11"/>
      <c r="O565" s="11"/>
      <c r="P565" s="11"/>
      <c r="Q565" s="11"/>
      <c r="R565" s="11"/>
    </row>
    <row r="566" spans="1:18" s="2" customFormat="1" x14ac:dyDescent="0.2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30"/>
      <c r="N566" s="11"/>
      <c r="O566" s="11"/>
      <c r="P566" s="11"/>
      <c r="Q566" s="11"/>
      <c r="R566" s="11"/>
    </row>
    <row r="567" spans="1:18" s="2" customFormat="1" x14ac:dyDescent="0.2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30"/>
      <c r="N567" s="11"/>
      <c r="O567" s="11"/>
      <c r="P567" s="11"/>
      <c r="Q567" s="11"/>
      <c r="R567" s="11"/>
    </row>
    <row r="568" spans="1:18" s="2" customFormat="1" x14ac:dyDescent="0.2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30"/>
      <c r="N568" s="11"/>
      <c r="O568" s="11"/>
      <c r="P568" s="11"/>
      <c r="Q568" s="11"/>
      <c r="R568" s="11"/>
    </row>
    <row r="569" spans="1:18" s="2" customFormat="1" x14ac:dyDescent="0.2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30"/>
      <c r="N569" s="11"/>
      <c r="O569" s="11"/>
      <c r="P569" s="11"/>
      <c r="Q569" s="11"/>
      <c r="R569" s="11"/>
    </row>
    <row r="570" spans="1:18" s="2" customFormat="1" x14ac:dyDescent="0.2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30"/>
      <c r="N570" s="11"/>
      <c r="O570" s="11"/>
      <c r="P570" s="11"/>
      <c r="Q570" s="11"/>
      <c r="R570" s="11"/>
    </row>
    <row r="571" spans="1:18" s="2" customFormat="1" x14ac:dyDescent="0.2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30"/>
      <c r="N571" s="11"/>
      <c r="O571" s="11"/>
      <c r="P571" s="11"/>
      <c r="Q571" s="11"/>
      <c r="R571" s="11"/>
    </row>
    <row r="572" spans="1:18" s="2" customFormat="1" x14ac:dyDescent="0.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30"/>
      <c r="N572" s="11"/>
      <c r="O572" s="11"/>
      <c r="P572" s="11"/>
      <c r="Q572" s="11"/>
      <c r="R572" s="11"/>
    </row>
    <row r="573" spans="1:18" s="2" customFormat="1" x14ac:dyDescent="0.2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30"/>
      <c r="N573" s="11"/>
      <c r="O573" s="11"/>
      <c r="P573" s="11"/>
      <c r="Q573" s="11"/>
      <c r="R573" s="11"/>
    </row>
    <row r="574" spans="1:18" s="2" customFormat="1" x14ac:dyDescent="0.2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30"/>
      <c r="N574" s="11"/>
      <c r="O574" s="11"/>
      <c r="P574" s="11"/>
      <c r="Q574" s="11"/>
      <c r="R574" s="11"/>
    </row>
    <row r="575" spans="1:18" s="2" customFormat="1" x14ac:dyDescent="0.2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30"/>
      <c r="N575" s="11"/>
      <c r="O575" s="11"/>
      <c r="P575" s="11"/>
      <c r="Q575" s="11"/>
      <c r="R575" s="11"/>
    </row>
    <row r="576" spans="1:18" s="2" customFormat="1" x14ac:dyDescent="0.2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30"/>
      <c r="N576" s="11"/>
      <c r="O576" s="11"/>
      <c r="P576" s="11"/>
      <c r="Q576" s="11"/>
      <c r="R576" s="11"/>
    </row>
    <row r="577" spans="1:18" s="2" customFormat="1" x14ac:dyDescent="0.2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30"/>
      <c r="N577" s="11"/>
      <c r="O577" s="11"/>
      <c r="P577" s="11"/>
      <c r="Q577" s="11"/>
      <c r="R577" s="11"/>
    </row>
    <row r="578" spans="1:18" s="2" customFormat="1" x14ac:dyDescent="0.2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30"/>
      <c r="N578" s="11"/>
      <c r="O578" s="11"/>
      <c r="P578" s="11"/>
      <c r="Q578" s="11"/>
      <c r="R578" s="11"/>
    </row>
    <row r="579" spans="1:18" s="2" customFormat="1" x14ac:dyDescent="0.2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30"/>
      <c r="N579" s="11"/>
      <c r="O579" s="11"/>
      <c r="P579" s="11"/>
      <c r="Q579" s="11"/>
      <c r="R579" s="11"/>
    </row>
    <row r="580" spans="1:18" s="2" customFormat="1" x14ac:dyDescent="0.2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30"/>
      <c r="N580" s="11"/>
      <c r="O580" s="11"/>
      <c r="P580" s="11"/>
      <c r="Q580" s="11"/>
      <c r="R580" s="11"/>
    </row>
    <row r="581" spans="1:18" s="2" customFormat="1" x14ac:dyDescent="0.2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30"/>
      <c r="N581" s="11"/>
      <c r="O581" s="11"/>
      <c r="P581" s="11"/>
      <c r="Q581" s="11"/>
      <c r="R581" s="11"/>
    </row>
    <row r="582" spans="1:18" s="2" customFormat="1" x14ac:dyDescent="0.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30"/>
      <c r="N582" s="11"/>
      <c r="O582" s="11"/>
      <c r="P582" s="11"/>
      <c r="Q582" s="11"/>
      <c r="R582" s="11"/>
    </row>
    <row r="583" spans="1:18" s="2" customFormat="1" x14ac:dyDescent="0.2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30"/>
      <c r="N583" s="11"/>
      <c r="O583" s="11"/>
      <c r="P583" s="11"/>
      <c r="Q583" s="11"/>
      <c r="R583" s="11"/>
    </row>
    <row r="584" spans="1:18" s="2" customFormat="1" x14ac:dyDescent="0.2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30"/>
      <c r="N584" s="11"/>
      <c r="O584" s="11"/>
      <c r="P584" s="11"/>
      <c r="Q584" s="11"/>
      <c r="R584" s="11"/>
    </row>
    <row r="585" spans="1:18" s="2" customFormat="1" x14ac:dyDescent="0.2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30"/>
      <c r="N585" s="11"/>
      <c r="O585" s="11"/>
      <c r="P585" s="11"/>
      <c r="Q585" s="11"/>
      <c r="R585" s="11"/>
    </row>
    <row r="586" spans="1:18" s="2" customFormat="1" x14ac:dyDescent="0.2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30"/>
      <c r="N586" s="11"/>
      <c r="O586" s="11"/>
      <c r="P586" s="11"/>
      <c r="Q586" s="11"/>
      <c r="R586" s="11"/>
    </row>
    <row r="587" spans="1:18" s="2" customFormat="1" x14ac:dyDescent="0.2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30"/>
      <c r="N587" s="11"/>
      <c r="O587" s="11"/>
      <c r="P587" s="11"/>
      <c r="Q587" s="11"/>
      <c r="R587" s="11"/>
    </row>
    <row r="588" spans="1:18" s="2" customFormat="1" x14ac:dyDescent="0.2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30"/>
      <c r="N588" s="11"/>
      <c r="O588" s="11"/>
      <c r="P588" s="11"/>
      <c r="Q588" s="11"/>
      <c r="R588" s="11"/>
    </row>
    <row r="589" spans="1:18" s="2" customFormat="1" x14ac:dyDescent="0.2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30"/>
      <c r="N589" s="11"/>
      <c r="O589" s="11"/>
      <c r="P589" s="11"/>
      <c r="Q589" s="11"/>
      <c r="R589" s="11"/>
    </row>
    <row r="590" spans="1:18" s="2" customFormat="1" x14ac:dyDescent="0.2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30"/>
      <c r="N590" s="11"/>
      <c r="O590" s="11"/>
      <c r="P590" s="11"/>
      <c r="Q590" s="11"/>
      <c r="R590" s="11"/>
    </row>
    <row r="591" spans="1:18" s="2" customFormat="1" x14ac:dyDescent="0.2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30"/>
      <c r="N591" s="11"/>
      <c r="O591" s="11"/>
      <c r="P591" s="11"/>
      <c r="Q591" s="11"/>
      <c r="R591" s="11"/>
    </row>
    <row r="592" spans="1:18" s="2" customFormat="1" x14ac:dyDescent="0.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30"/>
      <c r="N592" s="11"/>
      <c r="O592" s="11"/>
      <c r="P592" s="11"/>
      <c r="Q592" s="11"/>
      <c r="R592" s="11"/>
    </row>
    <row r="593" spans="1:18" s="2" customFormat="1" x14ac:dyDescent="0.2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30"/>
      <c r="N593" s="11"/>
      <c r="O593" s="11"/>
      <c r="P593" s="11"/>
      <c r="Q593" s="11"/>
      <c r="R593" s="11"/>
    </row>
    <row r="594" spans="1:18" s="2" customFormat="1" x14ac:dyDescent="0.2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30"/>
      <c r="N594" s="11"/>
      <c r="O594" s="11"/>
      <c r="P594" s="11"/>
      <c r="Q594" s="11"/>
      <c r="R594" s="11"/>
    </row>
    <row r="595" spans="1:18" s="2" customFormat="1" x14ac:dyDescent="0.2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30"/>
      <c r="N595" s="11"/>
      <c r="O595" s="11"/>
      <c r="P595" s="11"/>
      <c r="Q595" s="11"/>
      <c r="R595" s="11"/>
    </row>
    <row r="596" spans="1:18" s="2" customFormat="1" x14ac:dyDescent="0.2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30"/>
      <c r="N596" s="11"/>
      <c r="O596" s="11"/>
      <c r="P596" s="11"/>
      <c r="Q596" s="11"/>
      <c r="R596" s="11"/>
    </row>
    <row r="597" spans="1:18" s="2" customFormat="1" x14ac:dyDescent="0.2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30"/>
      <c r="N597" s="11"/>
      <c r="O597" s="11"/>
      <c r="P597" s="11"/>
      <c r="Q597" s="11"/>
      <c r="R597" s="11"/>
    </row>
    <row r="598" spans="1:18" s="2" customFormat="1" x14ac:dyDescent="0.2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30"/>
      <c r="N598" s="11"/>
      <c r="O598" s="11"/>
      <c r="P598" s="11"/>
      <c r="Q598" s="11"/>
      <c r="R598" s="11"/>
    </row>
    <row r="599" spans="1:18" s="2" customFormat="1" x14ac:dyDescent="0.2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30"/>
      <c r="N599" s="11"/>
      <c r="O599" s="11"/>
      <c r="P599" s="11"/>
      <c r="Q599" s="11"/>
      <c r="R599" s="11"/>
    </row>
    <row r="600" spans="1:18" s="2" customFormat="1" x14ac:dyDescent="0.2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30"/>
      <c r="N600" s="11"/>
      <c r="O600" s="11"/>
      <c r="P600" s="11"/>
      <c r="Q600" s="11"/>
      <c r="R600" s="11"/>
    </row>
    <row r="601" spans="1:18" s="2" customFormat="1" x14ac:dyDescent="0.2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30"/>
      <c r="N601" s="11"/>
      <c r="O601" s="11"/>
      <c r="P601" s="11"/>
      <c r="Q601" s="11"/>
      <c r="R601" s="11"/>
    </row>
    <row r="602" spans="1:18" s="2" customFormat="1" x14ac:dyDescent="0.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30"/>
      <c r="N602" s="11"/>
      <c r="O602" s="11"/>
      <c r="P602" s="11"/>
      <c r="Q602" s="11"/>
      <c r="R602" s="11"/>
    </row>
    <row r="603" spans="1:18" s="2" customFormat="1" x14ac:dyDescent="0.2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30"/>
      <c r="N603" s="11"/>
      <c r="O603" s="11"/>
      <c r="P603" s="11"/>
      <c r="Q603" s="11"/>
      <c r="R603" s="11"/>
    </row>
    <row r="604" spans="1:18" s="2" customFormat="1" x14ac:dyDescent="0.2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30"/>
      <c r="N604" s="11"/>
      <c r="O604" s="11"/>
      <c r="P604" s="11"/>
      <c r="Q604" s="11"/>
      <c r="R604" s="11"/>
    </row>
    <row r="605" spans="1:18" s="2" customFormat="1" x14ac:dyDescent="0.2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30"/>
      <c r="N605" s="11"/>
      <c r="O605" s="11"/>
      <c r="P605" s="11"/>
      <c r="Q605" s="11"/>
      <c r="R605" s="11"/>
    </row>
    <row r="606" spans="1:18" s="2" customFormat="1" x14ac:dyDescent="0.2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30"/>
      <c r="N606" s="11"/>
      <c r="O606" s="11"/>
      <c r="P606" s="11"/>
      <c r="Q606" s="11"/>
      <c r="R606" s="11"/>
    </row>
    <row r="607" spans="1:18" s="2" customFormat="1" x14ac:dyDescent="0.2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30"/>
      <c r="N607" s="11"/>
      <c r="O607" s="11"/>
      <c r="P607" s="11"/>
      <c r="Q607" s="11"/>
      <c r="R607" s="11"/>
    </row>
    <row r="608" spans="1:18" s="2" customFormat="1" x14ac:dyDescent="0.2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30"/>
      <c r="N608" s="11"/>
      <c r="O608" s="11"/>
      <c r="P608" s="11"/>
      <c r="Q608" s="11"/>
      <c r="R608" s="11"/>
    </row>
    <row r="609" spans="1:18" s="2" customFormat="1" x14ac:dyDescent="0.2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30"/>
      <c r="N609" s="11"/>
      <c r="O609" s="11"/>
      <c r="P609" s="11"/>
      <c r="Q609" s="11"/>
      <c r="R609" s="11"/>
    </row>
    <row r="610" spans="1:18" s="2" customFormat="1" x14ac:dyDescent="0.2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30"/>
      <c r="N610" s="11"/>
      <c r="O610" s="11"/>
      <c r="P610" s="11"/>
      <c r="Q610" s="11"/>
      <c r="R610" s="11"/>
    </row>
    <row r="611" spans="1:18" s="2" customFormat="1" x14ac:dyDescent="0.2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30"/>
      <c r="N611" s="11"/>
      <c r="O611" s="11"/>
      <c r="P611" s="11"/>
      <c r="Q611" s="11"/>
      <c r="R611" s="11"/>
    </row>
    <row r="612" spans="1:18" s="2" customFormat="1" x14ac:dyDescent="0.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30"/>
      <c r="N612" s="11"/>
      <c r="O612" s="11"/>
      <c r="P612" s="11"/>
      <c r="Q612" s="11"/>
      <c r="R612" s="11"/>
    </row>
    <row r="613" spans="1:18" s="2" customFormat="1" x14ac:dyDescent="0.2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30"/>
      <c r="N613" s="11"/>
      <c r="O613" s="11"/>
      <c r="P613" s="11"/>
      <c r="Q613" s="11"/>
      <c r="R613" s="11"/>
    </row>
    <row r="614" spans="1:18" s="2" customFormat="1" x14ac:dyDescent="0.2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30"/>
      <c r="N614" s="11"/>
      <c r="O614" s="11"/>
      <c r="P614" s="11"/>
      <c r="Q614" s="11"/>
      <c r="R614" s="11"/>
    </row>
    <row r="615" spans="1:18" s="2" customFormat="1" x14ac:dyDescent="0.2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30"/>
      <c r="N615" s="11"/>
      <c r="O615" s="11"/>
      <c r="P615" s="11"/>
      <c r="Q615" s="11"/>
      <c r="R615" s="11"/>
    </row>
    <row r="616" spans="1:18" s="2" customFormat="1" x14ac:dyDescent="0.2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30"/>
      <c r="N616" s="11"/>
      <c r="O616" s="11"/>
      <c r="P616" s="11"/>
      <c r="Q616" s="11"/>
      <c r="R616" s="11"/>
    </row>
    <row r="617" spans="1:18" s="2" customFormat="1" x14ac:dyDescent="0.2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30"/>
      <c r="N617" s="11"/>
      <c r="O617" s="11"/>
      <c r="P617" s="11"/>
      <c r="Q617" s="11"/>
      <c r="R617" s="11"/>
    </row>
    <row r="618" spans="1:18" s="2" customFormat="1" x14ac:dyDescent="0.2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30"/>
      <c r="N618" s="11"/>
      <c r="O618" s="11"/>
      <c r="P618" s="11"/>
      <c r="Q618" s="11"/>
      <c r="R618" s="11"/>
    </row>
    <row r="619" spans="1:18" s="2" customFormat="1" x14ac:dyDescent="0.2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30"/>
      <c r="N619" s="11"/>
      <c r="O619" s="11"/>
      <c r="P619" s="11"/>
      <c r="Q619" s="11"/>
      <c r="R619" s="11"/>
    </row>
    <row r="620" spans="1:18" s="2" customFormat="1" x14ac:dyDescent="0.2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30"/>
      <c r="N620" s="11"/>
      <c r="O620" s="11"/>
      <c r="P620" s="11"/>
      <c r="Q620" s="11"/>
      <c r="R620" s="11"/>
    </row>
    <row r="621" spans="1:18" s="2" customFormat="1" x14ac:dyDescent="0.2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30"/>
      <c r="N621" s="11"/>
      <c r="O621" s="11"/>
      <c r="P621" s="11"/>
      <c r="Q621" s="11"/>
      <c r="R621" s="11"/>
    </row>
    <row r="622" spans="1:18" s="2" customFormat="1" x14ac:dyDescent="0.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30"/>
      <c r="N622" s="11"/>
      <c r="O622" s="11"/>
      <c r="P622" s="11"/>
      <c r="Q622" s="11"/>
      <c r="R622" s="11"/>
    </row>
    <row r="623" spans="1:18" s="2" customFormat="1" x14ac:dyDescent="0.2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30"/>
      <c r="N623" s="11"/>
      <c r="O623" s="11"/>
      <c r="P623" s="11"/>
      <c r="Q623" s="11"/>
      <c r="R623" s="11"/>
    </row>
    <row r="624" spans="1:18" s="2" customFormat="1" x14ac:dyDescent="0.2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30"/>
      <c r="N624" s="11"/>
      <c r="O624" s="11"/>
      <c r="P624" s="11"/>
      <c r="Q624" s="11"/>
      <c r="R624" s="11"/>
    </row>
    <row r="625" spans="1:18" s="2" customFormat="1" x14ac:dyDescent="0.2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30"/>
      <c r="N625" s="11"/>
      <c r="O625" s="11"/>
      <c r="P625" s="11"/>
      <c r="Q625" s="11"/>
      <c r="R625" s="11"/>
    </row>
    <row r="626" spans="1:18" s="2" customFormat="1" x14ac:dyDescent="0.2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30"/>
      <c r="N626" s="11"/>
      <c r="O626" s="11"/>
      <c r="P626" s="11"/>
      <c r="Q626" s="11"/>
      <c r="R626" s="11"/>
    </row>
    <row r="627" spans="1:18" s="2" customFormat="1" x14ac:dyDescent="0.2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30"/>
      <c r="N627" s="11"/>
      <c r="O627" s="11"/>
      <c r="P627" s="11"/>
      <c r="Q627" s="11"/>
      <c r="R627" s="11"/>
    </row>
    <row r="628" spans="1:18" s="2" customFormat="1" x14ac:dyDescent="0.2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30"/>
      <c r="N628" s="11"/>
      <c r="O628" s="11"/>
      <c r="P628" s="11"/>
      <c r="Q628" s="11"/>
      <c r="R628" s="11"/>
    </row>
    <row r="629" spans="1:18" s="2" customFormat="1" x14ac:dyDescent="0.2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30"/>
      <c r="N629" s="11"/>
      <c r="O629" s="11"/>
      <c r="P629" s="11"/>
      <c r="Q629" s="11"/>
      <c r="R629" s="11"/>
    </row>
    <row r="630" spans="1:18" s="2" customFormat="1" x14ac:dyDescent="0.2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30"/>
      <c r="N630" s="11"/>
      <c r="O630" s="11"/>
      <c r="P630" s="11"/>
      <c r="Q630" s="11"/>
      <c r="R630" s="11"/>
    </row>
    <row r="631" spans="1:18" s="2" customFormat="1" x14ac:dyDescent="0.2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30"/>
      <c r="N631" s="11"/>
      <c r="O631" s="11"/>
      <c r="P631" s="11"/>
      <c r="Q631" s="11"/>
      <c r="R631" s="11"/>
    </row>
    <row r="632" spans="1:18" s="2" customFormat="1" x14ac:dyDescent="0.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30"/>
      <c r="N632" s="11"/>
      <c r="O632" s="11"/>
      <c r="P632" s="11"/>
      <c r="Q632" s="11"/>
      <c r="R632" s="11"/>
    </row>
    <row r="633" spans="1:18" s="2" customFormat="1" x14ac:dyDescent="0.2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30"/>
      <c r="N633" s="11"/>
      <c r="O633" s="11"/>
      <c r="P633" s="11"/>
      <c r="Q633" s="11"/>
      <c r="R633" s="11"/>
    </row>
    <row r="634" spans="1:18" s="2" customFormat="1" x14ac:dyDescent="0.2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30"/>
      <c r="N634" s="11"/>
      <c r="O634" s="11"/>
      <c r="P634" s="11"/>
      <c r="Q634" s="11"/>
      <c r="R634" s="11"/>
    </row>
    <row r="635" spans="1:18" s="2" customFormat="1" x14ac:dyDescent="0.2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30"/>
      <c r="N635" s="11"/>
      <c r="O635" s="11"/>
      <c r="P635" s="11"/>
      <c r="Q635" s="11"/>
      <c r="R635" s="11"/>
    </row>
    <row r="636" spans="1:18" s="2" customFormat="1" x14ac:dyDescent="0.2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30"/>
      <c r="N636" s="11"/>
      <c r="O636" s="11"/>
      <c r="P636" s="11"/>
      <c r="Q636" s="11"/>
      <c r="R636" s="11"/>
    </row>
    <row r="637" spans="1:18" s="2" customFormat="1" x14ac:dyDescent="0.2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30"/>
      <c r="N637" s="11"/>
      <c r="O637" s="11"/>
      <c r="P637" s="11"/>
      <c r="Q637" s="11"/>
      <c r="R637" s="11"/>
    </row>
    <row r="638" spans="1:18" s="2" customFormat="1" x14ac:dyDescent="0.2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30"/>
      <c r="N638" s="11"/>
      <c r="O638" s="11"/>
      <c r="P638" s="11"/>
      <c r="Q638" s="11"/>
      <c r="R638" s="11"/>
    </row>
    <row r="639" spans="1:18" s="2" customFormat="1" x14ac:dyDescent="0.2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30"/>
      <c r="N639" s="11"/>
      <c r="O639" s="11"/>
      <c r="P639" s="11"/>
      <c r="Q639" s="11"/>
      <c r="R639" s="11"/>
    </row>
    <row r="640" spans="1:18" s="2" customFormat="1" x14ac:dyDescent="0.2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30"/>
      <c r="N640" s="11"/>
      <c r="O640" s="11"/>
      <c r="P640" s="11"/>
      <c r="Q640" s="11"/>
      <c r="R640" s="11"/>
    </row>
    <row r="641" spans="1:18" s="2" customFormat="1" x14ac:dyDescent="0.2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30"/>
      <c r="N641" s="11"/>
      <c r="O641" s="11"/>
      <c r="P641" s="11"/>
      <c r="Q641" s="11"/>
      <c r="R641" s="11"/>
    </row>
    <row r="642" spans="1:18" s="2" customFormat="1" x14ac:dyDescent="0.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30"/>
      <c r="N642" s="11"/>
      <c r="O642" s="11"/>
      <c r="P642" s="11"/>
      <c r="Q642" s="11"/>
      <c r="R642" s="11"/>
    </row>
    <row r="643" spans="1:18" s="2" customFormat="1" x14ac:dyDescent="0.2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30"/>
      <c r="N643" s="11"/>
      <c r="O643" s="11"/>
      <c r="P643" s="11"/>
      <c r="Q643" s="11"/>
      <c r="R643" s="11"/>
    </row>
    <row r="644" spans="1:18" s="2" customFormat="1" x14ac:dyDescent="0.2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30"/>
      <c r="N644" s="11"/>
      <c r="O644" s="11"/>
      <c r="P644" s="11"/>
      <c r="Q644" s="11"/>
      <c r="R644" s="11"/>
    </row>
    <row r="645" spans="1:18" s="2" customFormat="1" x14ac:dyDescent="0.2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30"/>
      <c r="N645" s="11"/>
      <c r="O645" s="11"/>
      <c r="P645" s="11"/>
      <c r="Q645" s="11"/>
      <c r="R645" s="11"/>
    </row>
    <row r="646" spans="1:18" s="2" customFormat="1" x14ac:dyDescent="0.2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30"/>
      <c r="N646" s="11"/>
      <c r="O646" s="11"/>
      <c r="P646" s="11"/>
      <c r="Q646" s="11"/>
      <c r="R646" s="11"/>
    </row>
    <row r="647" spans="1:18" s="2" customFormat="1" x14ac:dyDescent="0.2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30"/>
      <c r="N647" s="11"/>
      <c r="O647" s="11"/>
      <c r="P647" s="11"/>
      <c r="Q647" s="11"/>
      <c r="R647" s="11"/>
    </row>
    <row r="648" spans="1:18" s="2" customFormat="1" x14ac:dyDescent="0.2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30"/>
      <c r="N648" s="11"/>
      <c r="O648" s="11"/>
      <c r="P648" s="11"/>
      <c r="Q648" s="11"/>
      <c r="R648" s="11"/>
    </row>
    <row r="649" spans="1:18" s="2" customFormat="1" x14ac:dyDescent="0.2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30"/>
      <c r="N649" s="11"/>
      <c r="O649" s="11"/>
      <c r="P649" s="11"/>
      <c r="Q649" s="11"/>
      <c r="R649" s="11"/>
    </row>
    <row r="650" spans="1:18" s="2" customFormat="1" x14ac:dyDescent="0.2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30"/>
      <c r="N650" s="11"/>
      <c r="O650" s="11"/>
      <c r="P650" s="11"/>
      <c r="Q650" s="11"/>
      <c r="R650" s="11"/>
    </row>
    <row r="651" spans="1:18" s="2" customFormat="1" x14ac:dyDescent="0.2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30"/>
      <c r="N651" s="11"/>
      <c r="O651" s="11"/>
      <c r="P651" s="11"/>
      <c r="Q651" s="11"/>
      <c r="R651" s="11"/>
    </row>
    <row r="652" spans="1:18" s="2" customFormat="1" x14ac:dyDescent="0.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30"/>
      <c r="N652" s="11"/>
      <c r="O652" s="11"/>
      <c r="P652" s="11"/>
      <c r="Q652" s="11"/>
      <c r="R652" s="11"/>
    </row>
    <row r="653" spans="1:18" s="2" customFormat="1" x14ac:dyDescent="0.2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30"/>
      <c r="N653" s="11"/>
      <c r="O653" s="11"/>
      <c r="P653" s="11"/>
      <c r="Q653" s="11"/>
      <c r="R653" s="11"/>
    </row>
    <row r="654" spans="1:18" s="2" customFormat="1" x14ac:dyDescent="0.2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30"/>
      <c r="N654" s="11"/>
      <c r="O654" s="11"/>
      <c r="P654" s="11"/>
      <c r="Q654" s="11"/>
      <c r="R654" s="11"/>
    </row>
    <row r="655" spans="1:18" s="2" customFormat="1" x14ac:dyDescent="0.2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30"/>
      <c r="N655" s="11"/>
      <c r="O655" s="11"/>
      <c r="P655" s="11"/>
      <c r="Q655" s="11"/>
      <c r="R655" s="11"/>
    </row>
    <row r="656" spans="1:18" s="2" customFormat="1" x14ac:dyDescent="0.2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30"/>
      <c r="N656" s="11"/>
      <c r="O656" s="11"/>
      <c r="P656" s="11"/>
      <c r="Q656" s="11"/>
      <c r="R656" s="11"/>
    </row>
    <row r="657" spans="1:18" s="2" customFormat="1" x14ac:dyDescent="0.2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30"/>
      <c r="N657" s="11"/>
      <c r="O657" s="11"/>
      <c r="P657" s="11"/>
      <c r="Q657" s="11"/>
      <c r="R657" s="11"/>
    </row>
    <row r="658" spans="1:18" s="2" customFormat="1" x14ac:dyDescent="0.2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30"/>
      <c r="N658" s="11"/>
      <c r="O658" s="11"/>
      <c r="P658" s="11"/>
      <c r="Q658" s="11"/>
      <c r="R658" s="11"/>
    </row>
    <row r="659" spans="1:18" s="2" customFormat="1" x14ac:dyDescent="0.2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30"/>
      <c r="N659" s="11"/>
      <c r="O659" s="11"/>
      <c r="P659" s="11"/>
      <c r="Q659" s="11"/>
      <c r="R659" s="11"/>
    </row>
    <row r="660" spans="1:18" s="2" customFormat="1" x14ac:dyDescent="0.2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30"/>
      <c r="N660" s="11"/>
      <c r="O660" s="11"/>
      <c r="P660" s="11"/>
      <c r="Q660" s="11"/>
      <c r="R660" s="11"/>
    </row>
    <row r="661" spans="1:18" s="2" customFormat="1" x14ac:dyDescent="0.2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30"/>
      <c r="N661" s="11"/>
      <c r="O661" s="11"/>
      <c r="P661" s="11"/>
      <c r="Q661" s="11"/>
      <c r="R661" s="11"/>
    </row>
    <row r="662" spans="1:18" s="2" customFormat="1" x14ac:dyDescent="0.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30"/>
      <c r="N662" s="11"/>
      <c r="O662" s="11"/>
      <c r="P662" s="11"/>
      <c r="Q662" s="11"/>
      <c r="R662" s="11"/>
    </row>
    <row r="663" spans="1:18" s="2" customFormat="1" x14ac:dyDescent="0.2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30"/>
      <c r="N663" s="11"/>
      <c r="O663" s="11"/>
      <c r="P663" s="11"/>
      <c r="Q663" s="11"/>
      <c r="R663" s="11"/>
    </row>
    <row r="664" spans="1:18" s="2" customFormat="1" x14ac:dyDescent="0.2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30"/>
      <c r="N664" s="11"/>
      <c r="O664" s="11"/>
      <c r="P664" s="11"/>
      <c r="Q664" s="11"/>
      <c r="R664" s="11"/>
    </row>
    <row r="665" spans="1:18" s="2" customFormat="1" x14ac:dyDescent="0.2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30"/>
      <c r="N665" s="11"/>
      <c r="O665" s="11"/>
      <c r="P665" s="11"/>
      <c r="Q665" s="11"/>
      <c r="R665" s="11"/>
    </row>
    <row r="666" spans="1:18" s="2" customFormat="1" x14ac:dyDescent="0.2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30"/>
      <c r="N666" s="11"/>
      <c r="O666" s="11"/>
      <c r="P666" s="11"/>
      <c r="Q666" s="11"/>
      <c r="R666" s="11"/>
    </row>
    <row r="667" spans="1:18" s="2" customFormat="1" x14ac:dyDescent="0.2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30"/>
      <c r="N667" s="11"/>
      <c r="O667" s="11"/>
      <c r="P667" s="11"/>
      <c r="Q667" s="11"/>
      <c r="R667" s="11"/>
    </row>
    <row r="668" spans="1:18" s="2" customFormat="1" x14ac:dyDescent="0.2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30"/>
      <c r="N668" s="11"/>
      <c r="O668" s="11"/>
      <c r="P668" s="11"/>
      <c r="Q668" s="11"/>
      <c r="R668" s="11"/>
    </row>
    <row r="669" spans="1:18" s="2" customFormat="1" x14ac:dyDescent="0.2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30"/>
      <c r="N669" s="11"/>
      <c r="O669" s="11"/>
      <c r="P669" s="11"/>
      <c r="Q669" s="11"/>
      <c r="R669" s="11"/>
    </row>
    <row r="670" spans="1:18" s="2" customFormat="1" x14ac:dyDescent="0.2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30"/>
      <c r="N670" s="11"/>
      <c r="O670" s="11"/>
      <c r="P670" s="11"/>
      <c r="Q670" s="11"/>
      <c r="R670" s="11"/>
    </row>
    <row r="671" spans="1:18" s="2" customFormat="1" x14ac:dyDescent="0.2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30"/>
      <c r="N671" s="11"/>
      <c r="O671" s="11"/>
      <c r="P671" s="11"/>
      <c r="Q671" s="11"/>
      <c r="R671" s="11"/>
    </row>
    <row r="672" spans="1:18" s="2" customFormat="1" x14ac:dyDescent="0.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30"/>
      <c r="N672" s="11"/>
      <c r="O672" s="11"/>
      <c r="P672" s="11"/>
      <c r="Q672" s="11"/>
      <c r="R672" s="11"/>
    </row>
    <row r="673" spans="1:18" s="2" customFormat="1" x14ac:dyDescent="0.2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30"/>
      <c r="N673" s="11"/>
      <c r="O673" s="11"/>
      <c r="P673" s="11"/>
      <c r="Q673" s="11"/>
      <c r="R673" s="11"/>
    </row>
    <row r="674" spans="1:18" s="2" customFormat="1" x14ac:dyDescent="0.2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30"/>
      <c r="N674" s="11"/>
      <c r="O674" s="11"/>
      <c r="P674" s="11"/>
      <c r="Q674" s="11"/>
      <c r="R674" s="11"/>
    </row>
    <row r="675" spans="1:18" s="2" customFormat="1" x14ac:dyDescent="0.2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30"/>
      <c r="N675" s="11"/>
      <c r="O675" s="11"/>
      <c r="P675" s="11"/>
      <c r="Q675" s="11"/>
      <c r="R675" s="11"/>
    </row>
    <row r="676" spans="1:18" s="2" customFormat="1" x14ac:dyDescent="0.2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30"/>
      <c r="N676" s="11"/>
      <c r="O676" s="11"/>
      <c r="P676" s="11"/>
      <c r="Q676" s="11"/>
      <c r="R676" s="11"/>
    </row>
    <row r="677" spans="1:18" s="2" customFormat="1" x14ac:dyDescent="0.2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30"/>
      <c r="N677" s="11"/>
      <c r="O677" s="11"/>
      <c r="P677" s="11"/>
      <c r="Q677" s="11"/>
      <c r="R677" s="11"/>
    </row>
    <row r="678" spans="1:18" s="2" customFormat="1" x14ac:dyDescent="0.2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30"/>
      <c r="N678" s="11"/>
      <c r="O678" s="11"/>
      <c r="P678" s="11"/>
      <c r="Q678" s="11"/>
      <c r="R678" s="11"/>
    </row>
    <row r="679" spans="1:18" s="2" customFormat="1" x14ac:dyDescent="0.2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30"/>
      <c r="N679" s="11"/>
      <c r="O679" s="11"/>
      <c r="P679" s="11"/>
      <c r="Q679" s="11"/>
      <c r="R679" s="11"/>
    </row>
    <row r="680" spans="1:18" s="2" customFormat="1" x14ac:dyDescent="0.2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30"/>
      <c r="N680" s="11"/>
      <c r="O680" s="11"/>
      <c r="P680" s="11"/>
      <c r="Q680" s="11"/>
      <c r="R680" s="11"/>
    </row>
    <row r="681" spans="1:18" s="2" customFormat="1" x14ac:dyDescent="0.2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30"/>
      <c r="N681" s="11"/>
      <c r="O681" s="11"/>
      <c r="P681" s="11"/>
      <c r="Q681" s="11"/>
      <c r="R681" s="11"/>
    </row>
    <row r="682" spans="1:18" s="2" customFormat="1" x14ac:dyDescent="0.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30"/>
      <c r="N682" s="11"/>
      <c r="O682" s="11"/>
      <c r="P682" s="11"/>
      <c r="Q682" s="11"/>
      <c r="R682" s="11"/>
    </row>
    <row r="683" spans="1:18" s="2" customFormat="1" x14ac:dyDescent="0.2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30"/>
      <c r="N683" s="11"/>
      <c r="O683" s="11"/>
      <c r="P683" s="11"/>
      <c r="Q683" s="11"/>
      <c r="R683" s="11"/>
    </row>
    <row r="684" spans="1:18" s="2" customFormat="1" x14ac:dyDescent="0.2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30"/>
      <c r="N684" s="11"/>
      <c r="O684" s="11"/>
      <c r="P684" s="11"/>
      <c r="Q684" s="11"/>
      <c r="R684" s="11"/>
    </row>
    <row r="685" spans="1:18" s="2" customFormat="1" x14ac:dyDescent="0.2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30"/>
      <c r="N685" s="11"/>
      <c r="O685" s="11"/>
      <c r="P685" s="11"/>
      <c r="Q685" s="11"/>
      <c r="R685" s="11"/>
    </row>
    <row r="686" spans="1:18" s="2" customFormat="1" x14ac:dyDescent="0.2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30"/>
      <c r="N686" s="11"/>
      <c r="O686" s="11"/>
      <c r="P686" s="11"/>
      <c r="Q686" s="11"/>
      <c r="R686" s="11"/>
    </row>
    <row r="687" spans="1:18" s="2" customFormat="1" x14ac:dyDescent="0.2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30"/>
      <c r="N687" s="11"/>
      <c r="O687" s="11"/>
      <c r="P687" s="11"/>
      <c r="Q687" s="11"/>
      <c r="R687" s="11"/>
    </row>
    <row r="688" spans="1:18" s="2" customFormat="1" x14ac:dyDescent="0.2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30"/>
      <c r="N688" s="11"/>
      <c r="O688" s="11"/>
      <c r="P688" s="11"/>
      <c r="Q688" s="11"/>
      <c r="R688" s="11"/>
    </row>
    <row r="689" spans="1:18" s="2" customFormat="1" x14ac:dyDescent="0.2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30"/>
      <c r="N689" s="11"/>
      <c r="O689" s="11"/>
      <c r="P689" s="11"/>
      <c r="Q689" s="11"/>
      <c r="R689" s="11"/>
    </row>
    <row r="690" spans="1:18" s="2" customFormat="1" x14ac:dyDescent="0.2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30"/>
      <c r="N690" s="11"/>
      <c r="O690" s="11"/>
      <c r="P690" s="11"/>
      <c r="Q690" s="11"/>
      <c r="R690" s="11"/>
    </row>
    <row r="691" spans="1:18" s="2" customFormat="1" x14ac:dyDescent="0.2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30"/>
      <c r="N691" s="11"/>
      <c r="O691" s="11"/>
      <c r="P691" s="11"/>
      <c r="Q691" s="11"/>
      <c r="R691" s="11"/>
    </row>
    <row r="692" spans="1:18" s="2" customFormat="1" x14ac:dyDescent="0.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30"/>
      <c r="N692" s="11"/>
      <c r="O692" s="11"/>
      <c r="P692" s="11"/>
      <c r="Q692" s="11"/>
      <c r="R692" s="11"/>
    </row>
    <row r="693" spans="1:18" s="2" customFormat="1" x14ac:dyDescent="0.2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30"/>
      <c r="N693" s="11"/>
      <c r="O693" s="11"/>
      <c r="P693" s="11"/>
      <c r="Q693" s="11"/>
      <c r="R693" s="11"/>
    </row>
    <row r="694" spans="1:18" s="2" customFormat="1" x14ac:dyDescent="0.2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30"/>
      <c r="N694" s="11"/>
      <c r="O694" s="11"/>
      <c r="P694" s="11"/>
      <c r="Q694" s="11"/>
      <c r="R694" s="11"/>
    </row>
    <row r="695" spans="1:18" s="2" customFormat="1" x14ac:dyDescent="0.2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30"/>
      <c r="N695" s="11"/>
      <c r="O695" s="11"/>
      <c r="P695" s="11"/>
      <c r="Q695" s="11"/>
      <c r="R695" s="11"/>
    </row>
    <row r="696" spans="1:18" s="2" customFormat="1" x14ac:dyDescent="0.2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30"/>
      <c r="N696" s="11"/>
      <c r="O696" s="11"/>
      <c r="P696" s="11"/>
      <c r="Q696" s="11"/>
      <c r="R696" s="11"/>
    </row>
    <row r="697" spans="1:18" s="2" customFormat="1" x14ac:dyDescent="0.2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30"/>
      <c r="N697" s="11"/>
      <c r="O697" s="11"/>
      <c r="P697" s="11"/>
      <c r="Q697" s="11"/>
      <c r="R697" s="11"/>
    </row>
    <row r="698" spans="1:18" s="2" customFormat="1" x14ac:dyDescent="0.2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30"/>
      <c r="N698" s="11"/>
      <c r="O698" s="11"/>
      <c r="P698" s="11"/>
      <c r="Q698" s="11"/>
      <c r="R698" s="11"/>
    </row>
    <row r="699" spans="1:18" s="2" customFormat="1" x14ac:dyDescent="0.2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30"/>
      <c r="N699" s="11"/>
      <c r="O699" s="11"/>
      <c r="P699" s="11"/>
      <c r="Q699" s="11"/>
      <c r="R699" s="11"/>
    </row>
    <row r="700" spans="1:18" s="2" customFormat="1" x14ac:dyDescent="0.2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30"/>
      <c r="N700" s="11"/>
      <c r="O700" s="11"/>
      <c r="P700" s="11"/>
      <c r="Q700" s="11"/>
      <c r="R700" s="11"/>
    </row>
    <row r="701" spans="1:18" s="2" customFormat="1" x14ac:dyDescent="0.2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30"/>
      <c r="N701" s="11"/>
      <c r="O701" s="11"/>
      <c r="P701" s="11"/>
      <c r="Q701" s="11"/>
      <c r="R701" s="11"/>
    </row>
    <row r="702" spans="1:18" s="2" customFormat="1" x14ac:dyDescent="0.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30"/>
      <c r="N702" s="11"/>
      <c r="O702" s="11"/>
      <c r="P702" s="11"/>
      <c r="Q702" s="11"/>
      <c r="R702" s="11"/>
    </row>
    <row r="703" spans="1:18" s="2" customFormat="1" x14ac:dyDescent="0.2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30"/>
      <c r="N703" s="11"/>
      <c r="O703" s="11"/>
      <c r="P703" s="11"/>
      <c r="Q703" s="11"/>
      <c r="R703" s="11"/>
    </row>
    <row r="704" spans="1:18" s="2" customFormat="1" x14ac:dyDescent="0.2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30"/>
      <c r="N704" s="11"/>
      <c r="O704" s="11"/>
      <c r="P704" s="11"/>
      <c r="Q704" s="11"/>
      <c r="R704" s="11"/>
    </row>
    <row r="705" spans="1:18" s="2" customFormat="1" x14ac:dyDescent="0.2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30"/>
      <c r="N705" s="11"/>
      <c r="O705" s="11"/>
      <c r="P705" s="11"/>
      <c r="Q705" s="11"/>
      <c r="R705" s="11"/>
    </row>
    <row r="706" spans="1:18" s="2" customFormat="1" x14ac:dyDescent="0.2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30"/>
      <c r="N706" s="11"/>
      <c r="O706" s="11"/>
      <c r="P706" s="11"/>
      <c r="Q706" s="11"/>
      <c r="R706" s="11"/>
    </row>
    <row r="707" spans="1:18" s="2" customFormat="1" x14ac:dyDescent="0.2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30"/>
      <c r="N707" s="11"/>
      <c r="O707" s="11"/>
      <c r="P707" s="11"/>
      <c r="Q707" s="11"/>
      <c r="R707" s="11"/>
    </row>
    <row r="708" spans="1:18" s="2" customFormat="1" x14ac:dyDescent="0.2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30"/>
      <c r="N708" s="11"/>
      <c r="O708" s="11"/>
      <c r="P708" s="11"/>
      <c r="Q708" s="11"/>
      <c r="R708" s="11"/>
    </row>
    <row r="709" spans="1:18" s="2" customFormat="1" x14ac:dyDescent="0.2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30"/>
      <c r="N709" s="11"/>
      <c r="O709" s="11"/>
      <c r="P709" s="11"/>
      <c r="Q709" s="11"/>
      <c r="R709" s="11"/>
    </row>
    <row r="710" spans="1:18" s="2" customFormat="1" x14ac:dyDescent="0.2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30"/>
      <c r="N710" s="11"/>
      <c r="O710" s="11"/>
      <c r="P710" s="11"/>
      <c r="Q710" s="11"/>
      <c r="R710" s="11"/>
    </row>
    <row r="711" spans="1:18" s="2" customFormat="1" x14ac:dyDescent="0.2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30"/>
      <c r="N711" s="11"/>
      <c r="O711" s="11"/>
      <c r="P711" s="11"/>
      <c r="Q711" s="11"/>
      <c r="R711" s="11"/>
    </row>
    <row r="712" spans="1:18" s="2" customFormat="1" x14ac:dyDescent="0.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30"/>
      <c r="N712" s="11"/>
      <c r="O712" s="11"/>
      <c r="P712" s="11"/>
      <c r="Q712" s="11"/>
      <c r="R712" s="11"/>
    </row>
    <row r="713" spans="1:18" s="2" customFormat="1" x14ac:dyDescent="0.2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30"/>
      <c r="N713" s="11"/>
      <c r="O713" s="11"/>
      <c r="P713" s="11"/>
      <c r="Q713" s="11"/>
      <c r="R713" s="11"/>
    </row>
    <row r="714" spans="1:18" s="2" customFormat="1" x14ac:dyDescent="0.2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30"/>
      <c r="N714" s="11"/>
      <c r="O714" s="11"/>
      <c r="P714" s="11"/>
      <c r="Q714" s="11"/>
      <c r="R714" s="11"/>
    </row>
    <row r="715" spans="1:18" s="2" customFormat="1" x14ac:dyDescent="0.2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30"/>
      <c r="N715" s="11"/>
      <c r="O715" s="11"/>
      <c r="P715" s="11"/>
      <c r="Q715" s="11"/>
      <c r="R715" s="11"/>
    </row>
  </sheetData>
  <phoneticPr fontId="4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4"/>
  <sheetViews>
    <sheetView workbookViewId="0">
      <pane ySplit="2040" topLeftCell="A40" activePane="bottomLeft"/>
      <selection sqref="A1:M7"/>
      <selection pane="bottomLeft" activeCell="H76" sqref="H76"/>
    </sheetView>
  </sheetViews>
  <sheetFormatPr defaultRowHeight="12.75" x14ac:dyDescent="0.2"/>
  <cols>
    <col min="1" max="1" width="25.28515625" customWidth="1"/>
    <col min="2" max="2" width="7.140625" customWidth="1"/>
    <col min="3" max="6" width="6.7109375" customWidth="1"/>
    <col min="7" max="8" width="6.7109375" style="7" customWidth="1"/>
    <col min="9" max="14" width="6.7109375" customWidth="1"/>
  </cols>
  <sheetData>
    <row r="1" spans="1:18" x14ac:dyDescent="0.2">
      <c r="A1" s="2" t="s">
        <v>411</v>
      </c>
      <c r="B1" s="2" t="s">
        <v>583</v>
      </c>
      <c r="C1" s="2" t="s">
        <v>1</v>
      </c>
      <c r="D1" s="2" t="s">
        <v>2</v>
      </c>
      <c r="E1" s="2" t="s">
        <v>5</v>
      </c>
      <c r="F1" s="2" t="s">
        <v>4</v>
      </c>
      <c r="G1" s="6" t="s">
        <v>3</v>
      </c>
      <c r="H1" s="6" t="s">
        <v>6</v>
      </c>
      <c r="I1" s="2" t="s">
        <v>24</v>
      </c>
      <c r="J1" s="2" t="s">
        <v>1042</v>
      </c>
      <c r="K1" s="2" t="s">
        <v>7</v>
      </c>
      <c r="L1" s="2" t="s">
        <v>8</v>
      </c>
      <c r="M1" s="6" t="s">
        <v>56</v>
      </c>
      <c r="N1" t="s">
        <v>45</v>
      </c>
      <c r="O1" t="s">
        <v>46</v>
      </c>
      <c r="P1" t="s">
        <v>47</v>
      </c>
      <c r="Q1" t="s">
        <v>73</v>
      </c>
      <c r="R1" t="s">
        <v>74</v>
      </c>
    </row>
    <row r="2" spans="1:18" x14ac:dyDescent="0.2">
      <c r="A2" t="s">
        <v>12</v>
      </c>
      <c r="B2" s="5">
        <f>AVERAGE(B22:B1017)</f>
        <v>16.2</v>
      </c>
      <c r="C2" s="5">
        <f>AVERAGE(C22:C1017)</f>
        <v>101.61333333333333</v>
      </c>
      <c r="D2" s="5">
        <f t="shared" ref="D2:L2" si="0">AVERAGE(D22:D1017)</f>
        <v>84.813333333333333</v>
      </c>
      <c r="E2" s="5">
        <f t="shared" si="0"/>
        <v>53.56</v>
      </c>
      <c r="F2" s="5">
        <f t="shared" si="0"/>
        <v>40.493333333333332</v>
      </c>
      <c r="G2" s="7">
        <f t="shared" si="0"/>
        <v>1.2056632662263025</v>
      </c>
      <c r="H2" s="7">
        <f t="shared" si="0"/>
        <v>0.52703116513949155</v>
      </c>
      <c r="I2" s="1">
        <f t="shared" si="0"/>
        <v>21.626666666666665</v>
      </c>
      <c r="J2" s="1">
        <f>AVERAGE(J22:J1017)</f>
        <v>53.25</v>
      </c>
      <c r="K2" s="1">
        <f>AVERAGE(K22:K1015)</f>
        <v>11.386792452830189</v>
      </c>
      <c r="L2" s="1">
        <f t="shared" si="0"/>
        <v>13.377358490566039</v>
      </c>
      <c r="M2" s="7">
        <f>AVERAGE(M22:M1017)</f>
        <v>0.85199439414638412</v>
      </c>
      <c r="Q2" s="7" t="e">
        <f>AVERAGE(Q23:Q1017)</f>
        <v>#DIV/0!</v>
      </c>
      <c r="R2" s="7" t="e">
        <f>AVERAGE(R23:R1017)</f>
        <v>#DIV/0!</v>
      </c>
    </row>
    <row r="3" spans="1:18" x14ac:dyDescent="0.2">
      <c r="A3" t="s">
        <v>14</v>
      </c>
      <c r="B3" s="5">
        <f>MIN(B22:B1017)</f>
        <v>10</v>
      </c>
      <c r="C3" s="5">
        <f>MIN(C22:C1017)</f>
        <v>64</v>
      </c>
      <c r="D3" s="5">
        <f t="shared" ref="D3:L3" si="1">MIN(D22:D1017)</f>
        <v>44</v>
      </c>
      <c r="E3" s="5">
        <f t="shared" si="1"/>
        <v>32</v>
      </c>
      <c r="F3" s="5">
        <f t="shared" si="1"/>
        <v>33</v>
      </c>
      <c r="G3" s="7">
        <f t="shared" si="1"/>
        <v>1.0194174757281553</v>
      </c>
      <c r="H3" s="7">
        <f t="shared" si="1"/>
        <v>0.42499999999999999</v>
      </c>
      <c r="I3">
        <f t="shared" si="1"/>
        <v>17</v>
      </c>
      <c r="J3">
        <f>MIN(J22:J1017)</f>
        <v>44</v>
      </c>
      <c r="K3">
        <f>MIN(K22:K1015)</f>
        <v>9</v>
      </c>
      <c r="L3">
        <f t="shared" si="1"/>
        <v>11</v>
      </c>
      <c r="M3" s="7">
        <f>MIN(M22:M1017)</f>
        <v>0.73333333333333328</v>
      </c>
      <c r="Q3" s="7">
        <f>MIN(Q23:Q1017)</f>
        <v>0</v>
      </c>
      <c r="R3" s="7">
        <f>MIN(R23:R1017)</f>
        <v>0</v>
      </c>
    </row>
    <row r="4" spans="1:18" x14ac:dyDescent="0.2">
      <c r="A4" t="s">
        <v>15</v>
      </c>
      <c r="B4" s="5">
        <f>PERCENTILE(B22:B1017,0.05)</f>
        <v>10.95</v>
      </c>
      <c r="C4" s="5">
        <f t="shared" ref="C4:I4" si="2">PERCENTILE(C22:C1017,0.05)</f>
        <v>72.7</v>
      </c>
      <c r="D4" s="5">
        <f t="shared" si="2"/>
        <v>57</v>
      </c>
      <c r="E4" s="5">
        <f t="shared" si="2"/>
        <v>36.700000000000003</v>
      </c>
      <c r="F4" s="5">
        <f t="shared" si="2"/>
        <v>35</v>
      </c>
      <c r="G4" s="7">
        <f t="shared" si="2"/>
        <v>1.0754444444444444</v>
      </c>
      <c r="H4" s="7">
        <f t="shared" si="2"/>
        <v>0.45245854361932231</v>
      </c>
      <c r="I4" s="1">
        <f t="shared" si="2"/>
        <v>19</v>
      </c>
      <c r="J4" s="1">
        <f>PERCENTILE(J22:J1017,0.05)</f>
        <v>45</v>
      </c>
      <c r="K4" s="1">
        <f>PERCENTILE(K22:K1015,0.05)</f>
        <v>10</v>
      </c>
      <c r="L4" s="1">
        <f>PERCENTILE(L22:L1017,0.05)</f>
        <v>12</v>
      </c>
      <c r="M4" s="7">
        <f>PERCENTILE(M22:M1017,0.05)</f>
        <v>0.76923076923076927</v>
      </c>
      <c r="Q4" s="7" t="e">
        <f>PERCENTILE(Q23:Q1017,0.05)</f>
        <v>#NUM!</v>
      </c>
      <c r="R4" s="7" t="e">
        <f>PERCENTILE(R23:R1017,0.05)</f>
        <v>#NUM!</v>
      </c>
    </row>
    <row r="5" spans="1:18" x14ac:dyDescent="0.2">
      <c r="A5" t="s">
        <v>16</v>
      </c>
      <c r="B5" s="5">
        <f>PERCENTILE(B22:B1017,0.95)</f>
        <v>21</v>
      </c>
      <c r="C5" s="5">
        <f t="shared" ref="C5:I5" si="3">PERCENTILE(C22:C1017,0.95)</f>
        <v>135</v>
      </c>
      <c r="D5" s="5">
        <f t="shared" si="3"/>
        <v>111.49999999999999</v>
      </c>
      <c r="E5" s="5">
        <f t="shared" si="3"/>
        <v>72.599999999999994</v>
      </c>
      <c r="F5" s="5">
        <f t="shared" si="3"/>
        <v>45.599999999999994</v>
      </c>
      <c r="G5" s="7">
        <f t="shared" si="3"/>
        <v>1.3557894736842104</v>
      </c>
      <c r="H5" s="7">
        <f t="shared" si="3"/>
        <v>0.58276699029126211</v>
      </c>
      <c r="I5" s="1">
        <f t="shared" si="3"/>
        <v>24</v>
      </c>
      <c r="J5" s="1">
        <f>PERCENTILE(J22:J1017,0.95)</f>
        <v>60.149999999999991</v>
      </c>
      <c r="K5" s="1">
        <f>PERCENTILE(K22:K1015,0.95)</f>
        <v>13</v>
      </c>
      <c r="L5" s="1">
        <f>PERCENTILE(L22:L1017,0.95)</f>
        <v>15</v>
      </c>
      <c r="M5" s="7">
        <f>PERCENTILE(M22:M1017,0.95)</f>
        <v>0.92527472527472532</v>
      </c>
      <c r="Q5" s="7" t="e">
        <f>PERCENTILE(Q23:Q1017,0.95)</f>
        <v>#NUM!</v>
      </c>
      <c r="R5" s="7" t="e">
        <f>PERCENTILE(R23:R1017,0.95)</f>
        <v>#NUM!</v>
      </c>
    </row>
    <row r="6" spans="1:18" x14ac:dyDescent="0.2">
      <c r="A6" t="s">
        <v>13</v>
      </c>
      <c r="B6">
        <f>MAX(B22:B1017)</f>
        <v>22</v>
      </c>
      <c r="C6">
        <f>MAX(C22:C1017)</f>
        <v>152</v>
      </c>
      <c r="D6">
        <f t="shared" ref="D6:L6" si="4">MAX(D22:D1017)</f>
        <v>124</v>
      </c>
      <c r="E6">
        <f t="shared" si="4"/>
        <v>77</v>
      </c>
      <c r="F6">
        <f t="shared" si="4"/>
        <v>47</v>
      </c>
      <c r="G6" s="7">
        <f t="shared" si="4"/>
        <v>1.46875</v>
      </c>
      <c r="H6" s="7">
        <f t="shared" si="4"/>
        <v>0.62637362637362637</v>
      </c>
      <c r="I6">
        <f t="shared" si="4"/>
        <v>25</v>
      </c>
      <c r="J6">
        <f>MAX(J22:J1017)</f>
        <v>65</v>
      </c>
      <c r="K6">
        <f>MAX(K22:K1015)</f>
        <v>13</v>
      </c>
      <c r="L6">
        <f t="shared" si="4"/>
        <v>15</v>
      </c>
      <c r="M6" s="7">
        <f>MAX(M22:M1017)</f>
        <v>0.96</v>
      </c>
      <c r="Q6" s="7">
        <f>MAX(Q23:Q1017)</f>
        <v>0</v>
      </c>
      <c r="R6" s="7">
        <f>MAX(R23:R1017)</f>
        <v>0</v>
      </c>
    </row>
    <row r="7" spans="1:18" s="5" customFormat="1" x14ac:dyDescent="0.2">
      <c r="A7" s="5" t="s">
        <v>22</v>
      </c>
      <c r="B7" s="5">
        <f>COUNT(B9:B1017)</f>
        <v>40</v>
      </c>
      <c r="C7" s="5">
        <f>COUNT(C9:C1017)</f>
        <v>75</v>
      </c>
      <c r="D7" s="5">
        <f t="shared" ref="D7:M7" si="5">COUNT(D9:D1017)</f>
        <v>75</v>
      </c>
      <c r="E7" s="5">
        <f t="shared" si="5"/>
        <v>75</v>
      </c>
      <c r="F7" s="5">
        <f t="shared" si="5"/>
        <v>75</v>
      </c>
      <c r="G7" s="5">
        <f t="shared" si="5"/>
        <v>75</v>
      </c>
      <c r="H7" s="5">
        <f t="shared" si="5"/>
        <v>75</v>
      </c>
      <c r="I7" s="5">
        <f t="shared" si="5"/>
        <v>75</v>
      </c>
      <c r="J7" s="5">
        <f>COUNT(J9:J1017)</f>
        <v>40</v>
      </c>
      <c r="K7" s="5">
        <f>COUNT(K9:K1015)</f>
        <v>54</v>
      </c>
      <c r="L7" s="5">
        <f t="shared" si="5"/>
        <v>54</v>
      </c>
      <c r="M7" s="5">
        <f t="shared" si="5"/>
        <v>54</v>
      </c>
      <c r="Q7" s="5">
        <f>COUNT(Q22:Q1017)</f>
        <v>0</v>
      </c>
      <c r="R7" s="5">
        <f>COUNT(R22:R1017)</f>
        <v>0</v>
      </c>
    </row>
    <row r="21" spans="1:19" x14ac:dyDescent="0.2">
      <c r="A21" t="s">
        <v>410</v>
      </c>
      <c r="K21">
        <v>11</v>
      </c>
      <c r="L21">
        <v>13</v>
      </c>
      <c r="M21" s="7">
        <f>K21/L21</f>
        <v>0.84615384615384615</v>
      </c>
      <c r="N21" t="s">
        <v>107</v>
      </c>
      <c r="O21" t="s">
        <v>48</v>
      </c>
      <c r="P21" t="s">
        <v>108</v>
      </c>
      <c r="S21" t="s">
        <v>109</v>
      </c>
    </row>
    <row r="22" spans="1:19" x14ac:dyDescent="0.2">
      <c r="A22" t="s">
        <v>410</v>
      </c>
      <c r="K22">
        <v>11</v>
      </c>
      <c r="L22">
        <v>12</v>
      </c>
      <c r="M22" s="7">
        <f t="shared" ref="M22:M35" si="6">K22/L22</f>
        <v>0.91666666666666663</v>
      </c>
      <c r="S22" t="s">
        <v>110</v>
      </c>
    </row>
    <row r="23" spans="1:19" x14ac:dyDescent="0.2">
      <c r="A23" t="s">
        <v>410</v>
      </c>
      <c r="K23">
        <v>9.5</v>
      </c>
      <c r="L23">
        <v>11.5</v>
      </c>
      <c r="M23" s="7">
        <f t="shared" si="6"/>
        <v>0.82608695652173914</v>
      </c>
      <c r="S23" t="s">
        <v>111</v>
      </c>
    </row>
    <row r="24" spans="1:19" x14ac:dyDescent="0.2">
      <c r="A24" t="s">
        <v>410</v>
      </c>
      <c r="K24">
        <v>11</v>
      </c>
      <c r="L24">
        <v>13</v>
      </c>
      <c r="M24" s="7">
        <f t="shared" si="6"/>
        <v>0.84615384615384615</v>
      </c>
      <c r="S24" t="s">
        <v>112</v>
      </c>
    </row>
    <row r="25" spans="1:19" x14ac:dyDescent="0.2">
      <c r="A25" t="s">
        <v>410</v>
      </c>
      <c r="K25">
        <v>12</v>
      </c>
      <c r="L25">
        <v>13</v>
      </c>
      <c r="M25" s="7">
        <f t="shared" si="6"/>
        <v>0.92307692307692313</v>
      </c>
      <c r="S25" t="s">
        <v>113</v>
      </c>
    </row>
    <row r="26" spans="1:19" x14ac:dyDescent="0.2">
      <c r="A26" t="s">
        <v>410</v>
      </c>
      <c r="K26">
        <v>11</v>
      </c>
      <c r="L26">
        <v>13</v>
      </c>
      <c r="M26" s="7">
        <f t="shared" si="6"/>
        <v>0.84615384615384615</v>
      </c>
      <c r="S26" t="s">
        <v>114</v>
      </c>
    </row>
    <row r="27" spans="1:19" x14ac:dyDescent="0.2">
      <c r="A27" t="s">
        <v>410</v>
      </c>
      <c r="K27">
        <v>11</v>
      </c>
      <c r="L27">
        <v>13.5</v>
      </c>
      <c r="M27" s="7">
        <f t="shared" si="6"/>
        <v>0.81481481481481477</v>
      </c>
      <c r="S27" t="s">
        <v>115</v>
      </c>
    </row>
    <row r="28" spans="1:19" x14ac:dyDescent="0.2">
      <c r="A28" t="s">
        <v>410</v>
      </c>
      <c r="K28">
        <v>11</v>
      </c>
      <c r="L28">
        <v>13</v>
      </c>
      <c r="M28" s="7">
        <f t="shared" si="6"/>
        <v>0.84615384615384615</v>
      </c>
      <c r="S28" t="s">
        <v>116</v>
      </c>
    </row>
    <row r="29" spans="1:19" x14ac:dyDescent="0.2">
      <c r="A29" t="s">
        <v>410</v>
      </c>
      <c r="K29">
        <v>12</v>
      </c>
      <c r="L29">
        <v>14</v>
      </c>
      <c r="M29" s="7">
        <f t="shared" si="6"/>
        <v>0.8571428571428571</v>
      </c>
      <c r="S29" t="s">
        <v>117</v>
      </c>
    </row>
    <row r="30" spans="1:19" x14ac:dyDescent="0.2">
      <c r="A30" t="s">
        <v>410</v>
      </c>
      <c r="K30">
        <v>12</v>
      </c>
      <c r="L30">
        <v>13.5</v>
      </c>
      <c r="M30" s="7">
        <f t="shared" si="6"/>
        <v>0.88888888888888884</v>
      </c>
      <c r="S30" t="s">
        <v>118</v>
      </c>
    </row>
    <row r="31" spans="1:19" x14ac:dyDescent="0.2">
      <c r="A31" t="s">
        <v>396</v>
      </c>
      <c r="C31">
        <v>71</v>
      </c>
      <c r="D31">
        <v>64</v>
      </c>
      <c r="E31">
        <v>38</v>
      </c>
      <c r="F31">
        <v>43</v>
      </c>
      <c r="G31" s="7">
        <f>C31/D31</f>
        <v>1.109375</v>
      </c>
      <c r="H31" s="7">
        <f>E31/C31</f>
        <v>0.53521126760563376</v>
      </c>
      <c r="I31">
        <v>23</v>
      </c>
      <c r="K31">
        <v>12</v>
      </c>
      <c r="L31">
        <v>14</v>
      </c>
      <c r="M31" s="7">
        <f t="shared" si="6"/>
        <v>0.8571428571428571</v>
      </c>
    </row>
    <row r="32" spans="1:19" x14ac:dyDescent="0.2">
      <c r="C32">
        <v>74</v>
      </c>
      <c r="D32">
        <v>57</v>
      </c>
      <c r="E32">
        <v>38</v>
      </c>
      <c r="F32">
        <v>40</v>
      </c>
      <c r="G32" s="7">
        <f>C32/D32</f>
        <v>1.2982456140350878</v>
      </c>
      <c r="H32" s="7">
        <f>E32/C32</f>
        <v>0.51351351351351349</v>
      </c>
      <c r="I32">
        <v>25</v>
      </c>
      <c r="K32">
        <v>11</v>
      </c>
      <c r="L32">
        <v>13</v>
      </c>
      <c r="M32" s="7">
        <f t="shared" si="6"/>
        <v>0.84615384615384615</v>
      </c>
    </row>
    <row r="33" spans="1:16" x14ac:dyDescent="0.2">
      <c r="C33">
        <v>73</v>
      </c>
      <c r="D33">
        <v>60</v>
      </c>
      <c r="E33">
        <v>33</v>
      </c>
      <c r="F33">
        <v>42</v>
      </c>
      <c r="G33" s="7">
        <f>C33/D33</f>
        <v>1.2166666666666666</v>
      </c>
      <c r="H33" s="7">
        <f>E33/C33</f>
        <v>0.45205479452054792</v>
      </c>
      <c r="I33">
        <v>22</v>
      </c>
      <c r="K33">
        <v>11.5</v>
      </c>
      <c r="L33">
        <v>13</v>
      </c>
      <c r="M33" s="7">
        <f t="shared" si="6"/>
        <v>0.88461538461538458</v>
      </c>
    </row>
    <row r="34" spans="1:16" x14ac:dyDescent="0.2">
      <c r="C34">
        <v>64</v>
      </c>
      <c r="D34">
        <v>44</v>
      </c>
      <c r="E34">
        <v>32</v>
      </c>
      <c r="F34">
        <v>42</v>
      </c>
      <c r="G34" s="7">
        <f>C34/D34</f>
        <v>1.4545454545454546</v>
      </c>
      <c r="H34" s="7">
        <f>E34/C34</f>
        <v>0.5</v>
      </c>
      <c r="I34">
        <v>20</v>
      </c>
      <c r="K34">
        <v>12</v>
      </c>
      <c r="L34">
        <v>14</v>
      </c>
      <c r="M34" s="7">
        <f t="shared" si="6"/>
        <v>0.8571428571428571</v>
      </c>
    </row>
    <row r="35" spans="1:16" x14ac:dyDescent="0.2">
      <c r="K35">
        <v>10</v>
      </c>
      <c r="L35">
        <v>12</v>
      </c>
      <c r="M35" s="7">
        <f t="shared" si="6"/>
        <v>0.83333333333333337</v>
      </c>
    </row>
    <row r="36" spans="1:16" x14ac:dyDescent="0.2">
      <c r="A36" t="s">
        <v>241</v>
      </c>
      <c r="C36">
        <v>152</v>
      </c>
      <c r="D36">
        <v>121</v>
      </c>
      <c r="E36">
        <v>77</v>
      </c>
      <c r="F36">
        <v>47</v>
      </c>
      <c r="G36" s="7">
        <f>C36/D36</f>
        <v>1.2561983471074381</v>
      </c>
      <c r="H36" s="7">
        <f>E36/C36</f>
        <v>0.50657894736842102</v>
      </c>
      <c r="I36">
        <v>24</v>
      </c>
      <c r="M36" s="7"/>
    </row>
    <row r="37" spans="1:16" x14ac:dyDescent="0.2">
      <c r="C37">
        <v>131</v>
      </c>
      <c r="D37">
        <v>103</v>
      </c>
      <c r="E37">
        <v>64</v>
      </c>
      <c r="F37">
        <v>47</v>
      </c>
      <c r="G37" s="7">
        <f>C37/D37</f>
        <v>1.2718446601941749</v>
      </c>
      <c r="H37" s="7">
        <f>E37/C37</f>
        <v>0.48854961832061067</v>
      </c>
      <c r="I37">
        <v>23</v>
      </c>
      <c r="M37" s="7"/>
    </row>
    <row r="38" spans="1:16" x14ac:dyDescent="0.2">
      <c r="A38" t="s">
        <v>366</v>
      </c>
      <c r="C38">
        <v>90</v>
      </c>
      <c r="D38">
        <v>73</v>
      </c>
      <c r="E38">
        <v>54</v>
      </c>
      <c r="F38">
        <v>38</v>
      </c>
      <c r="G38" s="7">
        <f t="shared" ref="G38:G43" si="7">C38/D38</f>
        <v>1.2328767123287672</v>
      </c>
      <c r="H38" s="7">
        <f t="shared" ref="H38:H43" si="8">E38/C38</f>
        <v>0.6</v>
      </c>
      <c r="I38">
        <v>22</v>
      </c>
      <c r="K38">
        <v>11</v>
      </c>
      <c r="L38">
        <v>14</v>
      </c>
      <c r="M38" s="7">
        <f t="shared" ref="M38:M47" si="9">K38/L38</f>
        <v>0.7857142857142857</v>
      </c>
      <c r="N38" t="s">
        <v>71</v>
      </c>
      <c r="O38" t="s">
        <v>367</v>
      </c>
      <c r="P38" t="s">
        <v>214</v>
      </c>
    </row>
    <row r="39" spans="1:16" x14ac:dyDescent="0.2">
      <c r="C39">
        <v>90</v>
      </c>
      <c r="D39">
        <v>77</v>
      </c>
      <c r="E39">
        <v>52</v>
      </c>
      <c r="F39">
        <v>44</v>
      </c>
      <c r="G39" s="7">
        <f t="shared" si="7"/>
        <v>1.1688311688311688</v>
      </c>
      <c r="H39" s="7">
        <f t="shared" si="8"/>
        <v>0.57777777777777772</v>
      </c>
      <c r="I39">
        <v>23</v>
      </c>
      <c r="K39">
        <v>10</v>
      </c>
      <c r="L39">
        <v>13</v>
      </c>
      <c r="M39" s="7">
        <f t="shared" si="9"/>
        <v>0.76923076923076927</v>
      </c>
    </row>
    <row r="40" spans="1:16" x14ac:dyDescent="0.2">
      <c r="C40">
        <v>94</v>
      </c>
      <c r="D40">
        <v>64</v>
      </c>
      <c r="E40">
        <v>52</v>
      </c>
      <c r="F40">
        <v>42</v>
      </c>
      <c r="G40" s="7">
        <f t="shared" si="7"/>
        <v>1.46875</v>
      </c>
      <c r="H40" s="7">
        <f t="shared" si="8"/>
        <v>0.55319148936170215</v>
      </c>
      <c r="I40">
        <v>20</v>
      </c>
      <c r="K40">
        <v>10</v>
      </c>
      <c r="L40">
        <v>13</v>
      </c>
      <c r="M40" s="7">
        <f t="shared" si="9"/>
        <v>0.76923076923076927</v>
      </c>
    </row>
    <row r="41" spans="1:16" x14ac:dyDescent="0.2">
      <c r="C41">
        <v>104</v>
      </c>
      <c r="D41">
        <v>82</v>
      </c>
      <c r="E41">
        <v>57</v>
      </c>
      <c r="F41">
        <v>40</v>
      </c>
      <c r="G41" s="7">
        <f t="shared" si="7"/>
        <v>1.2682926829268293</v>
      </c>
      <c r="H41" s="7">
        <f t="shared" si="8"/>
        <v>0.54807692307692313</v>
      </c>
      <c r="I41">
        <v>20</v>
      </c>
      <c r="K41">
        <v>13</v>
      </c>
      <c r="L41">
        <v>15</v>
      </c>
      <c r="M41" s="7">
        <f t="shared" si="9"/>
        <v>0.8666666666666667</v>
      </c>
    </row>
    <row r="42" spans="1:16" x14ac:dyDescent="0.2">
      <c r="C42">
        <v>112</v>
      </c>
      <c r="D42">
        <v>88</v>
      </c>
      <c r="E42">
        <v>63</v>
      </c>
      <c r="F42">
        <v>38</v>
      </c>
      <c r="G42" s="7">
        <f t="shared" si="7"/>
        <v>1.2727272727272727</v>
      </c>
      <c r="H42" s="7">
        <f t="shared" si="8"/>
        <v>0.5625</v>
      </c>
      <c r="I42">
        <v>24</v>
      </c>
      <c r="K42">
        <v>11</v>
      </c>
      <c r="L42">
        <v>13</v>
      </c>
      <c r="M42" s="7">
        <f t="shared" si="9"/>
        <v>0.84615384615384615</v>
      </c>
    </row>
    <row r="43" spans="1:16" x14ac:dyDescent="0.2">
      <c r="C43">
        <v>113</v>
      </c>
      <c r="D43">
        <v>92</v>
      </c>
      <c r="E43">
        <v>62</v>
      </c>
      <c r="F43">
        <v>41</v>
      </c>
      <c r="G43" s="7">
        <f t="shared" si="7"/>
        <v>1.2282608695652173</v>
      </c>
      <c r="H43" s="7">
        <f t="shared" si="8"/>
        <v>0.54867256637168138</v>
      </c>
      <c r="I43">
        <v>24</v>
      </c>
      <c r="K43">
        <v>11</v>
      </c>
      <c r="L43">
        <v>15</v>
      </c>
      <c r="M43" s="7">
        <f t="shared" si="9"/>
        <v>0.73333333333333328</v>
      </c>
    </row>
    <row r="44" spans="1:16" x14ac:dyDescent="0.2">
      <c r="K44">
        <v>11</v>
      </c>
      <c r="L44">
        <v>14</v>
      </c>
      <c r="M44" s="7">
        <f t="shared" si="9"/>
        <v>0.7857142857142857</v>
      </c>
    </row>
    <row r="45" spans="1:16" x14ac:dyDescent="0.2">
      <c r="K45">
        <v>11</v>
      </c>
      <c r="L45">
        <v>14</v>
      </c>
      <c r="M45" s="7">
        <f t="shared" si="9"/>
        <v>0.7857142857142857</v>
      </c>
    </row>
    <row r="46" spans="1:16" x14ac:dyDescent="0.2">
      <c r="K46">
        <v>12</v>
      </c>
      <c r="L46">
        <v>14</v>
      </c>
      <c r="M46" s="7">
        <f t="shared" si="9"/>
        <v>0.8571428571428571</v>
      </c>
    </row>
    <row r="47" spans="1:16" x14ac:dyDescent="0.2">
      <c r="K47">
        <v>12</v>
      </c>
      <c r="L47">
        <v>12.5</v>
      </c>
      <c r="M47" s="7">
        <f t="shared" si="9"/>
        <v>0.96</v>
      </c>
    </row>
    <row r="48" spans="1:16" x14ac:dyDescent="0.2">
      <c r="A48" t="s">
        <v>398</v>
      </c>
      <c r="C48">
        <v>72</v>
      </c>
      <c r="D48">
        <v>58</v>
      </c>
      <c r="E48">
        <v>42</v>
      </c>
      <c r="F48">
        <v>36</v>
      </c>
      <c r="G48" s="7">
        <f>C48/D48</f>
        <v>1.2413793103448276</v>
      </c>
      <c r="H48" s="7">
        <f>E48/C48</f>
        <v>0.58333333333333337</v>
      </c>
      <c r="I48">
        <v>19</v>
      </c>
      <c r="K48">
        <v>12</v>
      </c>
      <c r="L48">
        <v>14.5</v>
      </c>
      <c r="M48" s="7">
        <f t="shared" ref="M48:M58" si="10">K48/L48</f>
        <v>0.82758620689655171</v>
      </c>
    </row>
    <row r="49" spans="1:14" x14ac:dyDescent="0.2">
      <c r="K49">
        <v>12</v>
      </c>
      <c r="L49">
        <v>14</v>
      </c>
      <c r="M49" s="7">
        <f t="shared" si="10"/>
        <v>0.8571428571428571</v>
      </c>
    </row>
    <row r="50" spans="1:14" x14ac:dyDescent="0.2">
      <c r="K50">
        <v>13</v>
      </c>
      <c r="L50">
        <v>14</v>
      </c>
      <c r="M50" s="7">
        <f t="shared" si="10"/>
        <v>0.9285714285714286</v>
      </c>
    </row>
    <row r="51" spans="1:14" x14ac:dyDescent="0.2">
      <c r="K51">
        <v>12</v>
      </c>
      <c r="L51">
        <v>13.5</v>
      </c>
      <c r="M51" s="7">
        <f t="shared" si="10"/>
        <v>0.88888888888888884</v>
      </c>
    </row>
    <row r="52" spans="1:14" x14ac:dyDescent="0.2">
      <c r="K52">
        <v>11</v>
      </c>
      <c r="L52">
        <v>13</v>
      </c>
      <c r="M52" s="7">
        <f t="shared" si="10"/>
        <v>0.84615384615384615</v>
      </c>
    </row>
    <row r="53" spans="1:14" x14ac:dyDescent="0.2">
      <c r="K53">
        <v>13</v>
      </c>
      <c r="L53">
        <v>14</v>
      </c>
      <c r="M53" s="7">
        <f t="shared" si="10"/>
        <v>0.9285714285714286</v>
      </c>
    </row>
    <row r="54" spans="1:14" x14ac:dyDescent="0.2">
      <c r="K54">
        <v>12</v>
      </c>
      <c r="L54">
        <v>13</v>
      </c>
      <c r="M54" s="7">
        <f t="shared" si="10"/>
        <v>0.92307692307692313</v>
      </c>
    </row>
    <row r="55" spans="1:14" x14ac:dyDescent="0.2">
      <c r="K55">
        <v>12</v>
      </c>
      <c r="L55">
        <v>14</v>
      </c>
      <c r="M55" s="7">
        <f t="shared" si="10"/>
        <v>0.8571428571428571</v>
      </c>
    </row>
    <row r="56" spans="1:14" x14ac:dyDescent="0.2">
      <c r="K56">
        <v>11.5</v>
      </c>
      <c r="L56">
        <v>13</v>
      </c>
      <c r="M56" s="7">
        <f t="shared" si="10"/>
        <v>0.88461538461538458</v>
      </c>
    </row>
    <row r="57" spans="1:14" x14ac:dyDescent="0.2">
      <c r="K57">
        <v>13</v>
      </c>
      <c r="L57">
        <v>15</v>
      </c>
      <c r="M57" s="7">
        <f t="shared" si="10"/>
        <v>0.8666666666666667</v>
      </c>
    </row>
    <row r="58" spans="1:14" x14ac:dyDescent="0.2">
      <c r="K58">
        <v>9</v>
      </c>
      <c r="L58">
        <v>11</v>
      </c>
      <c r="M58" s="7">
        <f t="shared" si="10"/>
        <v>0.81818181818181823</v>
      </c>
      <c r="N58" t="s">
        <v>409</v>
      </c>
    </row>
    <row r="59" spans="1:14" x14ac:dyDescent="0.2">
      <c r="A59" t="s">
        <v>397</v>
      </c>
      <c r="C59">
        <v>77</v>
      </c>
      <c r="D59">
        <v>65</v>
      </c>
      <c r="E59">
        <v>40</v>
      </c>
      <c r="F59">
        <v>47</v>
      </c>
      <c r="G59" s="7">
        <f>C59/D59</f>
        <v>1.1846153846153846</v>
      </c>
      <c r="H59" s="7">
        <f>E59/C59</f>
        <v>0.51948051948051943</v>
      </c>
      <c r="I59">
        <v>23</v>
      </c>
    </row>
    <row r="60" spans="1:14" x14ac:dyDescent="0.2">
      <c r="C60">
        <v>77</v>
      </c>
      <c r="D60">
        <v>63</v>
      </c>
      <c r="E60">
        <v>42</v>
      </c>
      <c r="F60">
        <v>40</v>
      </c>
      <c r="G60" s="7">
        <f t="shared" ref="G60:G93" si="11">C60/D60</f>
        <v>1.2222222222222223</v>
      </c>
      <c r="H60" s="7">
        <f t="shared" ref="H60:H93" si="12">E60/C60</f>
        <v>0.54545454545454541</v>
      </c>
      <c r="I60">
        <v>23</v>
      </c>
    </row>
    <row r="61" spans="1:14" x14ac:dyDescent="0.2">
      <c r="C61">
        <v>79</v>
      </c>
      <c r="D61">
        <v>57</v>
      </c>
      <c r="E61">
        <v>37</v>
      </c>
      <c r="F61">
        <v>42</v>
      </c>
      <c r="G61" s="7">
        <f t="shared" si="11"/>
        <v>1.3859649122807018</v>
      </c>
      <c r="H61" s="7">
        <f t="shared" si="12"/>
        <v>0.46835443037974683</v>
      </c>
      <c r="I61">
        <v>23</v>
      </c>
    </row>
    <row r="62" spans="1:14" x14ac:dyDescent="0.2">
      <c r="C62">
        <v>80</v>
      </c>
      <c r="D62">
        <v>68</v>
      </c>
      <c r="E62">
        <v>34</v>
      </c>
      <c r="F62">
        <v>42</v>
      </c>
      <c r="G62" s="7">
        <f t="shared" si="11"/>
        <v>1.1764705882352942</v>
      </c>
      <c r="H62" s="7">
        <f t="shared" si="12"/>
        <v>0.42499999999999999</v>
      </c>
      <c r="I62">
        <v>24</v>
      </c>
    </row>
    <row r="63" spans="1:14" x14ac:dyDescent="0.2">
      <c r="C63">
        <v>80</v>
      </c>
      <c r="D63">
        <v>63</v>
      </c>
      <c r="E63">
        <v>44</v>
      </c>
      <c r="F63">
        <v>38</v>
      </c>
      <c r="G63" s="7">
        <f t="shared" si="11"/>
        <v>1.2698412698412698</v>
      </c>
      <c r="H63" s="7">
        <f t="shared" si="12"/>
        <v>0.55000000000000004</v>
      </c>
      <c r="I63">
        <v>21</v>
      </c>
    </row>
    <row r="64" spans="1:14" x14ac:dyDescent="0.2">
      <c r="A64" t="s">
        <v>399</v>
      </c>
      <c r="C64">
        <v>94</v>
      </c>
      <c r="D64">
        <v>83</v>
      </c>
      <c r="E64">
        <v>51</v>
      </c>
      <c r="F64">
        <v>47</v>
      </c>
      <c r="G64" s="7">
        <f t="shared" si="11"/>
        <v>1.1325301204819278</v>
      </c>
      <c r="H64" s="7">
        <f t="shared" si="12"/>
        <v>0.54255319148936165</v>
      </c>
      <c r="I64">
        <v>21</v>
      </c>
      <c r="K64">
        <v>12</v>
      </c>
      <c r="L64">
        <v>15</v>
      </c>
      <c r="M64" s="7">
        <f t="shared" ref="M64:M71" si="13">K64/L64</f>
        <v>0.8</v>
      </c>
    </row>
    <row r="65" spans="1:16" x14ac:dyDescent="0.2">
      <c r="C65">
        <v>92</v>
      </c>
      <c r="D65">
        <v>78</v>
      </c>
      <c r="E65">
        <v>49</v>
      </c>
      <c r="F65">
        <v>42</v>
      </c>
      <c r="G65" s="7">
        <f t="shared" si="11"/>
        <v>1.1794871794871795</v>
      </c>
      <c r="H65" s="7">
        <f t="shared" si="12"/>
        <v>0.53260869565217395</v>
      </c>
      <c r="I65">
        <v>21</v>
      </c>
      <c r="K65">
        <v>11</v>
      </c>
      <c r="L65">
        <v>13</v>
      </c>
      <c r="M65" s="7">
        <f t="shared" si="13"/>
        <v>0.84615384615384615</v>
      </c>
    </row>
    <row r="66" spans="1:16" x14ac:dyDescent="0.2">
      <c r="C66">
        <v>97</v>
      </c>
      <c r="D66">
        <v>83</v>
      </c>
      <c r="E66">
        <v>51</v>
      </c>
      <c r="F66">
        <v>42</v>
      </c>
      <c r="G66" s="7">
        <f t="shared" si="11"/>
        <v>1.1686746987951808</v>
      </c>
      <c r="H66" s="7">
        <f t="shared" si="12"/>
        <v>0.52577319587628868</v>
      </c>
      <c r="I66">
        <v>24</v>
      </c>
      <c r="K66">
        <v>11</v>
      </c>
      <c r="L66">
        <v>13</v>
      </c>
      <c r="M66" s="7">
        <f t="shared" si="13"/>
        <v>0.84615384615384615</v>
      </c>
    </row>
    <row r="67" spans="1:16" x14ac:dyDescent="0.2">
      <c r="C67">
        <v>102</v>
      </c>
      <c r="D67">
        <v>77</v>
      </c>
      <c r="E67">
        <v>52</v>
      </c>
      <c r="F67">
        <v>42</v>
      </c>
      <c r="G67" s="7">
        <f t="shared" si="11"/>
        <v>1.3246753246753247</v>
      </c>
      <c r="H67" s="7">
        <f t="shared" si="12"/>
        <v>0.50980392156862742</v>
      </c>
      <c r="I67">
        <v>21</v>
      </c>
      <c r="K67">
        <v>11</v>
      </c>
      <c r="L67">
        <v>14</v>
      </c>
      <c r="M67" s="7">
        <f t="shared" si="13"/>
        <v>0.7857142857142857</v>
      </c>
    </row>
    <row r="68" spans="1:16" x14ac:dyDescent="0.2">
      <c r="K68">
        <v>10</v>
      </c>
      <c r="L68">
        <v>13</v>
      </c>
      <c r="M68" s="7">
        <f t="shared" si="13"/>
        <v>0.76923076923076927</v>
      </c>
    </row>
    <row r="69" spans="1:16" x14ac:dyDescent="0.2">
      <c r="K69">
        <v>13</v>
      </c>
      <c r="L69">
        <v>15</v>
      </c>
      <c r="M69" s="7">
        <f t="shared" si="13"/>
        <v>0.8666666666666667</v>
      </c>
    </row>
    <row r="70" spans="1:16" x14ac:dyDescent="0.2">
      <c r="K70">
        <v>12</v>
      </c>
      <c r="L70">
        <v>14.5</v>
      </c>
      <c r="M70" s="7">
        <f t="shared" si="13"/>
        <v>0.82758620689655171</v>
      </c>
    </row>
    <row r="71" spans="1:16" x14ac:dyDescent="0.2">
      <c r="K71">
        <v>12</v>
      </c>
      <c r="L71">
        <v>15</v>
      </c>
      <c r="M71" s="7">
        <f t="shared" si="13"/>
        <v>0.8</v>
      </c>
    </row>
    <row r="72" spans="1:16" x14ac:dyDescent="0.2">
      <c r="A72" t="s">
        <v>400</v>
      </c>
      <c r="C72">
        <v>77</v>
      </c>
      <c r="D72">
        <v>55</v>
      </c>
      <c r="E72">
        <v>48</v>
      </c>
      <c r="F72">
        <v>34</v>
      </c>
      <c r="G72" s="7">
        <f t="shared" si="11"/>
        <v>1.4</v>
      </c>
      <c r="H72" s="7">
        <f t="shared" si="12"/>
        <v>0.62337662337662336</v>
      </c>
      <c r="I72">
        <v>18</v>
      </c>
      <c r="K72">
        <v>12</v>
      </c>
      <c r="L72">
        <v>13</v>
      </c>
      <c r="M72" s="7">
        <f>K72/L72</f>
        <v>0.92307692307692313</v>
      </c>
      <c r="O72" t="s">
        <v>217</v>
      </c>
      <c r="P72" t="s">
        <v>235</v>
      </c>
    </row>
    <row r="73" spans="1:16" x14ac:dyDescent="0.2">
      <c r="K73">
        <v>11</v>
      </c>
      <c r="L73">
        <v>13</v>
      </c>
      <c r="M73" s="7">
        <f t="shared" ref="M73:M81" si="14">K73/L73</f>
        <v>0.84615384615384615</v>
      </c>
    </row>
    <row r="74" spans="1:16" x14ac:dyDescent="0.2">
      <c r="K74">
        <v>11</v>
      </c>
      <c r="L74">
        <v>12</v>
      </c>
      <c r="M74" s="7">
        <f t="shared" si="14"/>
        <v>0.91666666666666663</v>
      </c>
    </row>
    <row r="75" spans="1:16" x14ac:dyDescent="0.2">
      <c r="K75">
        <v>11</v>
      </c>
      <c r="L75">
        <v>13</v>
      </c>
      <c r="M75" s="7">
        <f t="shared" si="14"/>
        <v>0.84615384615384615</v>
      </c>
    </row>
    <row r="76" spans="1:16" x14ac:dyDescent="0.2">
      <c r="K76">
        <v>10.5</v>
      </c>
      <c r="L76">
        <v>12.5</v>
      </c>
      <c r="M76" s="7">
        <f t="shared" si="14"/>
        <v>0.84</v>
      </c>
    </row>
    <row r="77" spans="1:16" x14ac:dyDescent="0.2">
      <c r="K77">
        <v>11</v>
      </c>
      <c r="L77">
        <v>13</v>
      </c>
      <c r="M77" s="7">
        <f t="shared" si="14"/>
        <v>0.84615384615384615</v>
      </c>
    </row>
    <row r="78" spans="1:16" x14ac:dyDescent="0.2">
      <c r="K78">
        <v>10.5</v>
      </c>
      <c r="L78">
        <v>12</v>
      </c>
      <c r="M78" s="7">
        <f t="shared" si="14"/>
        <v>0.875</v>
      </c>
    </row>
    <row r="79" spans="1:16" x14ac:dyDescent="0.2">
      <c r="K79">
        <v>11</v>
      </c>
      <c r="L79">
        <v>12.5</v>
      </c>
      <c r="M79" s="7">
        <f t="shared" si="14"/>
        <v>0.88</v>
      </c>
    </row>
    <row r="80" spans="1:16" x14ac:dyDescent="0.2">
      <c r="K80">
        <v>12</v>
      </c>
      <c r="L80">
        <v>13.5</v>
      </c>
      <c r="M80" s="7">
        <f t="shared" si="14"/>
        <v>0.88888888888888884</v>
      </c>
    </row>
    <row r="81" spans="1:13" x14ac:dyDescent="0.2">
      <c r="K81">
        <v>12</v>
      </c>
      <c r="L81">
        <v>13</v>
      </c>
      <c r="M81" s="7">
        <f t="shared" si="14"/>
        <v>0.92307692307692313</v>
      </c>
    </row>
    <row r="82" spans="1:13" x14ac:dyDescent="0.2">
      <c r="A82" t="s">
        <v>401</v>
      </c>
      <c r="C82">
        <v>98</v>
      </c>
      <c r="D82">
        <v>89</v>
      </c>
      <c r="E82">
        <v>52</v>
      </c>
      <c r="F82">
        <v>42</v>
      </c>
      <c r="G82" s="7">
        <f t="shared" si="11"/>
        <v>1.101123595505618</v>
      </c>
      <c r="H82" s="7">
        <f t="shared" si="12"/>
        <v>0.53061224489795922</v>
      </c>
      <c r="I82">
        <v>21</v>
      </c>
    </row>
    <row r="83" spans="1:13" x14ac:dyDescent="0.2">
      <c r="C83">
        <v>102</v>
      </c>
      <c r="D83">
        <v>82</v>
      </c>
      <c r="E83">
        <v>57</v>
      </c>
      <c r="F83">
        <v>40</v>
      </c>
      <c r="G83" s="7">
        <f t="shared" si="11"/>
        <v>1.2439024390243902</v>
      </c>
      <c r="H83" s="7">
        <f t="shared" si="12"/>
        <v>0.55882352941176472</v>
      </c>
      <c r="I83">
        <v>22</v>
      </c>
    </row>
    <row r="84" spans="1:13" x14ac:dyDescent="0.2">
      <c r="C84">
        <v>97</v>
      </c>
      <c r="D84">
        <v>90</v>
      </c>
      <c r="E84">
        <v>54</v>
      </c>
      <c r="F84">
        <v>41</v>
      </c>
      <c r="G84" s="7">
        <f t="shared" si="11"/>
        <v>1.0777777777777777</v>
      </c>
      <c r="H84" s="7">
        <f t="shared" si="12"/>
        <v>0.55670103092783507</v>
      </c>
      <c r="I84">
        <v>23</v>
      </c>
    </row>
    <row r="85" spans="1:13" x14ac:dyDescent="0.2">
      <c r="A85" t="s">
        <v>402</v>
      </c>
      <c r="C85">
        <v>102</v>
      </c>
      <c r="D85">
        <v>82</v>
      </c>
      <c r="E85">
        <v>57</v>
      </c>
      <c r="F85">
        <v>37</v>
      </c>
      <c r="G85" s="7">
        <f t="shared" si="11"/>
        <v>1.2439024390243902</v>
      </c>
      <c r="H85" s="7">
        <f t="shared" si="12"/>
        <v>0.55882352941176472</v>
      </c>
      <c r="I85">
        <v>24</v>
      </c>
    </row>
    <row r="86" spans="1:13" x14ac:dyDescent="0.2">
      <c r="C86">
        <v>95</v>
      </c>
      <c r="D86">
        <v>87</v>
      </c>
      <c r="E86">
        <v>43</v>
      </c>
      <c r="F86">
        <v>43</v>
      </c>
      <c r="G86" s="7">
        <f t="shared" si="11"/>
        <v>1.0919540229885059</v>
      </c>
      <c r="H86" s="7">
        <f t="shared" si="12"/>
        <v>0.45263157894736844</v>
      </c>
      <c r="I86">
        <v>23</v>
      </c>
    </row>
    <row r="87" spans="1:13" x14ac:dyDescent="0.2">
      <c r="C87">
        <v>94</v>
      </c>
      <c r="D87">
        <v>70</v>
      </c>
      <c r="E87">
        <v>47</v>
      </c>
      <c r="F87">
        <v>34</v>
      </c>
      <c r="G87" s="7">
        <f t="shared" si="11"/>
        <v>1.3428571428571427</v>
      </c>
      <c r="H87" s="7">
        <f t="shared" si="12"/>
        <v>0.5</v>
      </c>
      <c r="I87">
        <v>22</v>
      </c>
    </row>
    <row r="88" spans="1:13" x14ac:dyDescent="0.2">
      <c r="A88" t="s">
        <v>403</v>
      </c>
      <c r="C88">
        <v>130</v>
      </c>
      <c r="D88">
        <v>105</v>
      </c>
      <c r="E88">
        <v>72</v>
      </c>
      <c r="F88">
        <v>40</v>
      </c>
      <c r="G88" s="7">
        <f t="shared" si="11"/>
        <v>1.2380952380952381</v>
      </c>
      <c r="H88" s="7">
        <f t="shared" si="12"/>
        <v>0.55384615384615388</v>
      </c>
      <c r="I88">
        <v>24</v>
      </c>
    </row>
    <row r="89" spans="1:13" x14ac:dyDescent="0.2">
      <c r="C89">
        <v>115</v>
      </c>
      <c r="D89">
        <v>103</v>
      </c>
      <c r="E89">
        <v>66</v>
      </c>
      <c r="F89">
        <v>43</v>
      </c>
      <c r="G89" s="7">
        <f t="shared" si="11"/>
        <v>1.116504854368932</v>
      </c>
      <c r="H89" s="7">
        <f t="shared" si="12"/>
        <v>0.57391304347826089</v>
      </c>
      <c r="I89">
        <v>23</v>
      </c>
    </row>
    <row r="90" spans="1:13" x14ac:dyDescent="0.2">
      <c r="C90">
        <v>115</v>
      </c>
      <c r="D90">
        <v>94</v>
      </c>
      <c r="E90">
        <v>64</v>
      </c>
      <c r="F90">
        <v>40</v>
      </c>
      <c r="G90" s="7">
        <f t="shared" si="11"/>
        <v>1.2234042553191489</v>
      </c>
      <c r="H90" s="7">
        <f t="shared" si="12"/>
        <v>0.55652173913043479</v>
      </c>
      <c r="I90">
        <v>22</v>
      </c>
    </row>
    <row r="91" spans="1:13" x14ac:dyDescent="0.2">
      <c r="C91">
        <v>115</v>
      </c>
      <c r="D91">
        <v>92</v>
      </c>
      <c r="E91">
        <v>65</v>
      </c>
      <c r="F91">
        <v>41</v>
      </c>
      <c r="G91" s="7">
        <f t="shared" si="11"/>
        <v>1.25</v>
      </c>
      <c r="H91" s="7">
        <f t="shared" si="12"/>
        <v>0.56521739130434778</v>
      </c>
      <c r="I91">
        <v>23</v>
      </c>
    </row>
    <row r="92" spans="1:13" x14ac:dyDescent="0.2">
      <c r="C92">
        <v>107</v>
      </c>
      <c r="D92">
        <v>100</v>
      </c>
      <c r="E92">
        <v>58</v>
      </c>
      <c r="F92">
        <v>44</v>
      </c>
      <c r="G92" s="7">
        <f t="shared" si="11"/>
        <v>1.07</v>
      </c>
      <c r="H92" s="7">
        <f t="shared" si="12"/>
        <v>0.54205607476635509</v>
      </c>
      <c r="I92">
        <v>22</v>
      </c>
    </row>
    <row r="93" spans="1:13" x14ac:dyDescent="0.2">
      <c r="C93">
        <v>103</v>
      </c>
      <c r="D93">
        <v>84</v>
      </c>
      <c r="E93">
        <v>60</v>
      </c>
      <c r="F93">
        <v>41</v>
      </c>
      <c r="G93" s="7">
        <f t="shared" si="11"/>
        <v>1.2261904761904763</v>
      </c>
      <c r="H93" s="7">
        <f t="shared" si="12"/>
        <v>0.58252427184466016</v>
      </c>
      <c r="I93">
        <v>20</v>
      </c>
    </row>
    <row r="94" spans="1:13" x14ac:dyDescent="0.2">
      <c r="A94" t="s">
        <v>404</v>
      </c>
      <c r="C94">
        <v>108</v>
      </c>
      <c r="D94">
        <v>104</v>
      </c>
      <c r="E94">
        <v>54</v>
      </c>
      <c r="F94">
        <v>42</v>
      </c>
      <c r="G94" s="7">
        <f>C94/D94</f>
        <v>1.0384615384615385</v>
      </c>
      <c r="H94" s="7">
        <f>E94/C94</f>
        <v>0.5</v>
      </c>
      <c r="I94">
        <v>23</v>
      </c>
    </row>
    <row r="95" spans="1:13" x14ac:dyDescent="0.2">
      <c r="C95">
        <v>73</v>
      </c>
      <c r="D95">
        <v>59</v>
      </c>
      <c r="E95">
        <v>38</v>
      </c>
      <c r="F95">
        <v>42</v>
      </c>
      <c r="G95" s="7">
        <f>C95/D95</f>
        <v>1.2372881355932204</v>
      </c>
      <c r="H95" s="7">
        <f>E95/C95</f>
        <v>0.52054794520547942</v>
      </c>
      <c r="I95">
        <v>20</v>
      </c>
    </row>
    <row r="96" spans="1:13" x14ac:dyDescent="0.2">
      <c r="C96">
        <v>80</v>
      </c>
      <c r="D96">
        <v>77</v>
      </c>
      <c r="E96">
        <v>40</v>
      </c>
      <c r="F96">
        <v>37</v>
      </c>
      <c r="G96" s="7">
        <f>C96/D96</f>
        <v>1.0389610389610389</v>
      </c>
      <c r="H96" s="7">
        <f>E96/C96</f>
        <v>0.5</v>
      </c>
      <c r="I96">
        <v>17</v>
      </c>
    </row>
    <row r="97" spans="1:9" x14ac:dyDescent="0.2">
      <c r="C97">
        <v>91</v>
      </c>
      <c r="D97">
        <v>77</v>
      </c>
      <c r="E97">
        <v>57</v>
      </c>
      <c r="F97">
        <v>38</v>
      </c>
      <c r="G97" s="7">
        <f>C97/D97</f>
        <v>1.1818181818181819</v>
      </c>
      <c r="H97" s="7">
        <f>E97/C97</f>
        <v>0.62637362637362637</v>
      </c>
      <c r="I97">
        <v>22</v>
      </c>
    </row>
    <row r="98" spans="1:9" x14ac:dyDescent="0.2">
      <c r="A98" t="s">
        <v>405</v>
      </c>
      <c r="C98">
        <v>117</v>
      </c>
      <c r="D98">
        <v>96</v>
      </c>
      <c r="E98">
        <v>65</v>
      </c>
      <c r="F98">
        <v>37</v>
      </c>
      <c r="G98" s="7">
        <f t="shared" ref="G98:G133" si="15">C98/D98</f>
        <v>1.21875</v>
      </c>
      <c r="H98" s="7">
        <f t="shared" ref="H98:H133" si="16">E98/C98</f>
        <v>0.55555555555555558</v>
      </c>
      <c r="I98">
        <v>20</v>
      </c>
    </row>
    <row r="99" spans="1:9" x14ac:dyDescent="0.2">
      <c r="C99">
        <v>117</v>
      </c>
      <c r="D99">
        <v>89</v>
      </c>
      <c r="E99">
        <v>60</v>
      </c>
      <c r="F99">
        <v>42</v>
      </c>
      <c r="G99" s="7">
        <f t="shared" si="15"/>
        <v>1.3146067415730338</v>
      </c>
      <c r="H99" s="7">
        <f t="shared" si="16"/>
        <v>0.51282051282051277</v>
      </c>
      <c r="I99">
        <v>19</v>
      </c>
    </row>
    <row r="100" spans="1:9" x14ac:dyDescent="0.2">
      <c r="C100">
        <v>125</v>
      </c>
      <c r="D100">
        <v>102</v>
      </c>
      <c r="E100">
        <v>65</v>
      </c>
      <c r="F100">
        <v>42</v>
      </c>
      <c r="G100" s="7">
        <f t="shared" si="15"/>
        <v>1.2254901960784315</v>
      </c>
      <c r="H100" s="7">
        <f t="shared" si="16"/>
        <v>0.52</v>
      </c>
      <c r="I100">
        <v>23</v>
      </c>
    </row>
    <row r="101" spans="1:9" x14ac:dyDescent="0.2">
      <c r="C101">
        <v>112</v>
      </c>
      <c r="D101">
        <v>95</v>
      </c>
      <c r="E101">
        <v>57</v>
      </c>
      <c r="F101">
        <v>40</v>
      </c>
      <c r="G101" s="7">
        <f t="shared" si="15"/>
        <v>1.1789473684210525</v>
      </c>
      <c r="H101" s="7">
        <f t="shared" si="16"/>
        <v>0.5089285714285714</v>
      </c>
      <c r="I101">
        <v>22</v>
      </c>
    </row>
    <row r="102" spans="1:9" x14ac:dyDescent="0.2">
      <c r="A102" t="s">
        <v>406</v>
      </c>
      <c r="C102">
        <v>115</v>
      </c>
      <c r="D102">
        <v>86</v>
      </c>
      <c r="E102">
        <v>57</v>
      </c>
      <c r="F102">
        <v>45</v>
      </c>
      <c r="G102" s="7">
        <f t="shared" si="15"/>
        <v>1.3372093023255813</v>
      </c>
      <c r="H102" s="7">
        <f t="shared" si="16"/>
        <v>0.4956521739130435</v>
      </c>
      <c r="I102">
        <v>22</v>
      </c>
    </row>
    <row r="103" spans="1:9" x14ac:dyDescent="0.2">
      <c r="C103">
        <v>100</v>
      </c>
      <c r="D103">
        <v>78</v>
      </c>
      <c r="E103">
        <v>58</v>
      </c>
      <c r="F103">
        <v>42</v>
      </c>
      <c r="G103" s="7">
        <f t="shared" si="15"/>
        <v>1.2820512820512822</v>
      </c>
      <c r="H103" s="7">
        <f t="shared" si="16"/>
        <v>0.57999999999999996</v>
      </c>
      <c r="I103">
        <v>19</v>
      </c>
    </row>
    <row r="104" spans="1:9" x14ac:dyDescent="0.2">
      <c r="A104" t="s">
        <v>408</v>
      </c>
      <c r="C104">
        <v>99</v>
      </c>
      <c r="D104">
        <v>83</v>
      </c>
      <c r="E104">
        <v>46</v>
      </c>
      <c r="F104">
        <v>43</v>
      </c>
      <c r="G104" s="7">
        <f t="shared" si="15"/>
        <v>1.1927710843373494</v>
      </c>
      <c r="H104" s="7">
        <f t="shared" si="16"/>
        <v>0.46464646464646464</v>
      </c>
      <c r="I104">
        <v>22</v>
      </c>
    </row>
    <row r="105" spans="1:9" x14ac:dyDescent="0.2">
      <c r="C105">
        <v>100</v>
      </c>
      <c r="D105">
        <v>84</v>
      </c>
      <c r="E105">
        <v>48</v>
      </c>
      <c r="F105">
        <v>42</v>
      </c>
      <c r="G105" s="7">
        <f t="shared" si="15"/>
        <v>1.1904761904761905</v>
      </c>
      <c r="H105" s="7">
        <f t="shared" si="16"/>
        <v>0.48</v>
      </c>
      <c r="I105">
        <v>20</v>
      </c>
    </row>
    <row r="106" spans="1:9" x14ac:dyDescent="0.2">
      <c r="A106" t="s">
        <v>407</v>
      </c>
      <c r="C106">
        <v>135</v>
      </c>
      <c r="D106">
        <v>110</v>
      </c>
      <c r="E106">
        <v>75</v>
      </c>
      <c r="F106">
        <v>40</v>
      </c>
      <c r="G106" s="7">
        <f t="shared" si="15"/>
        <v>1.2272727272727273</v>
      </c>
      <c r="H106" s="7">
        <f t="shared" si="16"/>
        <v>0.55555555555555558</v>
      </c>
      <c r="I106">
        <v>20</v>
      </c>
    </row>
    <row r="107" spans="1:9" x14ac:dyDescent="0.2">
      <c r="C107">
        <v>120</v>
      </c>
      <c r="D107">
        <v>100</v>
      </c>
      <c r="E107">
        <v>63</v>
      </c>
      <c r="F107">
        <v>37</v>
      </c>
      <c r="G107" s="7">
        <f t="shared" si="15"/>
        <v>1.2</v>
      </c>
      <c r="H107" s="7">
        <f t="shared" si="16"/>
        <v>0.52500000000000002</v>
      </c>
      <c r="I107">
        <v>21</v>
      </c>
    </row>
    <row r="108" spans="1:9" x14ac:dyDescent="0.2">
      <c r="C108">
        <v>130</v>
      </c>
      <c r="D108">
        <v>115</v>
      </c>
      <c r="E108">
        <v>66</v>
      </c>
      <c r="F108">
        <v>38</v>
      </c>
      <c r="G108" s="7">
        <f t="shared" si="15"/>
        <v>1.1304347826086956</v>
      </c>
      <c r="H108" s="7">
        <f t="shared" si="16"/>
        <v>0.50769230769230766</v>
      </c>
      <c r="I108">
        <v>21</v>
      </c>
    </row>
    <row r="109" spans="1:9" x14ac:dyDescent="0.2">
      <c r="C109">
        <v>138</v>
      </c>
      <c r="D109">
        <v>109</v>
      </c>
      <c r="E109">
        <v>70</v>
      </c>
      <c r="F109">
        <v>39</v>
      </c>
      <c r="G109" s="7">
        <f t="shared" si="15"/>
        <v>1.2660550458715596</v>
      </c>
      <c r="H109" s="7">
        <f t="shared" si="16"/>
        <v>0.50724637681159424</v>
      </c>
      <c r="I109">
        <v>24</v>
      </c>
    </row>
    <row r="110" spans="1:9" x14ac:dyDescent="0.2">
      <c r="C110">
        <v>132</v>
      </c>
      <c r="D110">
        <v>110</v>
      </c>
      <c r="E110">
        <v>74</v>
      </c>
      <c r="F110">
        <v>39</v>
      </c>
      <c r="G110" s="7">
        <f t="shared" si="15"/>
        <v>1.2</v>
      </c>
      <c r="H110" s="7">
        <f t="shared" si="16"/>
        <v>0.56060606060606055</v>
      </c>
      <c r="I110">
        <v>21</v>
      </c>
    </row>
    <row r="111" spans="1:9" x14ac:dyDescent="0.2">
      <c r="C111">
        <v>105</v>
      </c>
      <c r="D111">
        <v>103</v>
      </c>
      <c r="E111">
        <v>57</v>
      </c>
      <c r="F111">
        <v>43</v>
      </c>
      <c r="G111" s="7">
        <f t="shared" si="15"/>
        <v>1.0194174757281553</v>
      </c>
      <c r="H111" s="7">
        <f t="shared" si="16"/>
        <v>0.54285714285714282</v>
      </c>
      <c r="I111">
        <v>20</v>
      </c>
    </row>
    <row r="112" spans="1:9" x14ac:dyDescent="0.2">
      <c r="C112">
        <v>108</v>
      </c>
      <c r="D112">
        <v>90</v>
      </c>
      <c r="E112">
        <v>56</v>
      </c>
      <c r="F112">
        <v>42</v>
      </c>
      <c r="G112" s="7">
        <f t="shared" si="15"/>
        <v>1.2</v>
      </c>
      <c r="H112" s="7">
        <f t="shared" si="16"/>
        <v>0.51851851851851849</v>
      </c>
      <c r="I112">
        <v>20</v>
      </c>
    </row>
    <row r="113" spans="1:10" x14ac:dyDescent="0.2">
      <c r="C113">
        <v>130</v>
      </c>
      <c r="D113">
        <v>110</v>
      </c>
      <c r="E113">
        <v>66</v>
      </c>
      <c r="F113">
        <v>38</v>
      </c>
      <c r="G113" s="7">
        <f t="shared" si="15"/>
        <v>1.1818181818181819</v>
      </c>
      <c r="H113" s="7">
        <f t="shared" si="16"/>
        <v>0.50769230769230766</v>
      </c>
      <c r="I113">
        <v>21</v>
      </c>
    </row>
    <row r="114" spans="1:10" x14ac:dyDescent="0.2">
      <c r="C114">
        <v>138</v>
      </c>
      <c r="D114">
        <v>124</v>
      </c>
      <c r="E114">
        <v>77</v>
      </c>
      <c r="F114">
        <v>45</v>
      </c>
      <c r="G114" s="7">
        <f t="shared" si="15"/>
        <v>1.1129032258064515</v>
      </c>
      <c r="H114" s="7">
        <f t="shared" si="16"/>
        <v>0.55797101449275366</v>
      </c>
      <c r="I114">
        <v>20</v>
      </c>
    </row>
    <row r="115" spans="1:10" x14ac:dyDescent="0.2">
      <c r="A115" t="s">
        <v>1040</v>
      </c>
      <c r="B115">
        <v>12</v>
      </c>
      <c r="C115">
        <v>105</v>
      </c>
      <c r="D115">
        <v>93</v>
      </c>
      <c r="E115">
        <v>48</v>
      </c>
      <c r="F115">
        <v>42</v>
      </c>
      <c r="G115" s="7">
        <f t="shared" si="15"/>
        <v>1.1290322580645162</v>
      </c>
      <c r="H115" s="7">
        <f t="shared" si="16"/>
        <v>0.45714285714285713</v>
      </c>
      <c r="I115">
        <v>21</v>
      </c>
      <c r="J115">
        <v>55</v>
      </c>
    </row>
    <row r="116" spans="1:10" x14ac:dyDescent="0.2">
      <c r="B116">
        <v>10</v>
      </c>
      <c r="C116">
        <v>90</v>
      </c>
      <c r="D116">
        <v>78</v>
      </c>
      <c r="E116">
        <v>42</v>
      </c>
      <c r="F116">
        <v>42</v>
      </c>
      <c r="G116" s="7">
        <f t="shared" si="15"/>
        <v>1.1538461538461537</v>
      </c>
      <c r="H116" s="7">
        <f t="shared" si="16"/>
        <v>0.46666666666666667</v>
      </c>
      <c r="I116">
        <v>21</v>
      </c>
      <c r="J116">
        <v>58</v>
      </c>
    </row>
    <row r="117" spans="1:10" x14ac:dyDescent="0.2">
      <c r="A117" t="s">
        <v>1041</v>
      </c>
      <c r="B117">
        <v>15</v>
      </c>
      <c r="C117">
        <v>80</v>
      </c>
      <c r="D117">
        <v>67</v>
      </c>
      <c r="E117">
        <v>42</v>
      </c>
      <c r="F117">
        <v>35</v>
      </c>
      <c r="G117" s="7">
        <f t="shared" si="15"/>
        <v>1.1940298507462686</v>
      </c>
      <c r="H117" s="7">
        <f t="shared" si="16"/>
        <v>0.52500000000000002</v>
      </c>
      <c r="I117">
        <v>22</v>
      </c>
      <c r="J117">
        <v>52</v>
      </c>
    </row>
    <row r="118" spans="1:10" x14ac:dyDescent="0.2">
      <c r="B118">
        <v>14</v>
      </c>
      <c r="C118">
        <v>89</v>
      </c>
      <c r="D118">
        <v>78</v>
      </c>
      <c r="E118">
        <v>45</v>
      </c>
      <c r="F118">
        <v>42</v>
      </c>
      <c r="G118" s="7">
        <f t="shared" si="15"/>
        <v>1.141025641025641</v>
      </c>
      <c r="H118" s="7">
        <f t="shared" si="16"/>
        <v>0.5056179775280899</v>
      </c>
      <c r="I118">
        <v>22</v>
      </c>
      <c r="J118">
        <v>55</v>
      </c>
    </row>
    <row r="119" spans="1:10" x14ac:dyDescent="0.2">
      <c r="A119" t="s">
        <v>1043</v>
      </c>
      <c r="B119">
        <v>11</v>
      </c>
      <c r="C119">
        <v>94</v>
      </c>
      <c r="D119">
        <v>77</v>
      </c>
      <c r="E119">
        <v>42</v>
      </c>
      <c r="F119">
        <v>40</v>
      </c>
      <c r="G119" s="7">
        <f t="shared" si="15"/>
        <v>1.2207792207792207</v>
      </c>
      <c r="H119" s="7">
        <f t="shared" si="16"/>
        <v>0.44680851063829785</v>
      </c>
      <c r="I119">
        <v>18</v>
      </c>
      <c r="J119">
        <v>56</v>
      </c>
    </row>
    <row r="120" spans="1:10" x14ac:dyDescent="0.2">
      <c r="B120">
        <v>14</v>
      </c>
      <c r="C120">
        <v>96</v>
      </c>
      <c r="D120">
        <v>80</v>
      </c>
      <c r="E120">
        <v>55</v>
      </c>
      <c r="F120">
        <v>38</v>
      </c>
      <c r="G120" s="7">
        <f t="shared" si="15"/>
        <v>1.2</v>
      </c>
      <c r="H120" s="7">
        <f t="shared" si="16"/>
        <v>0.57291666666666663</v>
      </c>
      <c r="I120">
        <v>19</v>
      </c>
      <c r="J120">
        <v>50</v>
      </c>
    </row>
    <row r="121" spans="1:10" x14ac:dyDescent="0.2">
      <c r="B121">
        <v>11</v>
      </c>
      <c r="C121">
        <v>85</v>
      </c>
      <c r="D121">
        <v>76</v>
      </c>
      <c r="E121">
        <v>47</v>
      </c>
      <c r="F121">
        <v>33</v>
      </c>
      <c r="G121" s="7">
        <f t="shared" si="15"/>
        <v>1.118421052631579</v>
      </c>
      <c r="H121" s="7">
        <f t="shared" si="16"/>
        <v>0.55294117647058827</v>
      </c>
      <c r="I121">
        <v>19</v>
      </c>
      <c r="J121">
        <v>45</v>
      </c>
    </row>
    <row r="122" spans="1:10" x14ac:dyDescent="0.2">
      <c r="A122" t="s">
        <v>1044</v>
      </c>
      <c r="B122">
        <v>15</v>
      </c>
      <c r="C122">
        <v>73</v>
      </c>
      <c r="D122">
        <v>57</v>
      </c>
      <c r="E122">
        <v>41</v>
      </c>
      <c r="F122">
        <v>42</v>
      </c>
      <c r="G122" s="7">
        <f t="shared" si="15"/>
        <v>1.2807017543859649</v>
      </c>
      <c r="H122" s="7">
        <f t="shared" si="16"/>
        <v>0.56164383561643838</v>
      </c>
      <c r="I122">
        <v>22</v>
      </c>
      <c r="J122">
        <v>50</v>
      </c>
    </row>
    <row r="123" spans="1:10" x14ac:dyDescent="0.2">
      <c r="B123">
        <v>13</v>
      </c>
      <c r="C123">
        <v>72</v>
      </c>
      <c r="D123">
        <v>65</v>
      </c>
      <c r="E123">
        <v>36</v>
      </c>
      <c r="F123">
        <v>42</v>
      </c>
      <c r="G123" s="7">
        <f t="shared" si="15"/>
        <v>1.1076923076923078</v>
      </c>
      <c r="H123" s="7">
        <f t="shared" si="16"/>
        <v>0.5</v>
      </c>
      <c r="I123">
        <v>22</v>
      </c>
      <c r="J123">
        <v>55</v>
      </c>
    </row>
    <row r="124" spans="1:10" x14ac:dyDescent="0.2">
      <c r="B124">
        <v>14</v>
      </c>
      <c r="C124">
        <v>73</v>
      </c>
      <c r="D124">
        <v>60</v>
      </c>
      <c r="E124">
        <v>37</v>
      </c>
      <c r="F124">
        <v>40</v>
      </c>
      <c r="G124" s="7">
        <f t="shared" si="15"/>
        <v>1.2166666666666666</v>
      </c>
      <c r="H124" s="7">
        <f t="shared" si="16"/>
        <v>0.50684931506849318</v>
      </c>
      <c r="I124">
        <v>22</v>
      </c>
      <c r="J124">
        <v>52</v>
      </c>
    </row>
    <row r="125" spans="1:10" x14ac:dyDescent="0.2">
      <c r="A125" t="s">
        <v>1045</v>
      </c>
      <c r="B125">
        <v>19</v>
      </c>
      <c r="C125">
        <v>115</v>
      </c>
      <c r="D125">
        <v>105</v>
      </c>
      <c r="E125">
        <v>62</v>
      </c>
      <c r="F125">
        <v>38</v>
      </c>
      <c r="G125" s="7">
        <f t="shared" si="15"/>
        <v>1.0952380952380953</v>
      </c>
      <c r="H125" s="7">
        <f t="shared" si="16"/>
        <v>0.53913043478260869</v>
      </c>
      <c r="I125">
        <v>21</v>
      </c>
      <c r="J125">
        <v>56</v>
      </c>
    </row>
    <row r="126" spans="1:10" x14ac:dyDescent="0.2">
      <c r="B126">
        <v>17</v>
      </c>
      <c r="C126">
        <v>102</v>
      </c>
      <c r="D126">
        <v>86</v>
      </c>
      <c r="E126">
        <v>55</v>
      </c>
      <c r="F126">
        <v>35</v>
      </c>
      <c r="G126" s="7">
        <f t="shared" si="15"/>
        <v>1.1860465116279071</v>
      </c>
      <c r="H126" s="7">
        <f t="shared" si="16"/>
        <v>0.53921568627450978</v>
      </c>
      <c r="I126">
        <v>21</v>
      </c>
      <c r="J126">
        <v>57</v>
      </c>
    </row>
    <row r="127" spans="1:10" x14ac:dyDescent="0.2">
      <c r="A127" t="s">
        <v>1046</v>
      </c>
      <c r="B127">
        <v>15</v>
      </c>
      <c r="C127">
        <v>117</v>
      </c>
      <c r="D127">
        <v>94</v>
      </c>
      <c r="E127">
        <v>60</v>
      </c>
      <c r="F127">
        <v>36</v>
      </c>
      <c r="G127" s="7">
        <f t="shared" si="15"/>
        <v>1.2446808510638299</v>
      </c>
      <c r="H127" s="7">
        <f t="shared" si="16"/>
        <v>0.51282051282051277</v>
      </c>
      <c r="I127">
        <v>23</v>
      </c>
      <c r="J127">
        <v>50</v>
      </c>
    </row>
    <row r="128" spans="1:10" x14ac:dyDescent="0.2">
      <c r="B128">
        <v>17</v>
      </c>
      <c r="C128">
        <v>106</v>
      </c>
      <c r="D128">
        <v>95</v>
      </c>
      <c r="E128">
        <v>55</v>
      </c>
      <c r="F128">
        <v>40</v>
      </c>
      <c r="G128" s="7">
        <f t="shared" si="15"/>
        <v>1.1157894736842104</v>
      </c>
      <c r="H128" s="7">
        <f t="shared" si="16"/>
        <v>0.51886792452830188</v>
      </c>
      <c r="I128">
        <v>23</v>
      </c>
      <c r="J128">
        <v>60</v>
      </c>
    </row>
    <row r="129" spans="1:10" x14ac:dyDescent="0.2">
      <c r="B129">
        <v>18</v>
      </c>
      <c r="C129">
        <v>120</v>
      </c>
      <c r="D129">
        <v>95</v>
      </c>
      <c r="E129">
        <v>63</v>
      </c>
      <c r="F129">
        <v>35</v>
      </c>
      <c r="G129" s="7">
        <f t="shared" si="15"/>
        <v>1.263157894736842</v>
      </c>
      <c r="H129" s="7">
        <f t="shared" si="16"/>
        <v>0.52500000000000002</v>
      </c>
      <c r="I129">
        <v>25</v>
      </c>
      <c r="J129">
        <v>50</v>
      </c>
    </row>
    <row r="130" spans="1:10" x14ac:dyDescent="0.2">
      <c r="B130">
        <v>20</v>
      </c>
      <c r="C130">
        <v>120</v>
      </c>
      <c r="D130">
        <v>95</v>
      </c>
      <c r="E130">
        <v>63</v>
      </c>
      <c r="F130">
        <v>37</v>
      </c>
      <c r="G130" s="7">
        <f t="shared" si="15"/>
        <v>1.263157894736842</v>
      </c>
      <c r="H130" s="7">
        <f t="shared" si="16"/>
        <v>0.52500000000000002</v>
      </c>
      <c r="I130">
        <v>24</v>
      </c>
      <c r="J130">
        <v>53</v>
      </c>
    </row>
    <row r="131" spans="1:10" x14ac:dyDescent="0.2">
      <c r="B131">
        <v>18</v>
      </c>
      <c r="C131">
        <v>103</v>
      </c>
      <c r="D131">
        <v>93</v>
      </c>
      <c r="E131">
        <v>52</v>
      </c>
      <c r="F131">
        <v>43</v>
      </c>
      <c r="G131" s="7">
        <f t="shared" si="15"/>
        <v>1.10752688172043</v>
      </c>
      <c r="H131" s="7">
        <f t="shared" si="16"/>
        <v>0.50485436893203883</v>
      </c>
      <c r="I131">
        <v>22</v>
      </c>
      <c r="J131">
        <v>65</v>
      </c>
    </row>
    <row r="132" spans="1:10" x14ac:dyDescent="0.2">
      <c r="A132" t="s">
        <v>1047</v>
      </c>
      <c r="B132">
        <v>15</v>
      </c>
      <c r="C132">
        <v>105</v>
      </c>
      <c r="D132">
        <v>93</v>
      </c>
      <c r="E132">
        <v>55</v>
      </c>
      <c r="F132">
        <v>39</v>
      </c>
      <c r="G132" s="7">
        <f t="shared" si="15"/>
        <v>1.1290322580645162</v>
      </c>
      <c r="H132" s="7">
        <f t="shared" si="16"/>
        <v>0.52380952380952384</v>
      </c>
      <c r="I132">
        <v>20</v>
      </c>
      <c r="J132">
        <v>59</v>
      </c>
    </row>
    <row r="133" spans="1:10" x14ac:dyDescent="0.2">
      <c r="B133">
        <v>22</v>
      </c>
      <c r="C133">
        <v>135</v>
      </c>
      <c r="D133">
        <v>120</v>
      </c>
      <c r="E133">
        <v>61</v>
      </c>
      <c r="F133">
        <v>43</v>
      </c>
      <c r="G133" s="7">
        <f t="shared" si="15"/>
        <v>1.125</v>
      </c>
      <c r="H133" s="7">
        <f t="shared" si="16"/>
        <v>0.45185185185185184</v>
      </c>
      <c r="I133">
        <v>21</v>
      </c>
      <c r="J133">
        <v>63</v>
      </c>
    </row>
    <row r="134" spans="1:10" x14ac:dyDescent="0.2">
      <c r="A134" t="s">
        <v>1048</v>
      </c>
      <c r="B134">
        <v>20</v>
      </c>
      <c r="J134">
        <v>58</v>
      </c>
    </row>
    <row r="135" spans="1:10" x14ac:dyDescent="0.2">
      <c r="B135">
        <v>20</v>
      </c>
      <c r="J135">
        <v>54</v>
      </c>
    </row>
    <row r="136" spans="1:10" x14ac:dyDescent="0.2">
      <c r="B136">
        <v>10</v>
      </c>
      <c r="J136">
        <v>48</v>
      </c>
    </row>
    <row r="137" spans="1:10" x14ac:dyDescent="0.2">
      <c r="B137">
        <v>15</v>
      </c>
      <c r="J137">
        <v>44</v>
      </c>
    </row>
    <row r="138" spans="1:10" x14ac:dyDescent="0.2">
      <c r="B138">
        <v>13</v>
      </c>
      <c r="J138">
        <v>58</v>
      </c>
    </row>
    <row r="139" spans="1:10" x14ac:dyDescent="0.2">
      <c r="B139">
        <v>18</v>
      </c>
      <c r="J139">
        <v>48</v>
      </c>
    </row>
    <row r="140" spans="1:10" x14ac:dyDescent="0.2">
      <c r="B140">
        <v>17</v>
      </c>
      <c r="J140">
        <v>51</v>
      </c>
    </row>
    <row r="141" spans="1:10" x14ac:dyDescent="0.2">
      <c r="B141">
        <v>17</v>
      </c>
      <c r="J141">
        <v>53</v>
      </c>
    </row>
    <row r="142" spans="1:10" x14ac:dyDescent="0.2">
      <c r="B142">
        <v>21</v>
      </c>
      <c r="J142">
        <v>56</v>
      </c>
    </row>
    <row r="143" spans="1:10" x14ac:dyDescent="0.2">
      <c r="B143">
        <v>20</v>
      </c>
      <c r="J143">
        <v>54</v>
      </c>
    </row>
    <row r="144" spans="1:10" x14ac:dyDescent="0.2">
      <c r="B144">
        <v>20</v>
      </c>
      <c r="J144">
        <v>53</v>
      </c>
    </row>
    <row r="145" spans="2:10" x14ac:dyDescent="0.2">
      <c r="B145">
        <v>18</v>
      </c>
      <c r="J145">
        <v>47</v>
      </c>
    </row>
    <row r="146" spans="2:10" x14ac:dyDescent="0.2">
      <c r="B146">
        <v>19</v>
      </c>
      <c r="J146">
        <v>58</v>
      </c>
    </row>
    <row r="147" spans="2:10" x14ac:dyDescent="0.2">
      <c r="B147">
        <v>15</v>
      </c>
      <c r="J147">
        <v>48</v>
      </c>
    </row>
    <row r="148" spans="2:10" x14ac:dyDescent="0.2">
      <c r="B148">
        <v>21</v>
      </c>
      <c r="J148">
        <v>52</v>
      </c>
    </row>
    <row r="149" spans="2:10" x14ac:dyDescent="0.2">
      <c r="B149">
        <v>12</v>
      </c>
      <c r="J149">
        <v>50</v>
      </c>
    </row>
    <row r="150" spans="2:10" x14ac:dyDescent="0.2">
      <c r="B150">
        <v>17</v>
      </c>
      <c r="J150">
        <v>55</v>
      </c>
    </row>
    <row r="151" spans="2:10" x14ac:dyDescent="0.2">
      <c r="B151">
        <v>15</v>
      </c>
      <c r="J151">
        <v>46</v>
      </c>
    </row>
    <row r="152" spans="2:10" x14ac:dyDescent="0.2">
      <c r="B152">
        <v>18</v>
      </c>
      <c r="J152">
        <v>58</v>
      </c>
    </row>
    <row r="153" spans="2:10" x14ac:dyDescent="0.2">
      <c r="B153">
        <v>17</v>
      </c>
      <c r="J153">
        <v>45</v>
      </c>
    </row>
    <row r="154" spans="2:10" x14ac:dyDescent="0.2">
      <c r="B154">
        <v>15</v>
      </c>
      <c r="J154">
        <v>53</v>
      </c>
    </row>
  </sheetData>
  <phoneticPr fontId="4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topLeftCell="A49" workbookViewId="0">
      <selection activeCell="A49" sqref="A1:IV65536"/>
    </sheetView>
  </sheetViews>
  <sheetFormatPr defaultRowHeight="12.75" x14ac:dyDescent="0.2"/>
  <cols>
    <col min="9" max="9" width="9.140625" style="7"/>
    <col min="10" max="10" width="9.140625" style="5"/>
    <col min="13" max="13" width="9.140625" style="7"/>
  </cols>
  <sheetData>
    <row r="1" spans="1:13" x14ac:dyDescent="0.2">
      <c r="A1" s="2" t="s">
        <v>947</v>
      </c>
      <c r="B1" s="2" t="s">
        <v>583</v>
      </c>
      <c r="C1" s="2" t="s">
        <v>1</v>
      </c>
      <c r="D1" s="2" t="s">
        <v>2</v>
      </c>
      <c r="E1" s="2" t="s">
        <v>5</v>
      </c>
      <c r="F1" s="2" t="s">
        <v>4</v>
      </c>
      <c r="G1" s="6" t="s">
        <v>3</v>
      </c>
      <c r="H1" s="6" t="s">
        <v>6</v>
      </c>
      <c r="I1" s="6" t="s">
        <v>141</v>
      </c>
      <c r="J1" s="4" t="s">
        <v>307</v>
      </c>
      <c r="K1" s="2" t="s">
        <v>7</v>
      </c>
      <c r="L1" s="2" t="s">
        <v>8</v>
      </c>
      <c r="M1" s="6" t="s">
        <v>56</v>
      </c>
    </row>
    <row r="2" spans="1:13" x14ac:dyDescent="0.2">
      <c r="A2" t="s">
        <v>12</v>
      </c>
      <c r="B2" s="1">
        <f t="shared" ref="B2:J2" si="0">AVERAGE(B10:B932)</f>
        <v>15.375</v>
      </c>
      <c r="C2" s="1">
        <f t="shared" si="0"/>
        <v>95.833333333333329</v>
      </c>
      <c r="D2" s="1">
        <f t="shared" si="0"/>
        <v>75.166666666666671</v>
      </c>
      <c r="E2" s="1">
        <f t="shared" si="0"/>
        <v>51.458333333333336</v>
      </c>
      <c r="F2" s="1">
        <f t="shared" si="0"/>
        <v>34.666666666666664</v>
      </c>
      <c r="G2" s="7">
        <f t="shared" si="0"/>
        <v>1.280416607838712</v>
      </c>
      <c r="H2" s="7">
        <f t="shared" si="0"/>
        <v>53.793513933636511</v>
      </c>
      <c r="I2" s="7">
        <f>AVERAGE(I10:I932)</f>
        <v>7.6636325003978573E-2</v>
      </c>
      <c r="J2" s="5">
        <f t="shared" si="0"/>
        <v>18.833333333333332</v>
      </c>
      <c r="K2" s="1">
        <f>AVERAGE(K11:K932)</f>
        <v>13.36</v>
      </c>
      <c r="L2" s="1">
        <f>AVERAGE(L11:L932)</f>
        <v>13.87</v>
      </c>
      <c r="M2" s="7">
        <f>AVERAGE(M11:M932)</f>
        <v>0.96568661892221419</v>
      </c>
    </row>
    <row r="3" spans="1:13" x14ac:dyDescent="0.2">
      <c r="A3" t="s">
        <v>14</v>
      </c>
      <c r="B3">
        <f t="shared" ref="B3:J3" si="1">MIN(B10:B932)</f>
        <v>10</v>
      </c>
      <c r="C3">
        <f t="shared" si="1"/>
        <v>72</v>
      </c>
      <c r="D3">
        <f t="shared" si="1"/>
        <v>55</v>
      </c>
      <c r="E3">
        <f t="shared" si="1"/>
        <v>35</v>
      </c>
      <c r="F3">
        <f t="shared" si="1"/>
        <v>30</v>
      </c>
      <c r="G3" s="7">
        <f t="shared" si="1"/>
        <v>1.0919540229885059</v>
      </c>
      <c r="H3" s="7">
        <f t="shared" si="1"/>
        <v>38.834951456310677</v>
      </c>
      <c r="I3" s="7">
        <f>MIN(I10:I932)</f>
        <v>0</v>
      </c>
      <c r="J3" s="5">
        <f t="shared" si="1"/>
        <v>16</v>
      </c>
      <c r="K3">
        <f>MIN(K11:K932)</f>
        <v>11.5</v>
      </c>
      <c r="L3">
        <f>MIN(L11:L932)</f>
        <v>12</v>
      </c>
      <c r="M3" s="7">
        <f>MIN(M11:M932)</f>
        <v>0.8214285714285714</v>
      </c>
    </row>
    <row r="4" spans="1:13" x14ac:dyDescent="0.2">
      <c r="A4" t="s">
        <v>15</v>
      </c>
      <c r="B4" s="1">
        <f t="shared" ref="B4:J4" si="2">PERCENTILE(B10:B932,0.05)</f>
        <v>10.450000000000001</v>
      </c>
      <c r="C4" s="1">
        <f t="shared" si="2"/>
        <v>81.150000000000006</v>
      </c>
      <c r="D4" s="1">
        <f t="shared" si="2"/>
        <v>56.050000000000004</v>
      </c>
      <c r="E4" s="1">
        <f t="shared" si="2"/>
        <v>40.6</v>
      </c>
      <c r="F4" s="1">
        <f t="shared" si="2"/>
        <v>30.15</v>
      </c>
      <c r="G4" s="7">
        <f t="shared" si="2"/>
        <v>1.1810442828816921</v>
      </c>
      <c r="H4" s="7">
        <f t="shared" si="2"/>
        <v>47.235714285714288</v>
      </c>
      <c r="I4" s="7">
        <f>PERCENTILE(I10:I932,0.05)</f>
        <v>0</v>
      </c>
      <c r="J4" s="5">
        <f t="shared" si="2"/>
        <v>16</v>
      </c>
      <c r="K4" s="1">
        <f>PERCENTILE(K11:K932,0.05)</f>
        <v>12</v>
      </c>
      <c r="L4" s="1">
        <f>PERCENTILE(L11:L932,0.05)</f>
        <v>12.225</v>
      </c>
      <c r="M4" s="7">
        <f>PERCENTILE(M11:M932,0.05)</f>
        <v>0.86860215053763445</v>
      </c>
    </row>
    <row r="5" spans="1:13" x14ac:dyDescent="0.2">
      <c r="A5" t="s">
        <v>16</v>
      </c>
      <c r="B5" s="1">
        <f t="shared" ref="B5:J5" si="3">PERCENTILE(B10:B932,0.95)</f>
        <v>18.849999999999998</v>
      </c>
      <c r="C5" s="1">
        <f t="shared" si="3"/>
        <v>109.55</v>
      </c>
      <c r="D5" s="1">
        <f t="shared" si="3"/>
        <v>86.85</v>
      </c>
      <c r="E5" s="1">
        <f t="shared" si="3"/>
        <v>58</v>
      </c>
      <c r="F5" s="1">
        <f t="shared" si="3"/>
        <v>39.849999999999994</v>
      </c>
      <c r="G5" s="7">
        <f t="shared" si="3"/>
        <v>1.4199035087719298</v>
      </c>
      <c r="H5" s="7">
        <f t="shared" si="3"/>
        <v>59.4648033126294</v>
      </c>
      <c r="I5" s="7">
        <f>PERCENTILE(I10:I932,0.95)</f>
        <v>0.11023391812865495</v>
      </c>
      <c r="J5" s="5">
        <f t="shared" si="3"/>
        <v>21</v>
      </c>
      <c r="K5" s="1">
        <f>PERCENTILE(K11:K932,0.95)</f>
        <v>14.5</v>
      </c>
      <c r="L5" s="1">
        <f>PERCENTILE(L11:L932,0.95)</f>
        <v>15</v>
      </c>
      <c r="M5" s="7">
        <f>PERCENTILE(M11:M932,0.95)</f>
        <v>1.0769230769230769</v>
      </c>
    </row>
    <row r="6" spans="1:13" x14ac:dyDescent="0.2">
      <c r="A6" t="s">
        <v>13</v>
      </c>
      <c r="B6">
        <f t="shared" ref="B6:J6" si="4">MAX(B10:B932)</f>
        <v>19</v>
      </c>
      <c r="C6">
        <f t="shared" si="4"/>
        <v>115</v>
      </c>
      <c r="D6">
        <f t="shared" si="4"/>
        <v>89</v>
      </c>
      <c r="E6">
        <f t="shared" si="4"/>
        <v>68</v>
      </c>
      <c r="F6">
        <f t="shared" si="4"/>
        <v>41</v>
      </c>
      <c r="G6" s="7">
        <f t="shared" si="4"/>
        <v>1.490909090909091</v>
      </c>
      <c r="H6" s="7">
        <f t="shared" si="4"/>
        <v>60.919540229885058</v>
      </c>
      <c r="I6" s="7">
        <f>MAX(I10:I932)</f>
        <v>0.18421052631578946</v>
      </c>
      <c r="J6" s="5">
        <f t="shared" si="4"/>
        <v>21</v>
      </c>
      <c r="K6">
        <f>MAX(K11:K932)</f>
        <v>15</v>
      </c>
      <c r="L6">
        <f>MAX(L11:L932)</f>
        <v>15.5</v>
      </c>
      <c r="M6" s="7">
        <f>MAX(M11:M932)</f>
        <v>1.0833333333333333</v>
      </c>
    </row>
    <row r="7" spans="1:13" x14ac:dyDescent="0.2">
      <c r="A7" s="5" t="s">
        <v>22</v>
      </c>
      <c r="B7" s="5">
        <f t="shared" ref="B7:J7" si="5">COUNT(B10:B932)</f>
        <v>24</v>
      </c>
      <c r="C7" s="5">
        <f t="shared" si="5"/>
        <v>24</v>
      </c>
      <c r="D7" s="5">
        <f t="shared" si="5"/>
        <v>24</v>
      </c>
      <c r="E7" s="5">
        <f t="shared" si="5"/>
        <v>24</v>
      </c>
      <c r="F7" s="5">
        <f t="shared" si="5"/>
        <v>24</v>
      </c>
      <c r="G7" s="5">
        <f t="shared" si="5"/>
        <v>24</v>
      </c>
      <c r="H7" s="5">
        <f t="shared" si="5"/>
        <v>24</v>
      </c>
      <c r="I7" s="7">
        <f>COUNT(I10:I932)</f>
        <v>24</v>
      </c>
      <c r="J7" s="5">
        <f t="shared" si="5"/>
        <v>24</v>
      </c>
      <c r="K7" s="5">
        <f>COUNT(K11:K932)</f>
        <v>50</v>
      </c>
      <c r="L7" s="5">
        <f>COUNT(L11:L932)</f>
        <v>50</v>
      </c>
      <c r="M7" s="7">
        <f>COUNT(M11:M932)</f>
        <v>50</v>
      </c>
    </row>
    <row r="11" spans="1:13" x14ac:dyDescent="0.2">
      <c r="A11" t="s">
        <v>946</v>
      </c>
      <c r="B11">
        <v>17</v>
      </c>
      <c r="C11">
        <v>94</v>
      </c>
      <c r="D11">
        <v>78</v>
      </c>
      <c r="E11">
        <v>55</v>
      </c>
      <c r="F11">
        <v>32</v>
      </c>
      <c r="G11" s="7">
        <f>C11/D11</f>
        <v>1.2051282051282051</v>
      </c>
      <c r="H11" s="7">
        <f>E11/C11*100</f>
        <v>58.51063829787234</v>
      </c>
      <c r="I11" s="7">
        <v>0.10526315789473684</v>
      </c>
      <c r="J11" s="5">
        <v>19</v>
      </c>
      <c r="K11">
        <v>14</v>
      </c>
      <c r="L11">
        <v>14</v>
      </c>
      <c r="M11" s="7">
        <f>K11/L11</f>
        <v>1</v>
      </c>
    </row>
    <row r="12" spans="1:13" x14ac:dyDescent="0.2">
      <c r="B12">
        <v>15</v>
      </c>
      <c r="C12">
        <v>95</v>
      </c>
      <c r="D12">
        <v>87</v>
      </c>
      <c r="E12">
        <v>53</v>
      </c>
      <c r="F12">
        <v>35</v>
      </c>
      <c r="G12" s="7">
        <f t="shared" ref="G12:G22" si="6">C12/D12</f>
        <v>1.0919540229885059</v>
      </c>
      <c r="H12" s="7">
        <f t="shared" ref="H12:H22" si="7">E12/C12*100</f>
        <v>55.78947368421052</v>
      </c>
      <c r="I12" s="7">
        <v>6.6666666666666666E-2</v>
      </c>
      <c r="J12" s="5">
        <v>19</v>
      </c>
      <c r="K12">
        <v>14</v>
      </c>
      <c r="L12">
        <v>15</v>
      </c>
      <c r="M12" s="7">
        <f t="shared" ref="M12:M60" si="8">K12/L12</f>
        <v>0.93333333333333335</v>
      </c>
    </row>
    <row r="13" spans="1:13" x14ac:dyDescent="0.2">
      <c r="B13">
        <v>14</v>
      </c>
      <c r="C13">
        <v>95</v>
      </c>
      <c r="D13">
        <v>73</v>
      </c>
      <c r="E13">
        <v>50</v>
      </c>
      <c r="F13">
        <v>34</v>
      </c>
      <c r="G13" s="7">
        <f t="shared" si="6"/>
        <v>1.3013698630136987</v>
      </c>
      <c r="H13" s="7">
        <f t="shared" si="7"/>
        <v>52.631578947368418</v>
      </c>
      <c r="I13" s="7">
        <v>8.3333333333333329E-2</v>
      </c>
      <c r="J13" s="5">
        <v>17</v>
      </c>
      <c r="K13">
        <v>13</v>
      </c>
      <c r="L13">
        <v>13</v>
      </c>
      <c r="M13" s="7">
        <f t="shared" si="8"/>
        <v>1</v>
      </c>
    </row>
    <row r="14" spans="1:13" x14ac:dyDescent="0.2">
      <c r="B14">
        <v>17</v>
      </c>
      <c r="C14">
        <v>87</v>
      </c>
      <c r="D14">
        <v>65</v>
      </c>
      <c r="E14">
        <v>53</v>
      </c>
      <c r="F14">
        <v>32</v>
      </c>
      <c r="G14" s="7">
        <f t="shared" si="6"/>
        <v>1.3384615384615384</v>
      </c>
      <c r="H14" s="7">
        <f t="shared" si="7"/>
        <v>60.919540229885058</v>
      </c>
      <c r="I14" s="7">
        <v>8.8235294117647065E-2</v>
      </c>
      <c r="J14" s="5">
        <v>18</v>
      </c>
      <c r="K14">
        <v>14</v>
      </c>
      <c r="L14">
        <v>13</v>
      </c>
      <c r="M14" s="7">
        <f t="shared" si="8"/>
        <v>1.0769230769230769</v>
      </c>
    </row>
    <row r="15" spans="1:13" x14ac:dyDescent="0.2">
      <c r="B15">
        <v>13</v>
      </c>
      <c r="C15">
        <v>84</v>
      </c>
      <c r="D15">
        <v>62</v>
      </c>
      <c r="E15">
        <v>50</v>
      </c>
      <c r="F15">
        <v>32</v>
      </c>
      <c r="G15" s="7">
        <f t="shared" si="6"/>
        <v>1.3548387096774193</v>
      </c>
      <c r="H15" s="7">
        <f t="shared" si="7"/>
        <v>59.523809523809526</v>
      </c>
      <c r="I15" s="7">
        <v>0.10344827586206896</v>
      </c>
      <c r="J15" s="5">
        <v>16</v>
      </c>
      <c r="K15">
        <v>14</v>
      </c>
      <c r="L15">
        <v>14</v>
      </c>
      <c r="M15" s="7">
        <f t="shared" si="8"/>
        <v>1</v>
      </c>
    </row>
    <row r="16" spans="1:13" x14ac:dyDescent="0.2">
      <c r="B16">
        <v>18</v>
      </c>
      <c r="C16">
        <v>90</v>
      </c>
      <c r="D16">
        <v>74</v>
      </c>
      <c r="E16">
        <v>52</v>
      </c>
      <c r="F16">
        <v>34</v>
      </c>
      <c r="G16" s="7">
        <f t="shared" si="6"/>
        <v>1.2162162162162162</v>
      </c>
      <c r="H16" s="7">
        <f t="shared" si="7"/>
        <v>57.777777777777771</v>
      </c>
      <c r="I16" s="7">
        <v>8.1081081081081086E-2</v>
      </c>
      <c r="J16" s="5">
        <v>21</v>
      </c>
      <c r="K16">
        <v>13.5</v>
      </c>
      <c r="L16">
        <v>14</v>
      </c>
      <c r="M16" s="7">
        <f t="shared" si="8"/>
        <v>0.9642857142857143</v>
      </c>
    </row>
    <row r="17" spans="2:13" x14ac:dyDescent="0.2">
      <c r="B17">
        <v>18</v>
      </c>
      <c r="C17">
        <v>100</v>
      </c>
      <c r="D17">
        <v>73</v>
      </c>
      <c r="E17">
        <v>54</v>
      </c>
      <c r="F17">
        <v>31</v>
      </c>
      <c r="G17" s="7">
        <f t="shared" si="6"/>
        <v>1.3698630136986301</v>
      </c>
      <c r="H17" s="7">
        <f t="shared" si="7"/>
        <v>54</v>
      </c>
      <c r="I17" s="7">
        <v>5.4054054054054057E-2</v>
      </c>
      <c r="J17" s="5">
        <v>21</v>
      </c>
      <c r="K17">
        <v>13</v>
      </c>
      <c r="L17">
        <v>12</v>
      </c>
      <c r="M17" s="7">
        <f t="shared" si="8"/>
        <v>1.0833333333333333</v>
      </c>
    </row>
    <row r="18" spans="2:13" x14ac:dyDescent="0.2">
      <c r="B18">
        <v>17</v>
      </c>
      <c r="C18">
        <v>97</v>
      </c>
      <c r="D18">
        <v>79</v>
      </c>
      <c r="E18">
        <v>54</v>
      </c>
      <c r="F18">
        <v>33</v>
      </c>
      <c r="G18" s="7">
        <f t="shared" si="6"/>
        <v>1.2278481012658229</v>
      </c>
      <c r="H18" s="7">
        <f t="shared" si="7"/>
        <v>55.670103092783506</v>
      </c>
      <c r="I18" s="7">
        <v>0.10256410256410256</v>
      </c>
      <c r="J18" s="5">
        <v>20</v>
      </c>
      <c r="K18">
        <v>13</v>
      </c>
      <c r="L18">
        <v>14</v>
      </c>
      <c r="M18" s="7">
        <f t="shared" si="8"/>
        <v>0.9285714285714286</v>
      </c>
    </row>
    <row r="19" spans="2:13" x14ac:dyDescent="0.2">
      <c r="B19">
        <v>18</v>
      </c>
      <c r="C19">
        <v>115</v>
      </c>
      <c r="D19">
        <v>84</v>
      </c>
      <c r="E19">
        <v>68</v>
      </c>
      <c r="F19">
        <v>33</v>
      </c>
      <c r="G19" s="7">
        <f t="shared" si="6"/>
        <v>1.3690476190476191</v>
      </c>
      <c r="H19" s="7">
        <f t="shared" si="7"/>
        <v>59.130434782608695</v>
      </c>
      <c r="I19" s="7">
        <v>4.7619047619047616E-2</v>
      </c>
      <c r="J19" s="5">
        <v>21</v>
      </c>
      <c r="K19">
        <v>13</v>
      </c>
      <c r="L19">
        <v>14</v>
      </c>
      <c r="M19" s="7">
        <f t="shared" si="8"/>
        <v>0.9285714285714286</v>
      </c>
    </row>
    <row r="20" spans="2:13" x14ac:dyDescent="0.2">
      <c r="B20">
        <v>16</v>
      </c>
      <c r="C20">
        <v>89</v>
      </c>
      <c r="D20">
        <v>74</v>
      </c>
      <c r="E20">
        <v>48</v>
      </c>
      <c r="F20">
        <v>30</v>
      </c>
      <c r="G20" s="7">
        <f t="shared" si="6"/>
        <v>1.2027027027027026</v>
      </c>
      <c r="H20" s="7">
        <f t="shared" si="7"/>
        <v>53.932584269662918</v>
      </c>
      <c r="I20" s="7">
        <v>8.3333333333333329E-2</v>
      </c>
      <c r="J20" s="5">
        <v>21</v>
      </c>
      <c r="K20">
        <v>13</v>
      </c>
      <c r="L20">
        <v>13</v>
      </c>
      <c r="M20" s="7">
        <f t="shared" si="8"/>
        <v>1</v>
      </c>
    </row>
    <row r="21" spans="2:13" x14ac:dyDescent="0.2">
      <c r="B21">
        <v>15</v>
      </c>
      <c r="C21">
        <v>84</v>
      </c>
      <c r="D21">
        <v>67</v>
      </c>
      <c r="E21">
        <v>48</v>
      </c>
      <c r="F21">
        <v>30</v>
      </c>
      <c r="G21" s="7">
        <f t="shared" si="6"/>
        <v>1.2537313432835822</v>
      </c>
      <c r="H21" s="7">
        <f t="shared" si="7"/>
        <v>57.142857142857139</v>
      </c>
      <c r="I21" s="7">
        <v>0</v>
      </c>
      <c r="J21" s="5">
        <v>19</v>
      </c>
      <c r="K21">
        <v>13</v>
      </c>
      <c r="L21">
        <v>12.5</v>
      </c>
      <c r="M21" s="7">
        <f t="shared" si="8"/>
        <v>1.04</v>
      </c>
    </row>
    <row r="22" spans="2:13" x14ac:dyDescent="0.2">
      <c r="B22">
        <v>15</v>
      </c>
      <c r="C22">
        <v>82</v>
      </c>
      <c r="D22">
        <v>55</v>
      </c>
      <c r="E22">
        <v>46</v>
      </c>
      <c r="F22">
        <v>35</v>
      </c>
      <c r="G22" s="7">
        <f t="shared" si="6"/>
        <v>1.490909090909091</v>
      </c>
      <c r="H22" s="7">
        <f t="shared" si="7"/>
        <v>56.09756097560976</v>
      </c>
      <c r="I22" s="7">
        <v>0</v>
      </c>
      <c r="J22" s="5">
        <v>19</v>
      </c>
      <c r="K22">
        <v>13</v>
      </c>
      <c r="L22">
        <v>13</v>
      </c>
      <c r="M22" s="7">
        <f t="shared" si="8"/>
        <v>1</v>
      </c>
    </row>
    <row r="23" spans="2:13" x14ac:dyDescent="0.2">
      <c r="K23">
        <v>12</v>
      </c>
      <c r="L23">
        <v>13</v>
      </c>
      <c r="M23" s="7">
        <f t="shared" si="8"/>
        <v>0.92307692307692313</v>
      </c>
    </row>
    <row r="24" spans="2:13" x14ac:dyDescent="0.2">
      <c r="K24">
        <v>14</v>
      </c>
      <c r="L24">
        <v>13</v>
      </c>
      <c r="M24" s="7">
        <f t="shared" si="8"/>
        <v>1.0769230769230769</v>
      </c>
    </row>
    <row r="25" spans="2:13" x14ac:dyDescent="0.2">
      <c r="K25">
        <v>12</v>
      </c>
      <c r="L25">
        <v>12</v>
      </c>
      <c r="M25" s="7">
        <f t="shared" si="8"/>
        <v>1</v>
      </c>
    </row>
    <row r="26" spans="2:13" x14ac:dyDescent="0.2">
      <c r="K26">
        <v>13.5</v>
      </c>
      <c r="L26">
        <v>14</v>
      </c>
      <c r="M26" s="7">
        <f t="shared" si="8"/>
        <v>0.9642857142857143</v>
      </c>
    </row>
    <row r="27" spans="2:13" x14ac:dyDescent="0.2">
      <c r="K27">
        <v>12</v>
      </c>
      <c r="L27">
        <v>12</v>
      </c>
      <c r="M27" s="7">
        <f t="shared" si="8"/>
        <v>1</v>
      </c>
    </row>
    <row r="28" spans="2:13" x14ac:dyDescent="0.2">
      <c r="K28">
        <v>13</v>
      </c>
      <c r="L28">
        <v>13</v>
      </c>
      <c r="M28" s="7">
        <f t="shared" si="8"/>
        <v>1</v>
      </c>
    </row>
    <row r="29" spans="2:13" x14ac:dyDescent="0.2">
      <c r="K29">
        <v>13</v>
      </c>
      <c r="L29">
        <v>13</v>
      </c>
      <c r="M29" s="7">
        <f t="shared" si="8"/>
        <v>1</v>
      </c>
    </row>
    <row r="30" spans="2:13" x14ac:dyDescent="0.2">
      <c r="K30">
        <v>13</v>
      </c>
      <c r="L30">
        <v>13</v>
      </c>
      <c r="M30" s="7">
        <f t="shared" si="8"/>
        <v>1</v>
      </c>
    </row>
    <row r="31" spans="2:13" x14ac:dyDescent="0.2">
      <c r="K31">
        <v>14</v>
      </c>
      <c r="L31">
        <v>13.5</v>
      </c>
      <c r="M31" s="7">
        <f t="shared" si="8"/>
        <v>1.037037037037037</v>
      </c>
    </row>
    <row r="32" spans="2:13" x14ac:dyDescent="0.2">
      <c r="K32">
        <v>14</v>
      </c>
      <c r="L32">
        <v>14</v>
      </c>
      <c r="M32" s="7">
        <f t="shared" si="8"/>
        <v>1</v>
      </c>
    </row>
    <row r="33" spans="1:13" x14ac:dyDescent="0.2">
      <c r="K33">
        <v>14</v>
      </c>
      <c r="L33">
        <v>14</v>
      </c>
      <c r="M33" s="7">
        <f t="shared" si="8"/>
        <v>1</v>
      </c>
    </row>
    <row r="34" spans="1:13" x14ac:dyDescent="0.2">
      <c r="K34">
        <v>13</v>
      </c>
      <c r="L34">
        <v>13.5</v>
      </c>
      <c r="M34" s="7">
        <f t="shared" si="8"/>
        <v>0.96296296296296291</v>
      </c>
    </row>
    <row r="35" spans="1:13" x14ac:dyDescent="0.2">
      <c r="K35">
        <v>13</v>
      </c>
      <c r="L35">
        <v>13</v>
      </c>
      <c r="M35" s="7">
        <f t="shared" si="8"/>
        <v>1</v>
      </c>
    </row>
    <row r="36" spans="1:13" x14ac:dyDescent="0.2">
      <c r="K36">
        <v>13</v>
      </c>
      <c r="L36">
        <v>13.5</v>
      </c>
      <c r="M36" s="7">
        <f t="shared" si="8"/>
        <v>0.96296296296296291</v>
      </c>
    </row>
    <row r="37" spans="1:13" x14ac:dyDescent="0.2">
      <c r="K37">
        <v>15</v>
      </c>
      <c r="L37">
        <v>14.5</v>
      </c>
      <c r="M37" s="7">
        <f t="shared" si="8"/>
        <v>1.0344827586206897</v>
      </c>
    </row>
    <row r="38" spans="1:13" x14ac:dyDescent="0.2">
      <c r="K38">
        <v>13.5</v>
      </c>
      <c r="L38">
        <v>14</v>
      </c>
      <c r="M38" s="7">
        <f t="shared" si="8"/>
        <v>0.9642857142857143</v>
      </c>
    </row>
    <row r="39" spans="1:13" x14ac:dyDescent="0.2">
      <c r="K39">
        <v>12.5</v>
      </c>
      <c r="L39">
        <v>13</v>
      </c>
      <c r="M39" s="7">
        <f t="shared" si="8"/>
        <v>0.96153846153846156</v>
      </c>
    </row>
    <row r="40" spans="1:13" x14ac:dyDescent="0.2">
      <c r="A40">
        <v>802</v>
      </c>
      <c r="K40">
        <v>13.5</v>
      </c>
      <c r="L40">
        <v>14</v>
      </c>
      <c r="M40" s="7">
        <f t="shared" si="8"/>
        <v>0.9642857142857143</v>
      </c>
    </row>
    <row r="41" spans="1:13" x14ac:dyDescent="0.2">
      <c r="K41">
        <v>13</v>
      </c>
      <c r="L41">
        <v>15</v>
      </c>
      <c r="M41" s="7">
        <f t="shared" si="8"/>
        <v>0.8666666666666667</v>
      </c>
    </row>
    <row r="42" spans="1:13" x14ac:dyDescent="0.2">
      <c r="K42">
        <v>13.5</v>
      </c>
      <c r="L42">
        <v>15</v>
      </c>
      <c r="M42" s="7">
        <f t="shared" si="8"/>
        <v>0.9</v>
      </c>
    </row>
    <row r="43" spans="1:13" x14ac:dyDescent="0.2">
      <c r="K43">
        <v>14</v>
      </c>
      <c r="L43">
        <v>15</v>
      </c>
      <c r="M43" s="7">
        <f t="shared" si="8"/>
        <v>0.93333333333333335</v>
      </c>
    </row>
    <row r="44" spans="1:13" x14ac:dyDescent="0.2">
      <c r="K44">
        <v>12.5</v>
      </c>
      <c r="L44">
        <v>14</v>
      </c>
      <c r="M44" s="7">
        <f t="shared" si="8"/>
        <v>0.8928571428571429</v>
      </c>
    </row>
    <row r="45" spans="1:13" x14ac:dyDescent="0.2">
      <c r="K45">
        <v>11.5</v>
      </c>
      <c r="L45">
        <v>14</v>
      </c>
      <c r="M45" s="7">
        <f t="shared" si="8"/>
        <v>0.8214285714285714</v>
      </c>
    </row>
    <row r="46" spans="1:13" x14ac:dyDescent="0.2">
      <c r="K46">
        <v>13.5</v>
      </c>
      <c r="L46">
        <v>14.5</v>
      </c>
      <c r="M46" s="7">
        <f t="shared" si="8"/>
        <v>0.93103448275862066</v>
      </c>
    </row>
    <row r="47" spans="1:13" x14ac:dyDescent="0.2">
      <c r="K47">
        <v>12.5</v>
      </c>
      <c r="L47">
        <v>14</v>
      </c>
      <c r="M47" s="7">
        <f t="shared" si="8"/>
        <v>0.8928571428571429</v>
      </c>
    </row>
    <row r="48" spans="1:13" x14ac:dyDescent="0.2">
      <c r="A48">
        <v>261</v>
      </c>
      <c r="K48">
        <v>13.5</v>
      </c>
      <c r="L48">
        <v>15</v>
      </c>
      <c r="M48" s="7">
        <f t="shared" si="8"/>
        <v>0.9</v>
      </c>
    </row>
    <row r="49" spans="1:13" x14ac:dyDescent="0.2">
      <c r="K49">
        <v>13.5</v>
      </c>
      <c r="L49">
        <v>15.5</v>
      </c>
      <c r="M49" s="7">
        <f t="shared" si="8"/>
        <v>0.87096774193548387</v>
      </c>
    </row>
    <row r="50" spans="1:13" x14ac:dyDescent="0.2">
      <c r="K50">
        <v>14</v>
      </c>
      <c r="L50">
        <v>15.5</v>
      </c>
      <c r="M50" s="7">
        <f t="shared" si="8"/>
        <v>0.90322580645161288</v>
      </c>
    </row>
    <row r="51" spans="1:13" x14ac:dyDescent="0.2">
      <c r="K51">
        <v>13</v>
      </c>
      <c r="L51">
        <v>14</v>
      </c>
      <c r="M51" s="7">
        <f t="shared" si="8"/>
        <v>0.9285714285714286</v>
      </c>
    </row>
    <row r="52" spans="1:13" x14ac:dyDescent="0.2">
      <c r="K52">
        <v>13</v>
      </c>
      <c r="L52">
        <v>14</v>
      </c>
      <c r="M52" s="7">
        <f t="shared" si="8"/>
        <v>0.9285714285714286</v>
      </c>
    </row>
    <row r="53" spans="1:13" x14ac:dyDescent="0.2">
      <c r="A53">
        <v>138</v>
      </c>
      <c r="K53">
        <v>13</v>
      </c>
      <c r="L53">
        <v>15</v>
      </c>
      <c r="M53" s="7">
        <f t="shared" si="8"/>
        <v>0.8666666666666667</v>
      </c>
    </row>
    <row r="54" spans="1:13" x14ac:dyDescent="0.2">
      <c r="K54">
        <v>13.5</v>
      </c>
      <c r="L54">
        <v>14.5</v>
      </c>
      <c r="M54" s="7">
        <f t="shared" si="8"/>
        <v>0.93103448275862066</v>
      </c>
    </row>
    <row r="55" spans="1:13" x14ac:dyDescent="0.2">
      <c r="K55">
        <v>14.5</v>
      </c>
      <c r="L55">
        <v>15</v>
      </c>
      <c r="M55" s="7">
        <f t="shared" si="8"/>
        <v>0.96666666666666667</v>
      </c>
    </row>
    <row r="56" spans="1:13" x14ac:dyDescent="0.2">
      <c r="K56">
        <v>14</v>
      </c>
      <c r="L56">
        <v>15</v>
      </c>
      <c r="M56" s="7">
        <f t="shared" si="8"/>
        <v>0.93333333333333335</v>
      </c>
    </row>
    <row r="57" spans="1:13" x14ac:dyDescent="0.2">
      <c r="K57">
        <v>14</v>
      </c>
      <c r="L57">
        <v>14</v>
      </c>
      <c r="M57" s="7">
        <f t="shared" si="8"/>
        <v>1</v>
      </c>
    </row>
    <row r="58" spans="1:13" x14ac:dyDescent="0.2">
      <c r="K58">
        <v>14</v>
      </c>
      <c r="L58">
        <v>13</v>
      </c>
      <c r="M58" s="7">
        <f t="shared" si="8"/>
        <v>1.0769230769230769</v>
      </c>
    </row>
    <row r="59" spans="1:13" x14ac:dyDescent="0.2">
      <c r="K59">
        <v>14.5</v>
      </c>
      <c r="L59">
        <v>15</v>
      </c>
      <c r="M59" s="7">
        <f t="shared" si="8"/>
        <v>0.96666666666666667</v>
      </c>
    </row>
    <row r="60" spans="1:13" x14ac:dyDescent="0.2">
      <c r="K60">
        <v>14.5</v>
      </c>
      <c r="L60">
        <v>15</v>
      </c>
      <c r="M60" s="7">
        <f t="shared" si="8"/>
        <v>0.96666666666666667</v>
      </c>
    </row>
    <row r="61" spans="1:13" x14ac:dyDescent="0.2">
      <c r="A61" t="s">
        <v>948</v>
      </c>
      <c r="B61">
        <v>14</v>
      </c>
      <c r="C61">
        <v>110</v>
      </c>
      <c r="D61">
        <v>86</v>
      </c>
      <c r="E61">
        <v>58</v>
      </c>
      <c r="F61">
        <v>35</v>
      </c>
      <c r="G61" s="7">
        <f t="shared" ref="G61:G72" si="9">C61/D61</f>
        <v>1.2790697674418605</v>
      </c>
      <c r="H61" s="7">
        <f t="shared" ref="H61:H72" si="10">E61/C61*100</f>
        <v>52.72727272727272</v>
      </c>
      <c r="I61" s="7">
        <v>9.0909090909090912E-2</v>
      </c>
      <c r="J61" s="5">
        <v>19</v>
      </c>
    </row>
    <row r="62" spans="1:13" x14ac:dyDescent="0.2">
      <c r="B62">
        <v>15</v>
      </c>
      <c r="C62">
        <v>103</v>
      </c>
      <c r="D62">
        <v>80</v>
      </c>
      <c r="E62">
        <v>40</v>
      </c>
      <c r="F62">
        <v>40</v>
      </c>
      <c r="G62" s="7">
        <f t="shared" si="9"/>
        <v>1.2875000000000001</v>
      </c>
      <c r="H62" s="7">
        <f t="shared" si="10"/>
        <v>38.834951456310677</v>
      </c>
      <c r="I62" s="7">
        <v>0.18421052631578946</v>
      </c>
      <c r="J62" s="5">
        <v>19</v>
      </c>
    </row>
    <row r="63" spans="1:13" x14ac:dyDescent="0.2">
      <c r="B63">
        <v>13</v>
      </c>
      <c r="C63">
        <v>100</v>
      </c>
      <c r="D63">
        <v>79</v>
      </c>
      <c r="E63">
        <v>47</v>
      </c>
      <c r="F63">
        <v>38</v>
      </c>
      <c r="G63" s="7">
        <f t="shared" si="9"/>
        <v>1.2658227848101267</v>
      </c>
      <c r="H63" s="7">
        <f t="shared" si="10"/>
        <v>47</v>
      </c>
      <c r="I63" s="7">
        <v>9.5238095238095233E-2</v>
      </c>
      <c r="J63" s="5">
        <v>18</v>
      </c>
    </row>
    <row r="64" spans="1:13" x14ac:dyDescent="0.2">
      <c r="A64" t="s">
        <v>949</v>
      </c>
      <c r="B64">
        <v>16</v>
      </c>
      <c r="C64">
        <v>105</v>
      </c>
      <c r="D64">
        <v>89</v>
      </c>
      <c r="E64">
        <v>51</v>
      </c>
      <c r="F64">
        <v>41</v>
      </c>
      <c r="G64" s="7">
        <f t="shared" si="9"/>
        <v>1.1797752808988764</v>
      </c>
      <c r="H64" s="7">
        <f t="shared" si="10"/>
        <v>48.571428571428569</v>
      </c>
      <c r="I64" s="7">
        <v>9.5238095238095233E-2</v>
      </c>
      <c r="J64" s="5">
        <v>21</v>
      </c>
    </row>
    <row r="65" spans="1:10" x14ac:dyDescent="0.2">
      <c r="B65">
        <v>19</v>
      </c>
      <c r="C65">
        <v>107</v>
      </c>
      <c r="D65">
        <v>75</v>
      </c>
      <c r="E65">
        <v>57</v>
      </c>
      <c r="F65">
        <v>35</v>
      </c>
      <c r="G65" s="7">
        <f t="shared" si="9"/>
        <v>1.4266666666666667</v>
      </c>
      <c r="H65" s="7">
        <f t="shared" si="10"/>
        <v>53.271028037383175</v>
      </c>
      <c r="I65" s="7">
        <v>5.5555555555555552E-2</v>
      </c>
      <c r="J65" s="5">
        <v>20</v>
      </c>
    </row>
    <row r="66" spans="1:10" x14ac:dyDescent="0.2">
      <c r="A66">
        <v>895</v>
      </c>
      <c r="B66">
        <v>15</v>
      </c>
      <c r="C66">
        <v>98</v>
      </c>
      <c r="D66">
        <v>79</v>
      </c>
      <c r="E66">
        <v>49</v>
      </c>
      <c r="F66">
        <v>35</v>
      </c>
      <c r="G66" s="7">
        <f t="shared" si="9"/>
        <v>1.240506329113924</v>
      </c>
      <c r="H66" s="7">
        <f t="shared" si="10"/>
        <v>50</v>
      </c>
      <c r="I66" s="7">
        <v>7.4999999999999997E-2</v>
      </c>
      <c r="J66" s="5">
        <v>19</v>
      </c>
    </row>
    <row r="67" spans="1:10" x14ac:dyDescent="0.2">
      <c r="A67">
        <v>790</v>
      </c>
      <c r="B67">
        <v>14</v>
      </c>
      <c r="C67">
        <v>101</v>
      </c>
      <c r="D67">
        <v>85</v>
      </c>
      <c r="E67">
        <v>57</v>
      </c>
      <c r="F67">
        <v>35</v>
      </c>
      <c r="G67" s="7">
        <f t="shared" si="9"/>
        <v>1.1882352941176471</v>
      </c>
      <c r="H67" s="7">
        <f t="shared" si="10"/>
        <v>56.435643564356432</v>
      </c>
      <c r="I67" s="7">
        <v>9.3023255813953487E-2</v>
      </c>
      <c r="J67" s="5">
        <v>16</v>
      </c>
    </row>
    <row r="68" spans="1:10" x14ac:dyDescent="0.2">
      <c r="B68">
        <v>18</v>
      </c>
      <c r="C68">
        <v>105</v>
      </c>
      <c r="D68">
        <v>76</v>
      </c>
      <c r="E68">
        <v>54</v>
      </c>
      <c r="F68">
        <v>37</v>
      </c>
      <c r="G68" s="7">
        <f t="shared" si="9"/>
        <v>1.381578947368421</v>
      </c>
      <c r="H68" s="7">
        <f t="shared" si="10"/>
        <v>51.428571428571423</v>
      </c>
      <c r="I68" s="7">
        <v>5.5555555555555552E-2</v>
      </c>
      <c r="J68" s="5">
        <v>18</v>
      </c>
    </row>
    <row r="69" spans="1:10" x14ac:dyDescent="0.2">
      <c r="A69">
        <v>786</v>
      </c>
      <c r="B69">
        <v>10</v>
      </c>
      <c r="C69">
        <v>81</v>
      </c>
      <c r="D69">
        <v>68</v>
      </c>
      <c r="E69">
        <v>44</v>
      </c>
      <c r="F69">
        <v>32</v>
      </c>
      <c r="G69" s="7">
        <f t="shared" si="9"/>
        <v>1.1911764705882353</v>
      </c>
      <c r="H69" s="7">
        <f t="shared" si="10"/>
        <v>54.320987654320987</v>
      </c>
      <c r="I69" s="7">
        <v>9.0909090909090912E-2</v>
      </c>
      <c r="J69" s="5">
        <v>16</v>
      </c>
    </row>
    <row r="70" spans="1:10" x14ac:dyDescent="0.2">
      <c r="A70">
        <v>657</v>
      </c>
      <c r="B70">
        <v>10</v>
      </c>
      <c r="C70">
        <v>72</v>
      </c>
      <c r="D70">
        <v>55</v>
      </c>
      <c r="E70">
        <v>35</v>
      </c>
      <c r="F70">
        <v>39</v>
      </c>
      <c r="G70" s="7">
        <f t="shared" si="9"/>
        <v>1.3090909090909091</v>
      </c>
      <c r="H70" s="7">
        <f t="shared" si="10"/>
        <v>48.611111111111107</v>
      </c>
      <c r="I70" s="7">
        <v>0.1111111111111111</v>
      </c>
      <c r="J70" s="5">
        <v>17</v>
      </c>
    </row>
    <row r="71" spans="1:10" x14ac:dyDescent="0.2">
      <c r="B71">
        <v>13</v>
      </c>
      <c r="C71">
        <v>100</v>
      </c>
      <c r="D71">
        <v>79</v>
      </c>
      <c r="E71">
        <v>54</v>
      </c>
      <c r="F71">
        <v>37</v>
      </c>
      <c r="G71" s="7">
        <f t="shared" si="9"/>
        <v>1.2658227848101267</v>
      </c>
      <c r="H71" s="7">
        <f t="shared" si="10"/>
        <v>54</v>
      </c>
      <c r="I71" s="7">
        <v>0</v>
      </c>
      <c r="J71" s="5">
        <v>19</v>
      </c>
    </row>
    <row r="72" spans="1:10" x14ac:dyDescent="0.2">
      <c r="B72">
        <v>19</v>
      </c>
      <c r="C72">
        <v>106</v>
      </c>
      <c r="D72">
        <v>82</v>
      </c>
      <c r="E72">
        <v>58</v>
      </c>
      <c r="F72">
        <v>37</v>
      </c>
      <c r="G72" s="7">
        <f t="shared" si="9"/>
        <v>1.2926829268292683</v>
      </c>
      <c r="H72" s="7">
        <f t="shared" si="10"/>
        <v>54.716981132075468</v>
      </c>
      <c r="I72" s="7">
        <v>7.6923076923076927E-2</v>
      </c>
      <c r="J72" s="5">
        <v>19</v>
      </c>
    </row>
  </sheetData>
  <phoneticPr fontId="4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1"/>
  <sheetViews>
    <sheetView workbookViewId="0">
      <selection activeCell="K13" sqref="K13"/>
    </sheetView>
  </sheetViews>
  <sheetFormatPr defaultRowHeight="12.75" x14ac:dyDescent="0.2"/>
  <cols>
    <col min="2" max="3" width="22.85546875" customWidth="1"/>
    <col min="14" max="14" width="9.140625" style="7"/>
  </cols>
  <sheetData>
    <row r="1" spans="1:19" x14ac:dyDescent="0.2">
      <c r="A1" t="s">
        <v>964</v>
      </c>
      <c r="B1" s="2" t="s">
        <v>196</v>
      </c>
      <c r="C1" s="2" t="s">
        <v>583</v>
      </c>
      <c r="D1" s="2" t="s">
        <v>1</v>
      </c>
      <c r="E1" s="2" t="s">
        <v>2</v>
      </c>
      <c r="F1" s="2" t="s">
        <v>5</v>
      </c>
      <c r="G1" s="2" t="s">
        <v>4</v>
      </c>
      <c r="H1" s="3" t="s">
        <v>3</v>
      </c>
      <c r="I1" s="4" t="s">
        <v>6</v>
      </c>
      <c r="J1" s="2" t="s">
        <v>24</v>
      </c>
      <c r="K1" s="2" t="s">
        <v>141</v>
      </c>
      <c r="L1" s="2" t="s">
        <v>7</v>
      </c>
      <c r="M1" s="2" t="s">
        <v>8</v>
      </c>
      <c r="N1" s="6" t="s">
        <v>56</v>
      </c>
      <c r="O1" t="s">
        <v>45</v>
      </c>
      <c r="P1" t="s">
        <v>46</v>
      </c>
      <c r="Q1" t="s">
        <v>47</v>
      </c>
      <c r="R1" t="s">
        <v>73</v>
      </c>
      <c r="S1" t="s">
        <v>74</v>
      </c>
    </row>
    <row r="2" spans="1:19" x14ac:dyDescent="0.2">
      <c r="B2" t="s">
        <v>12</v>
      </c>
      <c r="D2" s="1">
        <f t="shared" ref="D2:L2" si="0">AVERAGE(D21:D1002)</f>
        <v>95.452631578947361</v>
      </c>
      <c r="E2" s="1">
        <f t="shared" si="0"/>
        <v>66.684210526315795</v>
      </c>
      <c r="F2" s="1">
        <f t="shared" si="0"/>
        <v>51.968421052631577</v>
      </c>
      <c r="G2" s="1">
        <f t="shared" si="0"/>
        <v>31.168421052631579</v>
      </c>
      <c r="H2" s="7">
        <f t="shared" si="0"/>
        <v>1.4428786687664545</v>
      </c>
      <c r="I2" s="7">
        <f t="shared" si="0"/>
        <v>0.54562315296602693</v>
      </c>
      <c r="J2" s="1">
        <f t="shared" si="0"/>
        <v>21.178947368421053</v>
      </c>
      <c r="K2" s="1">
        <f t="shared" si="0"/>
        <v>7.1473305497565184E-2</v>
      </c>
      <c r="L2" s="1">
        <f t="shared" si="0"/>
        <v>11.596460176991151</v>
      </c>
      <c r="M2" s="1">
        <f>AVERAGE(M21:M1004)</f>
        <v>13.079646017699115</v>
      </c>
      <c r="N2" s="7">
        <f>AVERAGE(N21:N1004)</f>
        <v>0.88652641411465238</v>
      </c>
      <c r="R2" s="7" t="e">
        <f>AVERAGE(R22:R1004)</f>
        <v>#DIV/0!</v>
      </c>
      <c r="S2" s="7" t="e">
        <f>AVERAGE(S22:S1004)</f>
        <v>#DIV/0!</v>
      </c>
    </row>
    <row r="3" spans="1:19" x14ac:dyDescent="0.2">
      <c r="B3" t="s">
        <v>14</v>
      </c>
      <c r="D3">
        <f t="shared" ref="D3:L3" si="1">MIN(D21:D1002)</f>
        <v>63</v>
      </c>
      <c r="E3">
        <f t="shared" si="1"/>
        <v>38</v>
      </c>
      <c r="F3">
        <f t="shared" si="1"/>
        <v>33</v>
      </c>
      <c r="G3">
        <f t="shared" si="1"/>
        <v>24</v>
      </c>
      <c r="H3" s="7">
        <f t="shared" si="1"/>
        <v>1.05</v>
      </c>
      <c r="I3" s="7">
        <f t="shared" si="1"/>
        <v>0.44329896907216493</v>
      </c>
      <c r="J3">
        <f t="shared" si="1"/>
        <v>16</v>
      </c>
      <c r="K3">
        <f t="shared" si="1"/>
        <v>2.8571428571428571E-2</v>
      </c>
      <c r="L3">
        <f t="shared" si="1"/>
        <v>9</v>
      </c>
      <c r="M3">
        <f>MIN(M21:M1004)</f>
        <v>10</v>
      </c>
      <c r="N3" s="7">
        <f>MIN(N21:N1004)</f>
        <v>0.7142857142857143</v>
      </c>
      <c r="R3" s="7">
        <f>MIN(R22:R1004)</f>
        <v>0</v>
      </c>
      <c r="S3" s="7">
        <f>MIN(S22:S1004)</f>
        <v>0</v>
      </c>
    </row>
    <row r="4" spans="1:19" x14ac:dyDescent="0.2">
      <c r="B4" t="s">
        <v>15</v>
      </c>
      <c r="D4" s="1">
        <f t="shared" ref="D4:L4" si="2">PERCENTILE(D21:D1002,0.05)</f>
        <v>68.7</v>
      </c>
      <c r="E4" s="1">
        <f t="shared" si="2"/>
        <v>49</v>
      </c>
      <c r="F4" s="1">
        <f t="shared" si="2"/>
        <v>38</v>
      </c>
      <c r="G4" s="1">
        <f t="shared" si="2"/>
        <v>26</v>
      </c>
      <c r="H4" s="7">
        <f t="shared" si="2"/>
        <v>1.2386158886158887</v>
      </c>
      <c r="I4" s="7">
        <f t="shared" si="2"/>
        <v>0.47656790494811252</v>
      </c>
      <c r="J4" s="1">
        <f t="shared" si="2"/>
        <v>18</v>
      </c>
      <c r="K4" s="1">
        <f t="shared" si="2"/>
        <v>4.377470355731225E-2</v>
      </c>
      <c r="L4" s="1">
        <f t="shared" si="2"/>
        <v>10</v>
      </c>
      <c r="M4" s="1">
        <f>PERCENTILE(M21:M1004,0.05)</f>
        <v>11</v>
      </c>
      <c r="N4" s="7">
        <f>PERCENTILE(N21:N1004,0.05)</f>
        <v>0.7857142857142857</v>
      </c>
      <c r="R4" s="7" t="e">
        <f>PERCENTILE(R22:R1004,0.05)</f>
        <v>#NUM!</v>
      </c>
      <c r="S4" s="7" t="e">
        <f>PERCENTILE(S22:S1004,0.05)</f>
        <v>#NUM!</v>
      </c>
    </row>
    <row r="5" spans="1:19" x14ac:dyDescent="0.2">
      <c r="B5" t="s">
        <v>16</v>
      </c>
      <c r="D5" s="1">
        <f t="shared" ref="D5:L5" si="3">PERCENTILE(D21:D1002,0.95)</f>
        <v>115</v>
      </c>
      <c r="E5" s="1">
        <f t="shared" si="3"/>
        <v>84.3</v>
      </c>
      <c r="F5" s="1">
        <f t="shared" si="3"/>
        <v>63</v>
      </c>
      <c r="G5" s="1">
        <f t="shared" si="3"/>
        <v>37</v>
      </c>
      <c r="H5" s="7">
        <f t="shared" si="3"/>
        <v>1.6838461538461538</v>
      </c>
      <c r="I5" s="7">
        <f t="shared" si="3"/>
        <v>0.61633624107850915</v>
      </c>
      <c r="J5" s="1">
        <f t="shared" si="3"/>
        <v>24</v>
      </c>
      <c r="K5" s="1">
        <f t="shared" si="3"/>
        <v>9.9516129032258052E-2</v>
      </c>
      <c r="L5" s="1">
        <f t="shared" si="3"/>
        <v>14.479999999999999</v>
      </c>
      <c r="M5" s="1">
        <f>PERCENTILE(M21:M1004,0.95)</f>
        <v>15</v>
      </c>
      <c r="N5" s="7">
        <f>PERCENTILE(N21:N1004,0.95)</f>
        <v>1</v>
      </c>
      <c r="R5" s="7" t="e">
        <f>PERCENTILE(R22:R1004,0.95)</f>
        <v>#NUM!</v>
      </c>
      <c r="S5" s="7" t="e">
        <f>PERCENTILE(S22:S1004,0.95)</f>
        <v>#NUM!</v>
      </c>
    </row>
    <row r="6" spans="1:19" x14ac:dyDescent="0.2">
      <c r="B6" t="s">
        <v>13</v>
      </c>
      <c r="D6">
        <f t="shared" ref="D6:L6" si="4">MAX(D21:D1002)</f>
        <v>130</v>
      </c>
      <c r="E6">
        <f t="shared" si="4"/>
        <v>93</v>
      </c>
      <c r="F6">
        <f t="shared" si="4"/>
        <v>71</v>
      </c>
      <c r="G6">
        <f t="shared" si="4"/>
        <v>38</v>
      </c>
      <c r="H6" s="7">
        <f t="shared" si="4"/>
        <v>1.8571428571428572</v>
      </c>
      <c r="I6" s="7">
        <f t="shared" si="4"/>
        <v>0.68253968253968256</v>
      </c>
      <c r="J6">
        <f t="shared" si="4"/>
        <v>26</v>
      </c>
      <c r="K6">
        <f t="shared" si="4"/>
        <v>0.125</v>
      </c>
      <c r="L6">
        <f t="shared" si="4"/>
        <v>15</v>
      </c>
      <c r="M6">
        <f>MAX(M21:M1004)</f>
        <v>16.2</v>
      </c>
      <c r="N6" s="7">
        <f>MAX(N21:N1004)</f>
        <v>1</v>
      </c>
      <c r="R6" s="7">
        <f>MAX(R22:R1004)</f>
        <v>0</v>
      </c>
      <c r="S6" s="7">
        <f>MAX(S22:S1004)</f>
        <v>0</v>
      </c>
    </row>
    <row r="7" spans="1:19" x14ac:dyDescent="0.2">
      <c r="B7" t="s">
        <v>22</v>
      </c>
      <c r="D7">
        <f t="shared" ref="D7:L7" si="5">COUNT(D9:D1002)</f>
        <v>95</v>
      </c>
      <c r="E7">
        <f t="shared" si="5"/>
        <v>95</v>
      </c>
      <c r="F7">
        <f t="shared" si="5"/>
        <v>95</v>
      </c>
      <c r="G7">
        <f t="shared" si="5"/>
        <v>95</v>
      </c>
      <c r="H7" s="7">
        <f t="shared" si="5"/>
        <v>95</v>
      </c>
      <c r="I7" s="7">
        <f t="shared" si="5"/>
        <v>95</v>
      </c>
      <c r="J7">
        <f t="shared" si="5"/>
        <v>95</v>
      </c>
      <c r="K7">
        <f t="shared" si="5"/>
        <v>64</v>
      </c>
      <c r="L7">
        <f t="shared" si="5"/>
        <v>113</v>
      </c>
      <c r="M7">
        <f>COUNT(M9:M1004)</f>
        <v>113</v>
      </c>
      <c r="N7" s="7">
        <f>COUNT(N9:N1004)</f>
        <v>113</v>
      </c>
      <c r="R7">
        <f>COUNT(R21:R1004)</f>
        <v>0</v>
      </c>
      <c r="S7">
        <f>COUNT(S21:S1004)</f>
        <v>0</v>
      </c>
    </row>
    <row r="8" spans="1:19" x14ac:dyDescent="0.2">
      <c r="H8" s="7"/>
      <c r="I8" s="7"/>
    </row>
    <row r="9" spans="1:19" x14ac:dyDescent="0.2">
      <c r="H9" s="7"/>
      <c r="I9" s="7"/>
    </row>
    <row r="10" spans="1:19" x14ac:dyDescent="0.2">
      <c r="H10" s="7"/>
      <c r="I10" s="7"/>
    </row>
    <row r="11" spans="1:19" x14ac:dyDescent="0.2">
      <c r="H11" s="7"/>
      <c r="I11" s="7"/>
    </row>
    <row r="12" spans="1:19" x14ac:dyDescent="0.2">
      <c r="H12" s="7"/>
      <c r="I12" s="7"/>
    </row>
    <row r="13" spans="1:19" x14ac:dyDescent="0.2">
      <c r="H13" s="7"/>
      <c r="I13" s="7"/>
    </row>
    <row r="14" spans="1:19" x14ac:dyDescent="0.2">
      <c r="H14" s="7"/>
      <c r="I14" s="7"/>
    </row>
    <row r="15" spans="1:19" x14ac:dyDescent="0.2">
      <c r="H15" s="7"/>
      <c r="I15" s="7"/>
    </row>
    <row r="16" spans="1:19" x14ac:dyDescent="0.2">
      <c r="H16" s="7"/>
      <c r="I16" s="7"/>
    </row>
    <row r="17" spans="1:11" x14ac:dyDescent="0.2">
      <c r="H17" s="7"/>
      <c r="I17" s="7"/>
    </row>
    <row r="18" spans="1:11" x14ac:dyDescent="0.2">
      <c r="H18" s="7"/>
      <c r="I18" s="7"/>
    </row>
    <row r="19" spans="1:11" x14ac:dyDescent="0.2">
      <c r="H19" s="7"/>
      <c r="I19" s="7"/>
    </row>
    <row r="20" spans="1:11" x14ac:dyDescent="0.2">
      <c r="H20" s="7"/>
      <c r="I20" s="7"/>
    </row>
    <row r="21" spans="1:11" x14ac:dyDescent="0.2">
      <c r="A21" t="s">
        <v>979</v>
      </c>
      <c r="B21" t="s">
        <v>814</v>
      </c>
      <c r="D21">
        <v>102</v>
      </c>
      <c r="E21">
        <v>67</v>
      </c>
      <c r="F21">
        <v>56</v>
      </c>
      <c r="G21" s="5">
        <v>30</v>
      </c>
      <c r="H21" s="7">
        <v>1.5223880597014925</v>
      </c>
      <c r="I21" s="7">
        <v>0.5490196078431373</v>
      </c>
      <c r="J21">
        <v>23</v>
      </c>
      <c r="K21" s="7">
        <v>3.125E-2</v>
      </c>
    </row>
    <row r="22" spans="1:11" x14ac:dyDescent="0.2">
      <c r="A22" t="s">
        <v>979</v>
      </c>
      <c r="B22" t="s">
        <v>814</v>
      </c>
      <c r="D22">
        <v>98</v>
      </c>
      <c r="E22">
        <v>71</v>
      </c>
      <c r="F22">
        <v>54</v>
      </c>
      <c r="G22" s="5">
        <v>28</v>
      </c>
      <c r="H22" s="7">
        <v>1.380281690140845</v>
      </c>
      <c r="I22" s="7">
        <v>0.55102040816326525</v>
      </c>
      <c r="J22">
        <v>22</v>
      </c>
      <c r="K22" s="7">
        <v>5.7142857142857141E-2</v>
      </c>
    </row>
    <row r="23" spans="1:11" x14ac:dyDescent="0.2">
      <c r="A23" t="s">
        <v>976</v>
      </c>
      <c r="B23" t="s">
        <v>811</v>
      </c>
      <c r="D23">
        <v>115</v>
      </c>
      <c r="E23">
        <v>81</v>
      </c>
      <c r="F23">
        <v>60</v>
      </c>
      <c r="G23" s="5">
        <v>37</v>
      </c>
      <c r="H23" s="7">
        <v>1.4197530864197532</v>
      </c>
      <c r="I23" s="7">
        <f>F23/D23</f>
        <v>0.52173913043478259</v>
      </c>
      <c r="J23">
        <v>24</v>
      </c>
      <c r="K23" s="7">
        <v>7.6923076923076927E-2</v>
      </c>
    </row>
    <row r="24" spans="1:11" x14ac:dyDescent="0.2">
      <c r="A24" t="s">
        <v>976</v>
      </c>
      <c r="B24" t="s">
        <v>811</v>
      </c>
      <c r="D24">
        <v>109</v>
      </c>
      <c r="E24">
        <v>85</v>
      </c>
      <c r="F24">
        <v>60</v>
      </c>
      <c r="G24" s="5">
        <v>32</v>
      </c>
      <c r="H24" s="7">
        <v>1.2823529411764707</v>
      </c>
      <c r="I24" s="7">
        <v>0.55045871559633031</v>
      </c>
      <c r="J24">
        <v>22</v>
      </c>
      <c r="K24" s="7">
        <v>4.6511627906976744E-2</v>
      </c>
    </row>
    <row r="25" spans="1:11" x14ac:dyDescent="0.2">
      <c r="A25" t="s">
        <v>975</v>
      </c>
      <c r="B25" t="s">
        <v>807</v>
      </c>
      <c r="D25">
        <v>121</v>
      </c>
      <c r="E25">
        <v>91</v>
      </c>
      <c r="F25">
        <v>63</v>
      </c>
      <c r="G25" s="5">
        <v>31</v>
      </c>
      <c r="H25" s="7">
        <v>1.3296703296703296</v>
      </c>
      <c r="I25" s="7">
        <v>0.52066115702479343</v>
      </c>
      <c r="J25">
        <v>23</v>
      </c>
      <c r="K25" s="7">
        <v>6.6666666666666666E-2</v>
      </c>
    </row>
    <row r="26" spans="1:11" x14ac:dyDescent="0.2">
      <c r="A26" t="s">
        <v>975</v>
      </c>
      <c r="B26" t="s">
        <v>807</v>
      </c>
      <c r="D26">
        <v>117</v>
      </c>
      <c r="E26">
        <v>93</v>
      </c>
      <c r="F26">
        <v>61</v>
      </c>
      <c r="G26" s="5">
        <v>34</v>
      </c>
      <c r="H26" s="7">
        <v>1.2580645161290323</v>
      </c>
      <c r="I26" s="7">
        <v>0.5213675213675214</v>
      </c>
      <c r="J26">
        <v>23</v>
      </c>
      <c r="K26" s="7">
        <v>6.3829787234042548E-2</v>
      </c>
    </row>
    <row r="27" spans="1:11" x14ac:dyDescent="0.2">
      <c r="A27" t="s">
        <v>975</v>
      </c>
      <c r="B27" t="s">
        <v>808</v>
      </c>
      <c r="D27">
        <v>98</v>
      </c>
      <c r="E27">
        <v>70</v>
      </c>
      <c r="F27">
        <v>50</v>
      </c>
      <c r="G27" s="5">
        <v>33</v>
      </c>
      <c r="H27" s="7">
        <v>1.4</v>
      </c>
      <c r="I27" s="7">
        <v>0.51020408163265307</v>
      </c>
      <c r="J27">
        <v>23</v>
      </c>
      <c r="K27" s="7">
        <v>5.5555555555555552E-2</v>
      </c>
    </row>
    <row r="28" spans="1:11" x14ac:dyDescent="0.2">
      <c r="A28" t="s">
        <v>975</v>
      </c>
      <c r="B28" t="s">
        <v>808</v>
      </c>
      <c r="D28">
        <v>91</v>
      </c>
      <c r="E28">
        <v>74</v>
      </c>
      <c r="F28">
        <v>56</v>
      </c>
      <c r="G28" s="5">
        <v>31</v>
      </c>
      <c r="H28" s="7">
        <v>1.2297297297297298</v>
      </c>
      <c r="I28" s="7">
        <v>0.61538461538461542</v>
      </c>
      <c r="J28">
        <v>22</v>
      </c>
      <c r="K28" s="7">
        <v>7.8947368421052627E-2</v>
      </c>
    </row>
    <row r="29" spans="1:11" x14ac:dyDescent="0.2">
      <c r="A29" t="s">
        <v>977</v>
      </c>
      <c r="B29" t="s">
        <v>789</v>
      </c>
      <c r="D29">
        <v>109</v>
      </c>
      <c r="E29">
        <v>65</v>
      </c>
      <c r="F29">
        <v>61</v>
      </c>
      <c r="G29" s="5">
        <v>34</v>
      </c>
      <c r="H29" s="7">
        <v>1.676923076923077</v>
      </c>
      <c r="I29" s="7">
        <v>0.55963302752293576</v>
      </c>
      <c r="J29">
        <v>24</v>
      </c>
      <c r="K29" s="7">
        <v>6.4516129032258063E-2</v>
      </c>
    </row>
    <row r="30" spans="1:11" x14ac:dyDescent="0.2">
      <c r="A30" t="s">
        <v>977</v>
      </c>
      <c r="B30" t="s">
        <v>789</v>
      </c>
      <c r="D30">
        <v>101</v>
      </c>
      <c r="E30">
        <v>73</v>
      </c>
      <c r="F30">
        <v>49</v>
      </c>
      <c r="G30" s="5">
        <v>32</v>
      </c>
      <c r="H30" s="7">
        <v>1.3835616438356164</v>
      </c>
      <c r="I30" s="7">
        <v>0.48514851485148514</v>
      </c>
      <c r="J30">
        <v>23</v>
      </c>
      <c r="K30" s="7">
        <v>5.8823529411764705E-2</v>
      </c>
    </row>
    <row r="31" spans="1:11" x14ac:dyDescent="0.2">
      <c r="A31" t="s">
        <v>974</v>
      </c>
      <c r="B31" t="s">
        <v>791</v>
      </c>
      <c r="D31">
        <v>83</v>
      </c>
      <c r="E31">
        <v>52</v>
      </c>
      <c r="F31">
        <v>48</v>
      </c>
      <c r="G31" s="5">
        <v>25</v>
      </c>
      <c r="H31" s="7">
        <v>1.5961538461538463</v>
      </c>
      <c r="I31" s="7">
        <v>0.57831325301204817</v>
      </c>
      <c r="J31">
        <v>18</v>
      </c>
      <c r="K31" s="7">
        <v>7.6923076923076927E-2</v>
      </c>
    </row>
    <row r="32" spans="1:11" x14ac:dyDescent="0.2">
      <c r="A32" t="s">
        <v>974</v>
      </c>
      <c r="B32" t="s">
        <v>791</v>
      </c>
      <c r="D32">
        <v>76</v>
      </c>
      <c r="E32">
        <v>60</v>
      </c>
      <c r="F32">
        <v>44</v>
      </c>
      <c r="G32" s="5">
        <v>30</v>
      </c>
      <c r="H32" s="7">
        <v>1.2666666666666666</v>
      </c>
      <c r="I32" s="7">
        <v>0.57894736842105265</v>
      </c>
      <c r="J32">
        <v>21</v>
      </c>
      <c r="K32" s="7">
        <v>0.1111111111111111</v>
      </c>
    </row>
    <row r="33" spans="1:11" x14ac:dyDescent="0.2">
      <c r="A33" t="s">
        <v>974</v>
      </c>
      <c r="B33" t="s">
        <v>792</v>
      </c>
      <c r="D33">
        <v>88</v>
      </c>
      <c r="E33">
        <v>68</v>
      </c>
      <c r="F33">
        <v>54</v>
      </c>
      <c r="G33" s="5">
        <v>33</v>
      </c>
      <c r="H33" s="7">
        <v>1.2941176470588236</v>
      </c>
      <c r="I33" s="7">
        <v>0.61363636363636365</v>
      </c>
      <c r="J33">
        <v>24</v>
      </c>
      <c r="K33" s="7">
        <v>8.5714285714285715E-2</v>
      </c>
    </row>
    <row r="34" spans="1:11" x14ac:dyDescent="0.2">
      <c r="A34" t="s">
        <v>974</v>
      </c>
      <c r="B34" t="s">
        <v>792</v>
      </c>
      <c r="D34">
        <v>92</v>
      </c>
      <c r="E34">
        <v>64</v>
      </c>
      <c r="F34">
        <v>53</v>
      </c>
      <c r="G34" s="5">
        <v>26</v>
      </c>
      <c r="H34" s="7">
        <v>1.4375</v>
      </c>
      <c r="I34" s="7">
        <v>0.57608695652173914</v>
      </c>
      <c r="J34">
        <v>22</v>
      </c>
      <c r="K34" s="7">
        <v>6.0606060606060608E-2</v>
      </c>
    </row>
    <row r="35" spans="1:11" x14ac:dyDescent="0.2">
      <c r="A35" t="s">
        <v>974</v>
      </c>
      <c r="B35" t="s">
        <v>793</v>
      </c>
      <c r="D35">
        <v>122</v>
      </c>
      <c r="E35">
        <v>77</v>
      </c>
      <c r="F35">
        <v>58</v>
      </c>
      <c r="G35" s="5">
        <v>27</v>
      </c>
      <c r="H35" s="7">
        <v>1.5844155844155845</v>
      </c>
      <c r="I35" s="7">
        <v>0.47540983606557374</v>
      </c>
      <c r="J35">
        <v>24</v>
      </c>
      <c r="K35" s="7">
        <v>7.6923076923076927E-2</v>
      </c>
    </row>
    <row r="36" spans="1:11" x14ac:dyDescent="0.2">
      <c r="A36" t="s">
        <v>974</v>
      </c>
      <c r="B36" t="s">
        <v>793</v>
      </c>
      <c r="D36">
        <v>111</v>
      </c>
      <c r="E36">
        <v>88</v>
      </c>
      <c r="F36">
        <v>55</v>
      </c>
      <c r="G36" s="5">
        <v>35</v>
      </c>
      <c r="H36" s="7">
        <v>1.2613636363636365</v>
      </c>
      <c r="I36" s="7">
        <v>0.49549549549549549</v>
      </c>
      <c r="J36">
        <v>20</v>
      </c>
      <c r="K36" s="7">
        <v>6.3829787234042548E-2</v>
      </c>
    </row>
    <row r="37" spans="1:11" x14ac:dyDescent="0.2">
      <c r="A37" t="s">
        <v>974</v>
      </c>
      <c r="B37" t="s">
        <v>794</v>
      </c>
      <c r="D37">
        <v>111</v>
      </c>
      <c r="E37">
        <v>82</v>
      </c>
      <c r="F37">
        <v>55</v>
      </c>
      <c r="G37" s="5">
        <v>35</v>
      </c>
      <c r="H37" s="7">
        <v>1.3536585365853659</v>
      </c>
      <c r="I37" s="7">
        <v>0.49549549549549549</v>
      </c>
      <c r="J37">
        <v>23</v>
      </c>
      <c r="K37" s="7">
        <v>7.4999999999999997E-2</v>
      </c>
    </row>
    <row r="38" spans="1:11" x14ac:dyDescent="0.2">
      <c r="A38" t="s">
        <v>974</v>
      </c>
      <c r="B38" t="s">
        <v>794</v>
      </c>
      <c r="D38">
        <v>105</v>
      </c>
      <c r="E38">
        <v>70</v>
      </c>
      <c r="F38">
        <v>55</v>
      </c>
      <c r="G38" s="5">
        <v>35</v>
      </c>
      <c r="H38" s="7">
        <v>1.5</v>
      </c>
      <c r="I38" s="7">
        <v>0.52380952380952384</v>
      </c>
      <c r="J38">
        <v>23</v>
      </c>
      <c r="K38" s="7">
        <v>9.0909090909090912E-2</v>
      </c>
    </row>
    <row r="39" spans="1:11" x14ac:dyDescent="0.2">
      <c r="A39" t="s">
        <v>974</v>
      </c>
      <c r="B39" t="s">
        <v>797</v>
      </c>
      <c r="D39">
        <v>98</v>
      </c>
      <c r="E39">
        <v>60</v>
      </c>
      <c r="F39">
        <v>49</v>
      </c>
      <c r="G39" s="5">
        <v>28</v>
      </c>
      <c r="H39" s="7">
        <v>1.6333333333333333</v>
      </c>
      <c r="I39" s="7">
        <v>0.5</v>
      </c>
      <c r="J39">
        <v>23</v>
      </c>
      <c r="K39" s="7">
        <v>4.3478260869565216E-2</v>
      </c>
    </row>
    <row r="40" spans="1:11" x14ac:dyDescent="0.2">
      <c r="A40" t="s">
        <v>974</v>
      </c>
      <c r="B40" t="s">
        <v>797</v>
      </c>
      <c r="D40">
        <v>95</v>
      </c>
      <c r="E40">
        <v>70</v>
      </c>
      <c r="F40">
        <v>54</v>
      </c>
      <c r="G40" s="5">
        <v>37</v>
      </c>
      <c r="H40" s="7">
        <v>1.3571428571428572</v>
      </c>
      <c r="I40" s="7">
        <v>0.56842105263157894</v>
      </c>
      <c r="J40">
        <v>20</v>
      </c>
      <c r="K40" s="7">
        <v>6.4516129032258063E-2</v>
      </c>
    </row>
    <row r="41" spans="1:11" x14ac:dyDescent="0.2">
      <c r="A41" t="s">
        <v>974</v>
      </c>
      <c r="B41" t="s">
        <v>800</v>
      </c>
      <c r="D41">
        <v>98</v>
      </c>
      <c r="E41">
        <v>66</v>
      </c>
      <c r="F41">
        <v>50</v>
      </c>
      <c r="G41" s="5">
        <v>30</v>
      </c>
      <c r="H41" s="7">
        <v>1.4848484848484849</v>
      </c>
      <c r="I41" s="7">
        <v>0.51020408163265307</v>
      </c>
      <c r="J41">
        <v>22</v>
      </c>
      <c r="K41" s="7">
        <v>5.8823529411764705E-2</v>
      </c>
    </row>
    <row r="42" spans="1:11" x14ac:dyDescent="0.2">
      <c r="A42" t="s">
        <v>974</v>
      </c>
      <c r="B42" t="s">
        <v>800</v>
      </c>
      <c r="D42">
        <v>100</v>
      </c>
      <c r="E42">
        <v>72</v>
      </c>
      <c r="F42">
        <v>49</v>
      </c>
      <c r="G42" s="5">
        <v>38</v>
      </c>
      <c r="H42" s="7">
        <v>1.3888888888888888</v>
      </c>
      <c r="I42" s="7">
        <v>0.49</v>
      </c>
      <c r="J42">
        <v>25</v>
      </c>
      <c r="K42" s="7">
        <v>5.8823529411764705E-2</v>
      </c>
    </row>
    <row r="43" spans="1:11" x14ac:dyDescent="0.2">
      <c r="A43" t="s">
        <v>974</v>
      </c>
      <c r="B43" t="s">
        <v>810</v>
      </c>
      <c r="D43">
        <v>101</v>
      </c>
      <c r="E43">
        <v>70</v>
      </c>
      <c r="F43">
        <v>55</v>
      </c>
      <c r="G43" s="5">
        <v>31</v>
      </c>
      <c r="H43" s="7">
        <v>1.4428571428571428</v>
      </c>
      <c r="I43" s="7">
        <f>F43/D43</f>
        <v>0.54455445544554459</v>
      </c>
      <c r="J43">
        <v>24</v>
      </c>
      <c r="K43" s="7">
        <v>5.7142857142857141E-2</v>
      </c>
    </row>
    <row r="44" spans="1:11" x14ac:dyDescent="0.2">
      <c r="A44" t="s">
        <v>974</v>
      </c>
      <c r="B44" t="s">
        <v>810</v>
      </c>
      <c r="D44">
        <v>96</v>
      </c>
      <c r="E44">
        <v>62</v>
      </c>
      <c r="F44">
        <v>54</v>
      </c>
      <c r="G44" s="5">
        <v>35</v>
      </c>
      <c r="H44" s="7">
        <v>1.5483870967741935</v>
      </c>
      <c r="I44" s="7">
        <f>F44/D44</f>
        <v>0.5625</v>
      </c>
      <c r="J44">
        <v>23</v>
      </c>
      <c r="K44" s="7">
        <v>3.2258064516129031E-2</v>
      </c>
    </row>
    <row r="45" spans="1:11" x14ac:dyDescent="0.2">
      <c r="A45" t="s">
        <v>974</v>
      </c>
      <c r="B45" t="s">
        <v>969</v>
      </c>
      <c r="C45">
        <v>18</v>
      </c>
      <c r="D45">
        <v>94</v>
      </c>
      <c r="E45">
        <v>65</v>
      </c>
      <c r="F45">
        <v>42</v>
      </c>
      <c r="G45" s="5">
        <v>27</v>
      </c>
      <c r="H45" s="7">
        <v>1.4461538461538461</v>
      </c>
      <c r="I45" s="7">
        <v>0.44680851063829785</v>
      </c>
      <c r="J45">
        <v>20</v>
      </c>
      <c r="K45" s="7"/>
    </row>
    <row r="46" spans="1:11" x14ac:dyDescent="0.2">
      <c r="A46" t="s">
        <v>974</v>
      </c>
      <c r="B46" t="s">
        <v>969</v>
      </c>
      <c r="C46">
        <v>12</v>
      </c>
      <c r="D46">
        <v>98</v>
      </c>
      <c r="E46">
        <v>74</v>
      </c>
      <c r="F46">
        <v>55</v>
      </c>
      <c r="G46" s="5">
        <v>30</v>
      </c>
      <c r="H46" s="7">
        <v>1.3243243243243243</v>
      </c>
      <c r="I46" s="7">
        <v>0.56122448979591832</v>
      </c>
      <c r="J46">
        <v>21</v>
      </c>
      <c r="K46" s="7"/>
    </row>
    <row r="47" spans="1:11" x14ac:dyDescent="0.2">
      <c r="A47" t="s">
        <v>974</v>
      </c>
      <c r="B47" t="s">
        <v>970</v>
      </c>
      <c r="C47">
        <v>17</v>
      </c>
      <c r="D47">
        <v>103</v>
      </c>
      <c r="E47">
        <v>74</v>
      </c>
      <c r="F47">
        <v>62</v>
      </c>
      <c r="G47" s="5">
        <v>30</v>
      </c>
      <c r="H47" s="7">
        <v>1.3918918918918919</v>
      </c>
      <c r="I47" s="7">
        <v>0.60194174757281549</v>
      </c>
      <c r="J47">
        <v>20</v>
      </c>
      <c r="K47" s="7"/>
    </row>
    <row r="48" spans="1:11" x14ac:dyDescent="0.2">
      <c r="A48" t="s">
        <v>974</v>
      </c>
      <c r="B48" t="s">
        <v>970</v>
      </c>
      <c r="C48">
        <v>22</v>
      </c>
      <c r="D48">
        <v>98</v>
      </c>
      <c r="E48">
        <v>61</v>
      </c>
      <c r="F48">
        <v>50</v>
      </c>
      <c r="G48" s="5">
        <v>32</v>
      </c>
      <c r="H48" s="7">
        <v>1.6065573770491803</v>
      </c>
      <c r="I48" s="7">
        <v>0.51020408163265307</v>
      </c>
      <c r="J48">
        <v>20</v>
      </c>
      <c r="K48" s="7"/>
    </row>
    <row r="49" spans="1:17" x14ac:dyDescent="0.2">
      <c r="A49" t="s">
        <v>974</v>
      </c>
      <c r="B49" t="s">
        <v>971</v>
      </c>
      <c r="C49">
        <v>13</v>
      </c>
      <c r="D49">
        <v>85</v>
      </c>
      <c r="E49">
        <v>52</v>
      </c>
      <c r="F49">
        <v>42</v>
      </c>
      <c r="G49" s="5">
        <v>30</v>
      </c>
      <c r="H49" s="7">
        <v>1.6346153846153846</v>
      </c>
      <c r="I49" s="7">
        <v>0.49411764705882355</v>
      </c>
      <c r="J49">
        <v>16</v>
      </c>
      <c r="K49" s="7"/>
    </row>
    <row r="50" spans="1:17" x14ac:dyDescent="0.2">
      <c r="A50" t="s">
        <v>974</v>
      </c>
      <c r="B50" t="s">
        <v>971</v>
      </c>
      <c r="C50">
        <v>15</v>
      </c>
      <c r="D50">
        <v>102</v>
      </c>
      <c r="E50">
        <v>70</v>
      </c>
      <c r="F50">
        <v>57</v>
      </c>
      <c r="G50" s="5">
        <v>30</v>
      </c>
      <c r="H50" s="7">
        <v>1.4571428571428571</v>
      </c>
      <c r="I50" s="7">
        <v>0.55882352941176472</v>
      </c>
      <c r="J50">
        <v>18</v>
      </c>
      <c r="K50" s="7"/>
    </row>
    <row r="51" spans="1:17" x14ac:dyDescent="0.2">
      <c r="A51" t="s">
        <v>974</v>
      </c>
      <c r="B51" t="s">
        <v>972</v>
      </c>
      <c r="C51">
        <v>14</v>
      </c>
      <c r="D51">
        <v>97</v>
      </c>
      <c r="E51">
        <v>69</v>
      </c>
      <c r="F51">
        <v>43</v>
      </c>
      <c r="G51" s="5">
        <v>35</v>
      </c>
      <c r="H51" s="7">
        <v>1.4057971014492754</v>
      </c>
      <c r="I51" s="7">
        <v>0.44329896907216493</v>
      </c>
      <c r="J51">
        <v>23</v>
      </c>
      <c r="K51" s="7"/>
    </row>
    <row r="52" spans="1:17" x14ac:dyDescent="0.2">
      <c r="A52" t="s">
        <v>974</v>
      </c>
      <c r="B52" t="s">
        <v>972</v>
      </c>
      <c r="C52">
        <v>13</v>
      </c>
      <c r="D52">
        <v>63</v>
      </c>
      <c r="E52">
        <v>60</v>
      </c>
      <c r="F52">
        <v>43</v>
      </c>
      <c r="G52" s="5">
        <v>30</v>
      </c>
      <c r="H52" s="7">
        <v>1.05</v>
      </c>
      <c r="I52" s="7">
        <v>0.68253968253968256</v>
      </c>
      <c r="J52">
        <v>18</v>
      </c>
      <c r="K52" s="7"/>
    </row>
    <row r="53" spans="1:17" x14ac:dyDescent="0.2">
      <c r="A53" t="s">
        <v>974</v>
      </c>
      <c r="B53" t="s">
        <v>973</v>
      </c>
      <c r="C53">
        <v>13</v>
      </c>
      <c r="D53">
        <v>68</v>
      </c>
      <c r="E53">
        <v>40</v>
      </c>
      <c r="F53">
        <v>35</v>
      </c>
      <c r="G53" s="5">
        <v>29</v>
      </c>
      <c r="H53" s="7">
        <v>1.7</v>
      </c>
      <c r="I53" s="7">
        <v>0.51470588235294112</v>
      </c>
      <c r="J53">
        <v>19</v>
      </c>
      <c r="K53" s="7"/>
    </row>
    <row r="54" spans="1:17" x14ac:dyDescent="0.2">
      <c r="A54" t="s">
        <v>974</v>
      </c>
      <c r="B54" t="s">
        <v>973</v>
      </c>
      <c r="C54">
        <v>10</v>
      </c>
      <c r="D54">
        <v>78</v>
      </c>
      <c r="E54">
        <v>42</v>
      </c>
      <c r="F54">
        <v>45</v>
      </c>
      <c r="G54" s="5">
        <v>28</v>
      </c>
      <c r="H54" s="7">
        <v>1.8571428571428572</v>
      </c>
      <c r="I54" s="7">
        <v>0.57692307692307687</v>
      </c>
      <c r="J54">
        <v>20</v>
      </c>
      <c r="K54" s="7"/>
    </row>
    <row r="55" spans="1:17" x14ac:dyDescent="0.2">
      <c r="B55" t="s">
        <v>197</v>
      </c>
      <c r="D55">
        <v>105</v>
      </c>
      <c r="E55">
        <v>81</v>
      </c>
      <c r="F55">
        <v>63</v>
      </c>
      <c r="G55">
        <v>35</v>
      </c>
      <c r="H55" s="7">
        <f>D55/E55</f>
        <v>1.2962962962962963</v>
      </c>
      <c r="I55" s="7">
        <f>F55/D55</f>
        <v>0.6</v>
      </c>
      <c r="J55">
        <v>20</v>
      </c>
    </row>
    <row r="56" spans="1:17" x14ac:dyDescent="0.2">
      <c r="B56" t="s">
        <v>197</v>
      </c>
      <c r="D56">
        <v>115</v>
      </c>
      <c r="E56">
        <v>81</v>
      </c>
      <c r="F56">
        <v>65</v>
      </c>
      <c r="G56">
        <v>33</v>
      </c>
      <c r="H56" s="7">
        <f>D56/E56</f>
        <v>1.4197530864197532</v>
      </c>
      <c r="I56" s="7">
        <f>F56/D56</f>
        <v>0.56521739130434778</v>
      </c>
      <c r="J56">
        <v>21</v>
      </c>
    </row>
    <row r="57" spans="1:17" x14ac:dyDescent="0.2">
      <c r="B57" t="s">
        <v>197</v>
      </c>
      <c r="D57">
        <v>95</v>
      </c>
      <c r="E57">
        <v>65</v>
      </c>
      <c r="F57">
        <v>50</v>
      </c>
      <c r="G57">
        <v>33</v>
      </c>
      <c r="H57" s="7">
        <f>D57/E57</f>
        <v>1.4615384615384615</v>
      </c>
      <c r="I57" s="7">
        <f>F57/D57</f>
        <v>0.52631578947368418</v>
      </c>
      <c r="J57">
        <v>21</v>
      </c>
    </row>
    <row r="58" spans="1:17" x14ac:dyDescent="0.2">
      <c r="B58" t="s">
        <v>198</v>
      </c>
      <c r="D58">
        <v>69</v>
      </c>
      <c r="E58">
        <v>44</v>
      </c>
      <c r="F58">
        <v>41</v>
      </c>
      <c r="G58">
        <v>30</v>
      </c>
      <c r="H58" s="7">
        <f>D58/E58</f>
        <v>1.5681818181818181</v>
      </c>
      <c r="I58" s="7">
        <f>F58/D58</f>
        <v>0.59420289855072461</v>
      </c>
      <c r="J58">
        <v>21</v>
      </c>
    </row>
    <row r="59" spans="1:17" x14ac:dyDescent="0.2">
      <c r="B59" t="s">
        <v>199</v>
      </c>
      <c r="D59">
        <v>65</v>
      </c>
      <c r="E59">
        <v>38</v>
      </c>
      <c r="F59">
        <v>35</v>
      </c>
      <c r="G59">
        <v>26</v>
      </c>
      <c r="H59" s="7">
        <f>D59/E59</f>
        <v>1.7105263157894737</v>
      </c>
      <c r="I59" s="7">
        <f>F59/D59</f>
        <v>0.53846153846153844</v>
      </c>
      <c r="J59">
        <v>18</v>
      </c>
    </row>
    <row r="60" spans="1:17" x14ac:dyDescent="0.2">
      <c r="B60" t="s">
        <v>423</v>
      </c>
      <c r="L60">
        <v>12</v>
      </c>
      <c r="M60">
        <v>15</v>
      </c>
      <c r="N60" s="7">
        <f t="shared" ref="N60:N70" si="6">L60/M60</f>
        <v>0.8</v>
      </c>
      <c r="O60" t="s">
        <v>425</v>
      </c>
      <c r="P60" t="s">
        <v>424</v>
      </c>
      <c r="Q60" t="s">
        <v>108</v>
      </c>
    </row>
    <row r="61" spans="1:17" x14ac:dyDescent="0.2">
      <c r="B61" t="s">
        <v>423</v>
      </c>
      <c r="L61">
        <v>11</v>
      </c>
      <c r="M61">
        <v>14</v>
      </c>
      <c r="N61" s="7">
        <f t="shared" si="6"/>
        <v>0.7857142857142857</v>
      </c>
    </row>
    <row r="62" spans="1:17" x14ac:dyDescent="0.2">
      <c r="B62" t="s">
        <v>423</v>
      </c>
      <c r="L62">
        <v>9</v>
      </c>
      <c r="M62">
        <v>11</v>
      </c>
      <c r="N62" s="7">
        <f t="shared" si="6"/>
        <v>0.81818181818181823</v>
      </c>
    </row>
    <row r="63" spans="1:17" x14ac:dyDescent="0.2">
      <c r="B63" t="s">
        <v>423</v>
      </c>
      <c r="L63">
        <v>11</v>
      </c>
      <c r="M63">
        <v>13</v>
      </c>
      <c r="N63" s="7">
        <f t="shared" si="6"/>
        <v>0.84615384615384615</v>
      </c>
    </row>
    <row r="64" spans="1:17" x14ac:dyDescent="0.2">
      <c r="B64" t="s">
        <v>423</v>
      </c>
      <c r="L64">
        <v>10</v>
      </c>
      <c r="M64">
        <v>13</v>
      </c>
      <c r="N64" s="7">
        <f t="shared" si="6"/>
        <v>0.76923076923076927</v>
      </c>
    </row>
    <row r="65" spans="2:14" x14ac:dyDescent="0.2">
      <c r="B65" t="s">
        <v>423</v>
      </c>
      <c r="L65">
        <v>13</v>
      </c>
      <c r="M65">
        <v>15</v>
      </c>
      <c r="N65" s="7">
        <f t="shared" si="6"/>
        <v>0.8666666666666667</v>
      </c>
    </row>
    <row r="66" spans="2:14" x14ac:dyDescent="0.2">
      <c r="B66" t="s">
        <v>423</v>
      </c>
      <c r="L66">
        <v>11</v>
      </c>
      <c r="M66">
        <v>14</v>
      </c>
      <c r="N66" s="7">
        <f t="shared" si="6"/>
        <v>0.7857142857142857</v>
      </c>
    </row>
    <row r="67" spans="2:14" x14ac:dyDescent="0.2">
      <c r="B67" t="s">
        <v>423</v>
      </c>
      <c r="L67">
        <v>11</v>
      </c>
      <c r="M67">
        <v>12.5</v>
      </c>
      <c r="N67" s="7">
        <f t="shared" si="6"/>
        <v>0.88</v>
      </c>
    </row>
    <row r="68" spans="2:14" x14ac:dyDescent="0.2">
      <c r="B68" t="s">
        <v>423</v>
      </c>
      <c r="L68">
        <v>10</v>
      </c>
      <c r="M68">
        <v>11</v>
      </c>
      <c r="N68" s="7">
        <f t="shared" si="6"/>
        <v>0.90909090909090906</v>
      </c>
    </row>
    <row r="69" spans="2:14" x14ac:dyDescent="0.2">
      <c r="B69" t="s">
        <v>423</v>
      </c>
      <c r="L69">
        <v>10</v>
      </c>
      <c r="M69">
        <v>12</v>
      </c>
      <c r="N69" s="7">
        <f t="shared" si="6"/>
        <v>0.83333333333333337</v>
      </c>
    </row>
    <row r="70" spans="2:14" x14ac:dyDescent="0.2">
      <c r="B70" t="s">
        <v>423</v>
      </c>
      <c r="L70">
        <v>10</v>
      </c>
      <c r="M70">
        <v>12</v>
      </c>
      <c r="N70" s="7">
        <f t="shared" si="6"/>
        <v>0.83333333333333337</v>
      </c>
    </row>
    <row r="71" spans="2:14" x14ac:dyDescent="0.2">
      <c r="B71" t="s">
        <v>473</v>
      </c>
      <c r="L71">
        <v>13.9</v>
      </c>
      <c r="M71">
        <v>14.6</v>
      </c>
      <c r="N71" s="7">
        <v>0.95205479452054798</v>
      </c>
    </row>
    <row r="72" spans="2:14" x14ac:dyDescent="0.2">
      <c r="B72" t="s">
        <v>473</v>
      </c>
      <c r="L72">
        <v>13.4</v>
      </c>
      <c r="M72">
        <v>14.8</v>
      </c>
      <c r="N72" s="7">
        <v>0.90540540540540537</v>
      </c>
    </row>
    <row r="73" spans="2:14" x14ac:dyDescent="0.2">
      <c r="B73" t="s">
        <v>473</v>
      </c>
      <c r="L73">
        <v>15</v>
      </c>
      <c r="M73">
        <v>15.8</v>
      </c>
      <c r="N73" s="7">
        <v>0.94936708860759489</v>
      </c>
    </row>
    <row r="74" spans="2:14" x14ac:dyDescent="0.2">
      <c r="B74" t="s">
        <v>473</v>
      </c>
      <c r="L74">
        <v>14.6</v>
      </c>
      <c r="M74">
        <v>16.2</v>
      </c>
      <c r="N74" s="7">
        <v>0.90123456790123457</v>
      </c>
    </row>
    <row r="75" spans="2:14" x14ac:dyDescent="0.2">
      <c r="B75" t="s">
        <v>473</v>
      </c>
      <c r="L75">
        <v>14.4</v>
      </c>
      <c r="M75">
        <v>15</v>
      </c>
      <c r="N75" s="7">
        <v>0.96</v>
      </c>
    </row>
    <row r="76" spans="2:14" x14ac:dyDescent="0.2">
      <c r="B76" t="s">
        <v>473</v>
      </c>
      <c r="L76">
        <v>13.6</v>
      </c>
      <c r="M76">
        <v>14.4</v>
      </c>
      <c r="N76" s="7">
        <v>0.94444444444444442</v>
      </c>
    </row>
    <row r="77" spans="2:14" x14ac:dyDescent="0.2">
      <c r="B77" t="s">
        <v>473</v>
      </c>
      <c r="L77">
        <v>13.2</v>
      </c>
      <c r="M77">
        <v>15</v>
      </c>
      <c r="N77" s="7">
        <v>0.88</v>
      </c>
    </row>
    <row r="78" spans="2:14" x14ac:dyDescent="0.2">
      <c r="B78" t="s">
        <v>473</v>
      </c>
      <c r="L78">
        <v>13.2</v>
      </c>
      <c r="M78">
        <v>14.4</v>
      </c>
      <c r="N78" s="7">
        <v>0.91666666666666663</v>
      </c>
    </row>
    <row r="79" spans="2:14" x14ac:dyDescent="0.2">
      <c r="B79" t="s">
        <v>473</v>
      </c>
      <c r="L79">
        <v>13.8</v>
      </c>
      <c r="M79">
        <v>14.6</v>
      </c>
      <c r="N79" s="7">
        <v>0.94520547945205491</v>
      </c>
    </row>
    <row r="80" spans="2:14" x14ac:dyDescent="0.2">
      <c r="B80" t="s">
        <v>473</v>
      </c>
      <c r="L80">
        <v>14.8</v>
      </c>
      <c r="M80">
        <v>14.8</v>
      </c>
      <c r="N80" s="7">
        <v>1</v>
      </c>
    </row>
    <row r="81" spans="2:14" x14ac:dyDescent="0.2">
      <c r="B81" t="s">
        <v>473</v>
      </c>
      <c r="L81">
        <v>13.8</v>
      </c>
      <c r="M81">
        <v>14.6</v>
      </c>
      <c r="N81" s="7">
        <v>0.94520547945205491</v>
      </c>
    </row>
    <row r="82" spans="2:14" x14ac:dyDescent="0.2">
      <c r="B82" t="s">
        <v>473</v>
      </c>
      <c r="L82">
        <v>14.8</v>
      </c>
      <c r="M82">
        <v>15.6</v>
      </c>
      <c r="N82" s="7">
        <v>0.94871794871794879</v>
      </c>
    </row>
    <row r="83" spans="2:14" x14ac:dyDescent="0.2">
      <c r="B83" t="s">
        <v>474</v>
      </c>
      <c r="L83">
        <v>13.2</v>
      </c>
      <c r="M83">
        <v>14</v>
      </c>
      <c r="N83" s="7">
        <v>0.94285714285714284</v>
      </c>
    </row>
    <row r="84" spans="2:14" x14ac:dyDescent="0.2">
      <c r="B84" t="s">
        <v>474</v>
      </c>
      <c r="L84">
        <v>12</v>
      </c>
      <c r="M84">
        <v>13.6</v>
      </c>
      <c r="N84" s="7">
        <v>0.88235294117647056</v>
      </c>
    </row>
    <row r="85" spans="2:14" x14ac:dyDescent="0.2">
      <c r="B85" t="s">
        <v>474</v>
      </c>
      <c r="L85">
        <v>12.4</v>
      </c>
      <c r="M85">
        <v>13.4</v>
      </c>
      <c r="N85" s="7">
        <v>0.92537313432835822</v>
      </c>
    </row>
    <row r="86" spans="2:14" x14ac:dyDescent="0.2">
      <c r="B86" t="s">
        <v>474</v>
      </c>
      <c r="L86">
        <v>12.6</v>
      </c>
      <c r="M86">
        <v>13.2</v>
      </c>
      <c r="N86" s="7">
        <v>0.95454545454545459</v>
      </c>
    </row>
    <row r="87" spans="2:14" x14ac:dyDescent="0.2">
      <c r="B87" t="s">
        <v>474</v>
      </c>
      <c r="L87">
        <v>12.2</v>
      </c>
      <c r="M87">
        <v>13</v>
      </c>
      <c r="N87" s="7">
        <v>0.93846153846153846</v>
      </c>
    </row>
    <row r="88" spans="2:14" x14ac:dyDescent="0.2">
      <c r="B88" t="s">
        <v>648</v>
      </c>
      <c r="D88">
        <v>84</v>
      </c>
      <c r="E88">
        <v>62</v>
      </c>
      <c r="F88">
        <v>45</v>
      </c>
      <c r="G88">
        <v>32</v>
      </c>
      <c r="H88" s="7">
        <f t="shared" ref="H88:H103" si="7">D88/E88</f>
        <v>1.3548387096774193</v>
      </c>
      <c r="I88" s="7">
        <f t="shared" ref="I88:I103" si="8">F88/D88</f>
        <v>0.5357142857142857</v>
      </c>
      <c r="J88">
        <v>18</v>
      </c>
    </row>
    <row r="89" spans="2:14" x14ac:dyDescent="0.2">
      <c r="B89" t="s">
        <v>649</v>
      </c>
      <c r="D89">
        <v>92</v>
      </c>
      <c r="E89">
        <v>62</v>
      </c>
      <c r="F89">
        <v>54</v>
      </c>
      <c r="G89">
        <v>30</v>
      </c>
      <c r="H89" s="7">
        <f t="shared" si="7"/>
        <v>1.4838709677419355</v>
      </c>
      <c r="I89" s="7">
        <f t="shared" si="8"/>
        <v>0.58695652173913049</v>
      </c>
      <c r="J89">
        <v>21</v>
      </c>
    </row>
    <row r="90" spans="2:14" x14ac:dyDescent="0.2">
      <c r="B90" t="s">
        <v>649</v>
      </c>
      <c r="D90">
        <v>80</v>
      </c>
      <c r="E90">
        <v>63</v>
      </c>
      <c r="F90">
        <v>47</v>
      </c>
      <c r="G90">
        <v>32</v>
      </c>
      <c r="H90" s="7">
        <f t="shared" si="7"/>
        <v>1.2698412698412698</v>
      </c>
      <c r="I90" s="7">
        <f t="shared" si="8"/>
        <v>0.58750000000000002</v>
      </c>
      <c r="J90">
        <v>18</v>
      </c>
    </row>
    <row r="91" spans="2:14" x14ac:dyDescent="0.2">
      <c r="B91" t="s">
        <v>649</v>
      </c>
      <c r="D91">
        <v>82</v>
      </c>
      <c r="E91">
        <v>64</v>
      </c>
      <c r="F91">
        <v>42</v>
      </c>
      <c r="G91">
        <v>33</v>
      </c>
      <c r="H91" s="7">
        <f t="shared" si="7"/>
        <v>1.28125</v>
      </c>
      <c r="I91" s="7">
        <f t="shared" si="8"/>
        <v>0.51219512195121952</v>
      </c>
      <c r="J91">
        <v>20</v>
      </c>
    </row>
    <row r="92" spans="2:14" x14ac:dyDescent="0.2">
      <c r="B92" t="s">
        <v>650</v>
      </c>
      <c r="D92">
        <v>88</v>
      </c>
      <c r="E92">
        <v>60</v>
      </c>
      <c r="F92">
        <v>45</v>
      </c>
      <c r="G92">
        <v>33</v>
      </c>
      <c r="H92" s="7">
        <f t="shared" si="7"/>
        <v>1.4666666666666666</v>
      </c>
      <c r="I92" s="7">
        <f t="shared" si="8"/>
        <v>0.51136363636363635</v>
      </c>
      <c r="J92">
        <v>21</v>
      </c>
    </row>
    <row r="93" spans="2:14" x14ac:dyDescent="0.2">
      <c r="B93" t="s">
        <v>650</v>
      </c>
      <c r="D93">
        <v>85</v>
      </c>
      <c r="E93">
        <v>72</v>
      </c>
      <c r="F93">
        <v>42</v>
      </c>
      <c r="G93">
        <v>38</v>
      </c>
      <c r="H93" s="7">
        <f t="shared" si="7"/>
        <v>1.1805555555555556</v>
      </c>
      <c r="I93" s="7">
        <f t="shared" si="8"/>
        <v>0.49411764705882355</v>
      </c>
      <c r="J93">
        <v>18</v>
      </c>
    </row>
    <row r="94" spans="2:14" x14ac:dyDescent="0.2">
      <c r="B94" t="s">
        <v>650</v>
      </c>
      <c r="D94">
        <v>95</v>
      </c>
      <c r="E94">
        <v>60</v>
      </c>
      <c r="F94">
        <v>52</v>
      </c>
      <c r="G94">
        <v>35</v>
      </c>
      <c r="H94" s="7">
        <f t="shared" si="7"/>
        <v>1.5833333333333333</v>
      </c>
      <c r="I94" s="7">
        <f t="shared" si="8"/>
        <v>0.54736842105263162</v>
      </c>
      <c r="J94">
        <v>22</v>
      </c>
    </row>
    <row r="95" spans="2:14" x14ac:dyDescent="0.2">
      <c r="B95" t="s">
        <v>650</v>
      </c>
      <c r="D95">
        <v>100</v>
      </c>
      <c r="E95">
        <v>60</v>
      </c>
      <c r="F95">
        <v>48</v>
      </c>
      <c r="G95">
        <v>32</v>
      </c>
      <c r="H95" s="7">
        <f t="shared" si="7"/>
        <v>1.6666666666666667</v>
      </c>
      <c r="I95" s="7">
        <f t="shared" si="8"/>
        <v>0.48</v>
      </c>
      <c r="J95">
        <v>20</v>
      </c>
    </row>
    <row r="96" spans="2:14" x14ac:dyDescent="0.2">
      <c r="B96" t="s">
        <v>651</v>
      </c>
      <c r="D96">
        <v>85</v>
      </c>
      <c r="E96">
        <v>60</v>
      </c>
      <c r="F96">
        <v>48</v>
      </c>
      <c r="G96">
        <v>32</v>
      </c>
      <c r="H96" s="7">
        <f t="shared" si="7"/>
        <v>1.4166666666666667</v>
      </c>
      <c r="I96" s="7">
        <f t="shared" si="8"/>
        <v>0.56470588235294117</v>
      </c>
      <c r="J96">
        <v>20</v>
      </c>
    </row>
    <row r="97" spans="2:11" x14ac:dyDescent="0.2">
      <c r="B97" t="s">
        <v>651</v>
      </c>
      <c r="D97">
        <v>82</v>
      </c>
      <c r="E97">
        <v>66</v>
      </c>
      <c r="F97">
        <v>54</v>
      </c>
      <c r="G97">
        <v>33</v>
      </c>
      <c r="H97" s="7">
        <f t="shared" si="7"/>
        <v>1.2424242424242424</v>
      </c>
      <c r="I97" s="7">
        <f t="shared" si="8"/>
        <v>0.65853658536585369</v>
      </c>
      <c r="J97">
        <v>20</v>
      </c>
    </row>
    <row r="98" spans="2:11" x14ac:dyDescent="0.2">
      <c r="B98" t="s">
        <v>651</v>
      </c>
      <c r="D98">
        <v>85</v>
      </c>
      <c r="E98">
        <v>64</v>
      </c>
      <c r="F98">
        <v>43</v>
      </c>
      <c r="G98">
        <v>35</v>
      </c>
      <c r="H98" s="7">
        <f t="shared" si="7"/>
        <v>1.328125</v>
      </c>
      <c r="I98" s="7">
        <f t="shared" si="8"/>
        <v>0.50588235294117645</v>
      </c>
      <c r="J98">
        <v>22</v>
      </c>
    </row>
    <row r="99" spans="2:11" x14ac:dyDescent="0.2">
      <c r="B99" t="s">
        <v>651</v>
      </c>
      <c r="D99">
        <v>76</v>
      </c>
      <c r="E99">
        <v>62</v>
      </c>
      <c r="F99">
        <v>42</v>
      </c>
      <c r="G99">
        <v>37</v>
      </c>
      <c r="H99" s="7">
        <f t="shared" si="7"/>
        <v>1.2258064516129032</v>
      </c>
      <c r="I99" s="7">
        <f t="shared" si="8"/>
        <v>0.55263157894736847</v>
      </c>
      <c r="J99">
        <v>19</v>
      </c>
    </row>
    <row r="100" spans="2:11" x14ac:dyDescent="0.2">
      <c r="B100" t="s">
        <v>652</v>
      </c>
      <c r="D100">
        <v>114</v>
      </c>
      <c r="E100">
        <v>82</v>
      </c>
      <c r="F100">
        <v>71</v>
      </c>
      <c r="G100">
        <v>33</v>
      </c>
      <c r="H100" s="7">
        <f t="shared" si="7"/>
        <v>1.3902439024390243</v>
      </c>
      <c r="I100" s="7">
        <f t="shared" si="8"/>
        <v>0.6228070175438597</v>
      </c>
      <c r="J100">
        <v>22</v>
      </c>
    </row>
    <row r="101" spans="2:11" x14ac:dyDescent="0.2">
      <c r="B101" t="s">
        <v>652</v>
      </c>
      <c r="D101">
        <v>98</v>
      </c>
      <c r="E101">
        <v>62</v>
      </c>
      <c r="F101">
        <v>56</v>
      </c>
      <c r="G101">
        <v>30</v>
      </c>
      <c r="H101" s="7">
        <f t="shared" si="7"/>
        <v>1.5806451612903225</v>
      </c>
      <c r="I101" s="7">
        <f t="shared" si="8"/>
        <v>0.5714285714285714</v>
      </c>
      <c r="J101">
        <v>19</v>
      </c>
    </row>
    <row r="102" spans="2:11" x14ac:dyDescent="0.2">
      <c r="B102" t="s">
        <v>652</v>
      </c>
      <c r="D102">
        <v>115</v>
      </c>
      <c r="E102">
        <v>79</v>
      </c>
      <c r="F102">
        <v>63</v>
      </c>
      <c r="G102">
        <v>35</v>
      </c>
      <c r="H102" s="7">
        <f t="shared" si="7"/>
        <v>1.4556962025316456</v>
      </c>
      <c r="I102" s="7">
        <f t="shared" si="8"/>
        <v>0.54782608695652169</v>
      </c>
      <c r="J102">
        <v>22</v>
      </c>
    </row>
    <row r="103" spans="2:11" x14ac:dyDescent="0.2">
      <c r="B103" t="s">
        <v>652</v>
      </c>
      <c r="D103">
        <v>95</v>
      </c>
      <c r="E103">
        <v>62</v>
      </c>
      <c r="F103">
        <v>54</v>
      </c>
      <c r="G103">
        <v>35</v>
      </c>
      <c r="H103" s="7">
        <f t="shared" si="7"/>
        <v>1.532258064516129</v>
      </c>
      <c r="I103" s="7">
        <f t="shared" si="8"/>
        <v>0.56842105263157894</v>
      </c>
      <c r="J103">
        <v>21</v>
      </c>
    </row>
    <row r="104" spans="2:11" x14ac:dyDescent="0.2">
      <c r="B104" t="s">
        <v>783</v>
      </c>
      <c r="D104">
        <v>90</v>
      </c>
      <c r="E104">
        <v>58</v>
      </c>
      <c r="F104">
        <v>56</v>
      </c>
      <c r="G104" s="5">
        <v>37</v>
      </c>
      <c r="H104" s="7">
        <v>1.5517241379310345</v>
      </c>
      <c r="I104" s="7">
        <v>0.62222222222222223</v>
      </c>
      <c r="J104">
        <v>22</v>
      </c>
      <c r="K104" s="7">
        <v>6.6666666666666666E-2</v>
      </c>
    </row>
    <row r="105" spans="2:11" x14ac:dyDescent="0.2">
      <c r="B105" t="s">
        <v>783</v>
      </c>
      <c r="D105">
        <v>71</v>
      </c>
      <c r="E105">
        <v>50</v>
      </c>
      <c r="F105">
        <v>38</v>
      </c>
      <c r="G105" s="5">
        <v>25</v>
      </c>
      <c r="H105" s="7">
        <v>1.42</v>
      </c>
      <c r="I105" s="7">
        <v>0.53521126760563376</v>
      </c>
      <c r="J105">
        <v>18</v>
      </c>
      <c r="K105" s="7">
        <v>0.08</v>
      </c>
    </row>
    <row r="106" spans="2:11" x14ac:dyDescent="0.2">
      <c r="B106" t="s">
        <v>784</v>
      </c>
      <c r="D106">
        <v>75</v>
      </c>
      <c r="E106">
        <v>49</v>
      </c>
      <c r="F106">
        <v>40</v>
      </c>
      <c r="G106" s="5">
        <v>27</v>
      </c>
      <c r="H106" s="7">
        <v>1.5306122448979591</v>
      </c>
      <c r="I106" s="7">
        <v>0.53333333333333333</v>
      </c>
      <c r="J106">
        <v>20</v>
      </c>
      <c r="K106" s="7">
        <v>8.3333333333333329E-2</v>
      </c>
    </row>
    <row r="107" spans="2:11" x14ac:dyDescent="0.2">
      <c r="B107" t="s">
        <v>784</v>
      </c>
      <c r="D107">
        <v>64</v>
      </c>
      <c r="E107">
        <v>49</v>
      </c>
      <c r="F107">
        <v>33</v>
      </c>
      <c r="G107" s="5">
        <v>31</v>
      </c>
      <c r="H107" s="7">
        <v>1.3061224489795917</v>
      </c>
      <c r="I107" s="7">
        <v>0.515625</v>
      </c>
      <c r="J107">
        <v>18</v>
      </c>
      <c r="K107" s="7">
        <v>8.6956521739130432E-2</v>
      </c>
    </row>
    <row r="108" spans="2:11" x14ac:dyDescent="0.2">
      <c r="B108" t="s">
        <v>785</v>
      </c>
      <c r="D108">
        <v>91</v>
      </c>
      <c r="E108">
        <v>62</v>
      </c>
      <c r="F108">
        <v>53</v>
      </c>
      <c r="G108" s="5">
        <v>28</v>
      </c>
      <c r="H108" s="7">
        <v>1.467741935483871</v>
      </c>
      <c r="I108" s="7">
        <v>0.58241758241758246</v>
      </c>
      <c r="J108">
        <v>22</v>
      </c>
      <c r="K108" s="7">
        <v>9.375E-2</v>
      </c>
    </row>
    <row r="109" spans="2:11" x14ac:dyDescent="0.2">
      <c r="B109" t="s">
        <v>785</v>
      </c>
      <c r="D109">
        <v>96</v>
      </c>
      <c r="E109">
        <v>59</v>
      </c>
      <c r="F109">
        <v>55</v>
      </c>
      <c r="G109" s="5">
        <v>30</v>
      </c>
      <c r="H109" s="7">
        <v>1.6271186440677967</v>
      </c>
      <c r="I109" s="7">
        <v>0.57291666666666663</v>
      </c>
      <c r="J109">
        <v>24</v>
      </c>
      <c r="K109" s="7">
        <v>0.11538461538461539</v>
      </c>
    </row>
    <row r="110" spans="2:11" x14ac:dyDescent="0.2">
      <c r="B110" t="s">
        <v>786</v>
      </c>
      <c r="D110">
        <v>94</v>
      </c>
      <c r="E110">
        <v>58</v>
      </c>
      <c r="F110">
        <v>47</v>
      </c>
      <c r="G110" s="5">
        <v>28</v>
      </c>
      <c r="H110" s="7">
        <v>1.6206896551724137</v>
      </c>
      <c r="I110" s="7">
        <v>0.5</v>
      </c>
      <c r="J110">
        <v>21</v>
      </c>
      <c r="K110" s="7">
        <v>7.1428571428571425E-2</v>
      </c>
    </row>
    <row r="111" spans="2:11" x14ac:dyDescent="0.2">
      <c r="B111" t="s">
        <v>786</v>
      </c>
      <c r="D111">
        <v>91</v>
      </c>
      <c r="E111">
        <v>66</v>
      </c>
      <c r="F111">
        <v>43</v>
      </c>
      <c r="G111" s="5">
        <v>29</v>
      </c>
      <c r="H111" s="7">
        <v>1.3787878787878789</v>
      </c>
      <c r="I111" s="7">
        <v>0.47252747252747251</v>
      </c>
      <c r="J111">
        <v>20</v>
      </c>
      <c r="K111" s="7">
        <v>9.0909090909090912E-2</v>
      </c>
    </row>
    <row r="112" spans="2:11" x14ac:dyDescent="0.2">
      <c r="B112" t="s">
        <v>787</v>
      </c>
      <c r="D112">
        <v>84</v>
      </c>
      <c r="E112">
        <v>54</v>
      </c>
      <c r="F112">
        <v>44</v>
      </c>
      <c r="G112" s="5">
        <v>26</v>
      </c>
      <c r="H112" s="7">
        <v>1.5555555555555556</v>
      </c>
      <c r="I112" s="7">
        <v>0.52380952380952384</v>
      </c>
      <c r="J112">
        <v>21</v>
      </c>
      <c r="K112" s="7">
        <v>7.1428571428571425E-2</v>
      </c>
    </row>
    <row r="113" spans="2:11" x14ac:dyDescent="0.2">
      <c r="B113" t="s">
        <v>787</v>
      </c>
      <c r="D113">
        <v>79</v>
      </c>
      <c r="E113">
        <v>56</v>
      </c>
      <c r="F113">
        <v>45</v>
      </c>
      <c r="G113" s="5">
        <v>30</v>
      </c>
      <c r="H113" s="7">
        <v>1.4107142857142858</v>
      </c>
      <c r="I113" s="7">
        <v>0.569620253164557</v>
      </c>
      <c r="J113">
        <v>21</v>
      </c>
      <c r="K113" s="7">
        <v>7.1428571428571425E-2</v>
      </c>
    </row>
    <row r="114" spans="2:11" x14ac:dyDescent="0.2">
      <c r="B114" t="s">
        <v>788</v>
      </c>
      <c r="D114">
        <v>90</v>
      </c>
      <c r="E114">
        <v>65</v>
      </c>
      <c r="F114">
        <v>54</v>
      </c>
      <c r="G114" s="5">
        <v>32</v>
      </c>
      <c r="H114" s="7">
        <v>1.3846153846153846</v>
      </c>
      <c r="I114" s="7">
        <v>0.6</v>
      </c>
      <c r="J114">
        <v>22</v>
      </c>
      <c r="K114" s="7">
        <v>0.125</v>
      </c>
    </row>
    <row r="115" spans="2:11" x14ac:dyDescent="0.2">
      <c r="B115" t="s">
        <v>788</v>
      </c>
      <c r="D115">
        <v>98</v>
      </c>
      <c r="E115">
        <v>66</v>
      </c>
      <c r="F115">
        <v>56</v>
      </c>
      <c r="G115" s="5">
        <v>26</v>
      </c>
      <c r="H115" s="7">
        <v>1.4848484848484849</v>
      </c>
      <c r="I115" s="7">
        <v>0.5714285714285714</v>
      </c>
      <c r="J115">
        <v>24</v>
      </c>
      <c r="K115" s="7">
        <v>9.6774193548387094E-2</v>
      </c>
    </row>
    <row r="116" spans="2:11" x14ac:dyDescent="0.2">
      <c r="B116" t="s">
        <v>790</v>
      </c>
      <c r="D116">
        <v>109</v>
      </c>
      <c r="E116">
        <v>62</v>
      </c>
      <c r="F116">
        <v>52</v>
      </c>
      <c r="G116" s="5">
        <v>28</v>
      </c>
      <c r="H116" s="7">
        <v>1.7580645161290323</v>
      </c>
      <c r="I116" s="7">
        <v>0.47706422018348627</v>
      </c>
      <c r="J116">
        <v>22</v>
      </c>
      <c r="K116" s="7">
        <v>6.6666666666666666E-2</v>
      </c>
    </row>
    <row r="117" spans="2:11" x14ac:dyDescent="0.2">
      <c r="B117" t="s">
        <v>790</v>
      </c>
      <c r="D117">
        <v>95</v>
      </c>
      <c r="E117">
        <v>70</v>
      </c>
      <c r="F117">
        <v>58</v>
      </c>
      <c r="G117" s="5">
        <v>30</v>
      </c>
      <c r="H117" s="7">
        <v>1.3571428571428572</v>
      </c>
      <c r="I117" s="7">
        <v>0.61052631578947369</v>
      </c>
      <c r="J117">
        <v>17</v>
      </c>
      <c r="K117" s="7">
        <v>9.6774193548387094E-2</v>
      </c>
    </row>
    <row r="118" spans="2:11" x14ac:dyDescent="0.2">
      <c r="B118" t="s">
        <v>795</v>
      </c>
      <c r="D118">
        <v>130</v>
      </c>
      <c r="E118">
        <v>79</v>
      </c>
      <c r="F118">
        <v>70</v>
      </c>
      <c r="G118" s="5">
        <v>29</v>
      </c>
      <c r="H118" s="7">
        <v>1.6455696202531647</v>
      </c>
      <c r="I118" s="7">
        <v>0.53846153846153844</v>
      </c>
      <c r="J118">
        <v>26</v>
      </c>
      <c r="K118" s="7">
        <v>0.1</v>
      </c>
    </row>
    <row r="119" spans="2:11" x14ac:dyDescent="0.2">
      <c r="B119" t="s">
        <v>795</v>
      </c>
      <c r="D119">
        <v>103</v>
      </c>
      <c r="E119">
        <v>64</v>
      </c>
      <c r="F119">
        <v>57</v>
      </c>
      <c r="G119" s="5">
        <v>24</v>
      </c>
      <c r="H119" s="7">
        <v>1.609375</v>
      </c>
      <c r="I119" s="7">
        <v>0.55339805825242716</v>
      </c>
      <c r="J119">
        <v>21</v>
      </c>
      <c r="K119" s="7">
        <v>6.4516129032258063E-2</v>
      </c>
    </row>
    <row r="120" spans="2:11" x14ac:dyDescent="0.2">
      <c r="B120" t="s">
        <v>796</v>
      </c>
      <c r="D120">
        <v>105</v>
      </c>
      <c r="E120">
        <v>76</v>
      </c>
      <c r="F120">
        <v>60</v>
      </c>
      <c r="G120" s="5">
        <v>33</v>
      </c>
      <c r="H120" s="7">
        <v>1.381578947368421</v>
      </c>
      <c r="I120" s="7">
        <v>0.5714285714285714</v>
      </c>
      <c r="J120">
        <v>20</v>
      </c>
      <c r="K120" s="7">
        <v>8.3333333333333329E-2</v>
      </c>
    </row>
    <row r="121" spans="2:11" x14ac:dyDescent="0.2">
      <c r="B121" t="s">
        <v>796</v>
      </c>
      <c r="D121">
        <v>92</v>
      </c>
      <c r="E121">
        <v>63</v>
      </c>
      <c r="F121">
        <v>54</v>
      </c>
      <c r="G121" s="5">
        <v>31</v>
      </c>
      <c r="H121" s="7">
        <v>1.4603174603174602</v>
      </c>
      <c r="I121" s="7">
        <v>0.58695652173913049</v>
      </c>
      <c r="J121">
        <v>18</v>
      </c>
      <c r="K121" s="7">
        <v>6.25E-2</v>
      </c>
    </row>
    <row r="122" spans="2:11" x14ac:dyDescent="0.2">
      <c r="B122" t="s">
        <v>798</v>
      </c>
      <c r="D122">
        <v>91</v>
      </c>
      <c r="E122">
        <v>70</v>
      </c>
      <c r="F122">
        <v>50</v>
      </c>
      <c r="G122" s="5">
        <v>31</v>
      </c>
      <c r="H122" s="7">
        <v>1.3</v>
      </c>
      <c r="I122" s="7">
        <v>0.5494505494505495</v>
      </c>
      <c r="J122">
        <v>22</v>
      </c>
      <c r="K122" s="7">
        <v>8.3333333333333329E-2</v>
      </c>
    </row>
    <row r="123" spans="2:11" x14ac:dyDescent="0.2">
      <c r="B123" t="s">
        <v>798</v>
      </c>
      <c r="D123">
        <v>97</v>
      </c>
      <c r="E123">
        <v>62</v>
      </c>
      <c r="F123">
        <v>60</v>
      </c>
      <c r="G123" s="5">
        <v>29</v>
      </c>
      <c r="H123" s="7">
        <v>1.564516129032258</v>
      </c>
      <c r="I123" s="7">
        <v>0.61855670103092786</v>
      </c>
      <c r="J123">
        <v>22</v>
      </c>
      <c r="K123" s="7">
        <v>6.8965517241379309E-2</v>
      </c>
    </row>
    <row r="124" spans="2:11" x14ac:dyDescent="0.2">
      <c r="B124" t="s">
        <v>799</v>
      </c>
      <c r="D124">
        <v>67</v>
      </c>
      <c r="E124">
        <v>58</v>
      </c>
      <c r="F124">
        <v>35</v>
      </c>
      <c r="G124" s="5">
        <v>29</v>
      </c>
      <c r="H124" s="7">
        <v>1.1551724137931034</v>
      </c>
      <c r="I124" s="7">
        <v>0.52238805970149249</v>
      </c>
      <c r="J124">
        <v>19</v>
      </c>
      <c r="K124" s="7">
        <v>7.407407407407407E-2</v>
      </c>
    </row>
    <row r="125" spans="2:11" x14ac:dyDescent="0.2">
      <c r="B125" t="s">
        <v>799</v>
      </c>
      <c r="D125">
        <v>73</v>
      </c>
      <c r="E125">
        <v>50</v>
      </c>
      <c r="F125">
        <v>38</v>
      </c>
      <c r="G125" s="5">
        <v>32</v>
      </c>
      <c r="H125" s="7">
        <v>1.46</v>
      </c>
      <c r="I125" s="7">
        <v>0.52054794520547942</v>
      </c>
      <c r="J125">
        <v>19</v>
      </c>
      <c r="K125" s="7">
        <v>9.0909090909090912E-2</v>
      </c>
    </row>
    <row r="126" spans="2:11" x14ac:dyDescent="0.2">
      <c r="B126" t="s">
        <v>801</v>
      </c>
      <c r="D126">
        <v>102</v>
      </c>
      <c r="E126">
        <v>73</v>
      </c>
      <c r="F126">
        <v>57</v>
      </c>
      <c r="G126" s="5">
        <v>32</v>
      </c>
      <c r="H126" s="7">
        <v>1.3972602739726028</v>
      </c>
      <c r="I126" s="7">
        <v>0.55882352941176472</v>
      </c>
      <c r="J126">
        <v>20</v>
      </c>
      <c r="K126" s="7">
        <v>8.3333333333333329E-2</v>
      </c>
    </row>
    <row r="127" spans="2:11" x14ac:dyDescent="0.2">
      <c r="B127" t="s">
        <v>801</v>
      </c>
      <c r="D127">
        <v>104</v>
      </c>
      <c r="E127">
        <v>67</v>
      </c>
      <c r="F127">
        <v>57</v>
      </c>
      <c r="G127" s="5">
        <v>32</v>
      </c>
      <c r="H127" s="7">
        <v>1.5522388059701493</v>
      </c>
      <c r="I127" s="7">
        <v>0.54807692307692313</v>
      </c>
      <c r="J127">
        <v>20</v>
      </c>
      <c r="K127" s="7">
        <v>8.8235294117647065E-2</v>
      </c>
    </row>
    <row r="128" spans="2:11" x14ac:dyDescent="0.2">
      <c r="B128" t="s">
        <v>802</v>
      </c>
      <c r="D128">
        <v>110</v>
      </c>
      <c r="E128">
        <v>62</v>
      </c>
      <c r="F128">
        <v>60</v>
      </c>
      <c r="G128" s="5">
        <v>26</v>
      </c>
      <c r="H128" s="7">
        <v>1.7741935483870968</v>
      </c>
      <c r="I128" s="7">
        <v>0.54545454545454541</v>
      </c>
      <c r="J128">
        <v>23</v>
      </c>
      <c r="K128" s="7">
        <v>6.6666666666666666E-2</v>
      </c>
    </row>
    <row r="129" spans="2:11" x14ac:dyDescent="0.2">
      <c r="B129" t="s">
        <v>802</v>
      </c>
      <c r="D129">
        <v>98</v>
      </c>
      <c r="E129">
        <v>59</v>
      </c>
      <c r="F129">
        <v>53</v>
      </c>
      <c r="G129" s="5">
        <v>26</v>
      </c>
      <c r="H129" s="7">
        <v>1.6610169491525424</v>
      </c>
      <c r="I129" s="7">
        <v>0.54081632653061229</v>
      </c>
      <c r="J129">
        <v>22</v>
      </c>
      <c r="K129" s="7">
        <v>7.407407407407407E-2</v>
      </c>
    </row>
    <row r="130" spans="2:11" x14ac:dyDescent="0.2">
      <c r="B130" t="s">
        <v>803</v>
      </c>
      <c r="D130">
        <v>103</v>
      </c>
      <c r="E130">
        <v>74</v>
      </c>
      <c r="F130">
        <v>51</v>
      </c>
      <c r="G130" s="5">
        <v>24</v>
      </c>
      <c r="H130" s="7">
        <v>1.3918918918918919</v>
      </c>
      <c r="I130" s="7">
        <v>0.49514563106796117</v>
      </c>
      <c r="J130">
        <v>22</v>
      </c>
      <c r="K130" s="7">
        <v>5.7142857142857141E-2</v>
      </c>
    </row>
    <row r="131" spans="2:11" x14ac:dyDescent="0.2">
      <c r="B131" t="s">
        <v>803</v>
      </c>
      <c r="D131">
        <v>100</v>
      </c>
      <c r="E131">
        <v>70</v>
      </c>
      <c r="F131">
        <v>57</v>
      </c>
      <c r="G131" s="5">
        <v>27</v>
      </c>
      <c r="H131" s="7">
        <v>1.4285714285714286</v>
      </c>
      <c r="I131" s="7">
        <v>0.56999999999999995</v>
      </c>
      <c r="J131">
        <v>21</v>
      </c>
      <c r="K131" s="7">
        <v>9.6774193548387094E-2</v>
      </c>
    </row>
    <row r="132" spans="2:11" x14ac:dyDescent="0.2">
      <c r="B132" t="s">
        <v>804</v>
      </c>
      <c r="D132">
        <v>101</v>
      </c>
      <c r="E132">
        <v>76</v>
      </c>
      <c r="F132">
        <v>56</v>
      </c>
      <c r="G132" s="5">
        <v>28</v>
      </c>
      <c r="H132" s="7">
        <v>1.3289473684210527</v>
      </c>
      <c r="I132" s="7">
        <v>0.5544554455445545</v>
      </c>
      <c r="J132">
        <v>23</v>
      </c>
      <c r="K132" s="7">
        <v>5.5555555555555552E-2</v>
      </c>
    </row>
    <row r="133" spans="2:11" x14ac:dyDescent="0.2">
      <c r="B133" t="s">
        <v>804</v>
      </c>
      <c r="D133">
        <v>98</v>
      </c>
      <c r="E133">
        <v>69</v>
      </c>
      <c r="F133">
        <v>57</v>
      </c>
      <c r="G133" s="5">
        <v>30</v>
      </c>
      <c r="H133" s="7">
        <v>1.4202898550724639</v>
      </c>
      <c r="I133" s="7">
        <v>0.58163265306122447</v>
      </c>
      <c r="J133">
        <v>22</v>
      </c>
      <c r="K133" s="7">
        <v>5.8823529411764705E-2</v>
      </c>
    </row>
    <row r="134" spans="2:11" x14ac:dyDescent="0.2">
      <c r="B134" t="s">
        <v>805</v>
      </c>
      <c r="D134">
        <v>110</v>
      </c>
      <c r="E134">
        <v>86</v>
      </c>
      <c r="F134">
        <v>61</v>
      </c>
      <c r="G134" s="5">
        <v>32</v>
      </c>
      <c r="H134" s="7">
        <v>1.2790697674418605</v>
      </c>
      <c r="I134" s="7">
        <v>0.55454545454545456</v>
      </c>
      <c r="J134">
        <v>23</v>
      </c>
      <c r="K134" s="7">
        <v>4.5454545454545456E-2</v>
      </c>
    </row>
    <row r="135" spans="2:11" x14ac:dyDescent="0.2">
      <c r="B135" t="s">
        <v>805</v>
      </c>
      <c r="D135">
        <v>99</v>
      </c>
      <c r="E135">
        <v>78</v>
      </c>
      <c r="F135">
        <v>57</v>
      </c>
      <c r="G135" s="5">
        <v>35</v>
      </c>
      <c r="H135" s="7">
        <v>1.2692307692307692</v>
      </c>
      <c r="I135" s="7">
        <v>0.5757575757575758</v>
      </c>
      <c r="J135">
        <v>21</v>
      </c>
      <c r="K135" s="7">
        <v>8.1081081081081086E-2</v>
      </c>
    </row>
    <row r="136" spans="2:11" x14ac:dyDescent="0.2">
      <c r="B136" t="s">
        <v>806</v>
      </c>
      <c r="D136">
        <v>92</v>
      </c>
      <c r="E136">
        <v>71</v>
      </c>
      <c r="F136">
        <v>49</v>
      </c>
      <c r="G136" s="5">
        <v>36</v>
      </c>
      <c r="H136" s="7">
        <v>1.295774647887324</v>
      </c>
      <c r="I136" s="7">
        <v>0.53260869565217395</v>
      </c>
      <c r="J136">
        <v>23</v>
      </c>
      <c r="K136" s="7">
        <v>8.5714285714285715E-2</v>
      </c>
    </row>
    <row r="137" spans="2:11" x14ac:dyDescent="0.2">
      <c r="B137" t="s">
        <v>806</v>
      </c>
      <c r="D137">
        <v>90</v>
      </c>
      <c r="E137">
        <v>64</v>
      </c>
      <c r="F137">
        <v>45</v>
      </c>
      <c r="G137" s="5">
        <v>31</v>
      </c>
      <c r="H137" s="7">
        <v>1.40625</v>
      </c>
      <c r="I137" s="7">
        <v>0.5</v>
      </c>
      <c r="J137">
        <v>22</v>
      </c>
      <c r="K137" s="7">
        <v>6.25E-2</v>
      </c>
    </row>
    <row r="138" spans="2:11" x14ac:dyDescent="0.2">
      <c r="B138" t="s">
        <v>809</v>
      </c>
      <c r="D138">
        <v>105</v>
      </c>
      <c r="E138">
        <v>84</v>
      </c>
      <c r="F138">
        <v>57</v>
      </c>
      <c r="G138" s="5">
        <v>28</v>
      </c>
      <c r="H138" s="7">
        <v>1.25</v>
      </c>
      <c r="I138" s="7">
        <v>0.54285714285714282</v>
      </c>
      <c r="J138">
        <v>22</v>
      </c>
      <c r="K138" s="7">
        <v>7.3170731707317069E-2</v>
      </c>
    </row>
    <row r="139" spans="2:11" x14ac:dyDescent="0.2">
      <c r="B139" t="s">
        <v>809</v>
      </c>
      <c r="D139">
        <v>96</v>
      </c>
      <c r="E139">
        <v>66</v>
      </c>
      <c r="F139">
        <v>51</v>
      </c>
      <c r="G139" s="5">
        <v>30</v>
      </c>
      <c r="H139" s="7">
        <v>1.4545454545454546</v>
      </c>
      <c r="I139" s="7">
        <v>0.53125</v>
      </c>
      <c r="J139">
        <v>22</v>
      </c>
      <c r="K139" s="7">
        <v>6.25E-2</v>
      </c>
    </row>
    <row r="140" spans="2:11" x14ac:dyDescent="0.2">
      <c r="B140" t="s">
        <v>812</v>
      </c>
      <c r="D140">
        <v>115</v>
      </c>
      <c r="E140">
        <v>74</v>
      </c>
      <c r="F140">
        <v>54</v>
      </c>
      <c r="G140" s="5">
        <v>36</v>
      </c>
      <c r="H140" s="7">
        <v>1.5540540540540539</v>
      </c>
      <c r="I140" s="7">
        <v>0.46956521739130436</v>
      </c>
      <c r="J140">
        <v>24</v>
      </c>
      <c r="K140" s="7">
        <v>2.8571428571428571E-2</v>
      </c>
    </row>
    <row r="141" spans="2:11" x14ac:dyDescent="0.2">
      <c r="B141" t="s">
        <v>812</v>
      </c>
      <c r="D141">
        <v>112</v>
      </c>
      <c r="E141">
        <v>77</v>
      </c>
      <c r="F141">
        <v>60</v>
      </c>
      <c r="G141" s="5">
        <v>32</v>
      </c>
      <c r="H141" s="7">
        <v>1.4545454545454546</v>
      </c>
      <c r="I141" s="7">
        <v>0.5357142857142857</v>
      </c>
      <c r="J141">
        <v>22</v>
      </c>
      <c r="K141" s="7">
        <v>0.05</v>
      </c>
    </row>
    <row r="142" spans="2:11" x14ac:dyDescent="0.2">
      <c r="B142" t="s">
        <v>813</v>
      </c>
      <c r="D142">
        <v>105</v>
      </c>
      <c r="E142">
        <v>79</v>
      </c>
      <c r="F142">
        <v>56</v>
      </c>
      <c r="G142" s="5">
        <v>36</v>
      </c>
      <c r="H142" s="7">
        <v>1.3291139240506329</v>
      </c>
      <c r="I142" s="7">
        <v>0.53333333333333333</v>
      </c>
      <c r="J142">
        <v>20</v>
      </c>
      <c r="K142" s="7">
        <v>4.878048780487805E-2</v>
      </c>
    </row>
    <row r="143" spans="2:11" x14ac:dyDescent="0.2">
      <c r="B143" t="s">
        <v>813</v>
      </c>
      <c r="D143">
        <v>115</v>
      </c>
      <c r="E143">
        <v>73</v>
      </c>
      <c r="F143">
        <v>64</v>
      </c>
      <c r="G143" s="5">
        <v>35</v>
      </c>
      <c r="H143" s="7">
        <v>1.5753424657534247</v>
      </c>
      <c r="I143" s="7">
        <v>0.55652173913043479</v>
      </c>
      <c r="J143">
        <v>21</v>
      </c>
      <c r="K143" s="7">
        <v>5.5555555555555552E-2</v>
      </c>
    </row>
    <row r="144" spans="2:11" x14ac:dyDescent="0.2">
      <c r="G144" s="5"/>
      <c r="H144" s="7"/>
      <c r="I144" s="7"/>
      <c r="K144" s="7"/>
    </row>
    <row r="145" spans="1:17" x14ac:dyDescent="0.2">
      <c r="A145" t="s">
        <v>966</v>
      </c>
      <c r="B145" t="s">
        <v>835</v>
      </c>
    </row>
    <row r="146" spans="1:17" x14ac:dyDescent="0.2">
      <c r="A146" t="s">
        <v>966</v>
      </c>
      <c r="B146" t="s">
        <v>835</v>
      </c>
    </row>
    <row r="147" spans="1:17" x14ac:dyDescent="0.2">
      <c r="A147" t="s">
        <v>966</v>
      </c>
      <c r="B147" t="s">
        <v>835</v>
      </c>
      <c r="L147">
        <v>9</v>
      </c>
      <c r="M147">
        <v>11</v>
      </c>
      <c r="N147" s="7">
        <f>L147/M147</f>
        <v>0.81818181818181823</v>
      </c>
      <c r="O147" t="s">
        <v>230</v>
      </c>
      <c r="P147" t="s">
        <v>424</v>
      </c>
      <c r="Q147" t="s">
        <v>836</v>
      </c>
    </row>
    <row r="148" spans="1:17" x14ac:dyDescent="0.2">
      <c r="A148" t="s">
        <v>966</v>
      </c>
      <c r="B148" t="s">
        <v>952</v>
      </c>
      <c r="L148">
        <v>10</v>
      </c>
      <c r="M148">
        <v>12</v>
      </c>
      <c r="N148" s="7">
        <f>L148/M148</f>
        <v>0.83333333333333337</v>
      </c>
    </row>
    <row r="149" spans="1:17" x14ac:dyDescent="0.2">
      <c r="A149" t="s">
        <v>966</v>
      </c>
      <c r="L149">
        <v>10</v>
      </c>
      <c r="M149">
        <v>11.5</v>
      </c>
      <c r="N149" s="7">
        <f>L149/M149</f>
        <v>0.86956521739130432</v>
      </c>
    </row>
    <row r="150" spans="1:17" x14ac:dyDescent="0.2">
      <c r="A150" t="s">
        <v>966</v>
      </c>
      <c r="L150">
        <v>13</v>
      </c>
      <c r="M150">
        <v>13</v>
      </c>
      <c r="N150" s="7">
        <f t="shared" ref="N150:N231" si="9">L150/M150</f>
        <v>1</v>
      </c>
      <c r="O150" t="s">
        <v>348</v>
      </c>
      <c r="P150" t="s">
        <v>953</v>
      </c>
    </row>
    <row r="151" spans="1:17" x14ac:dyDescent="0.2">
      <c r="A151" t="s">
        <v>966</v>
      </c>
      <c r="L151">
        <v>12</v>
      </c>
      <c r="M151">
        <v>12</v>
      </c>
      <c r="N151" s="7">
        <f t="shared" si="9"/>
        <v>1</v>
      </c>
    </row>
    <row r="152" spans="1:17" x14ac:dyDescent="0.2">
      <c r="A152" t="s">
        <v>966</v>
      </c>
      <c r="L152">
        <v>13</v>
      </c>
      <c r="M152">
        <v>14</v>
      </c>
      <c r="N152" s="7">
        <f t="shared" si="9"/>
        <v>0.9285714285714286</v>
      </c>
    </row>
    <row r="153" spans="1:17" x14ac:dyDescent="0.2">
      <c r="A153" t="s">
        <v>966</v>
      </c>
      <c r="L153">
        <v>11</v>
      </c>
      <c r="M153">
        <v>12.5</v>
      </c>
      <c r="N153" s="7">
        <f t="shared" si="9"/>
        <v>0.88</v>
      </c>
    </row>
    <row r="154" spans="1:17" x14ac:dyDescent="0.2">
      <c r="A154" t="s">
        <v>966</v>
      </c>
      <c r="C154" s="7"/>
      <c r="D154" s="7"/>
      <c r="L154">
        <v>10</v>
      </c>
      <c r="M154">
        <v>12</v>
      </c>
      <c r="N154" s="7">
        <f t="shared" si="9"/>
        <v>0.83333333333333337</v>
      </c>
    </row>
    <row r="155" spans="1:17" x14ac:dyDescent="0.2">
      <c r="B155" t="s">
        <v>954</v>
      </c>
      <c r="C155" s="7"/>
      <c r="D155" s="7"/>
      <c r="L155">
        <v>10</v>
      </c>
      <c r="M155">
        <v>12</v>
      </c>
      <c r="N155" s="7">
        <f t="shared" si="9"/>
        <v>0.83333333333333337</v>
      </c>
    </row>
    <row r="156" spans="1:17" s="17" customFormat="1" x14ac:dyDescent="0.2">
      <c r="A156" s="17" t="s">
        <v>980</v>
      </c>
      <c r="B156" s="17" t="s">
        <v>955</v>
      </c>
      <c r="C156" s="18"/>
      <c r="D156" s="18"/>
      <c r="L156" s="17">
        <v>11</v>
      </c>
      <c r="M156" s="17">
        <v>11</v>
      </c>
      <c r="N156" s="18">
        <f t="shared" si="9"/>
        <v>1</v>
      </c>
    </row>
    <row r="157" spans="1:17" s="17" customFormat="1" x14ac:dyDescent="0.2">
      <c r="C157" s="18"/>
      <c r="D157" s="18"/>
      <c r="L157" s="17">
        <v>10.5</v>
      </c>
      <c r="M157" s="17">
        <v>12.5</v>
      </c>
      <c r="N157" s="18">
        <f t="shared" si="9"/>
        <v>0.84</v>
      </c>
    </row>
    <row r="158" spans="1:17" s="17" customFormat="1" x14ac:dyDescent="0.2">
      <c r="C158" s="18"/>
      <c r="D158" s="18"/>
      <c r="L158" s="17">
        <v>9</v>
      </c>
      <c r="M158" s="17">
        <v>12</v>
      </c>
      <c r="N158" s="18">
        <f t="shared" si="9"/>
        <v>0.75</v>
      </c>
      <c r="O158" s="17" t="s">
        <v>956</v>
      </c>
    </row>
    <row r="159" spans="1:17" s="17" customFormat="1" x14ac:dyDescent="0.2">
      <c r="C159" s="18"/>
      <c r="D159" s="18"/>
      <c r="L159" s="17">
        <v>10</v>
      </c>
      <c r="M159" s="17">
        <v>12</v>
      </c>
      <c r="N159" s="18">
        <f t="shared" si="9"/>
        <v>0.83333333333333337</v>
      </c>
    </row>
    <row r="160" spans="1:17" s="17" customFormat="1" x14ac:dyDescent="0.2">
      <c r="C160" s="18"/>
      <c r="D160" s="18"/>
      <c r="L160" s="17">
        <v>10</v>
      </c>
      <c r="M160" s="17">
        <v>12</v>
      </c>
      <c r="N160" s="18">
        <f t="shared" si="9"/>
        <v>0.83333333333333337</v>
      </c>
    </row>
    <row r="161" spans="2:15" x14ac:dyDescent="0.2">
      <c r="B161" t="s">
        <v>957</v>
      </c>
      <c r="C161" s="7"/>
      <c r="D161" s="7"/>
      <c r="L161">
        <v>10</v>
      </c>
      <c r="M161">
        <v>12</v>
      </c>
      <c r="N161" s="7">
        <f t="shared" si="9"/>
        <v>0.83333333333333337</v>
      </c>
    </row>
    <row r="162" spans="2:15" x14ac:dyDescent="0.2">
      <c r="C162" s="7"/>
      <c r="D162" s="7"/>
      <c r="L162">
        <v>11</v>
      </c>
      <c r="M162">
        <v>13</v>
      </c>
      <c r="N162" s="7">
        <f t="shared" si="9"/>
        <v>0.84615384615384615</v>
      </c>
    </row>
    <row r="163" spans="2:15" x14ac:dyDescent="0.2">
      <c r="C163" s="7"/>
      <c r="D163" s="7"/>
      <c r="L163">
        <v>11</v>
      </c>
      <c r="M163">
        <v>13</v>
      </c>
      <c r="N163" s="7">
        <f t="shared" si="9"/>
        <v>0.84615384615384615</v>
      </c>
      <c r="O163" t="s">
        <v>230</v>
      </c>
    </row>
    <row r="164" spans="2:15" x14ac:dyDescent="0.2">
      <c r="L164">
        <v>10</v>
      </c>
      <c r="M164">
        <v>12</v>
      </c>
      <c r="N164" s="7">
        <f t="shared" si="9"/>
        <v>0.83333333333333337</v>
      </c>
    </row>
    <row r="165" spans="2:15" x14ac:dyDescent="0.2">
      <c r="L165">
        <v>11</v>
      </c>
      <c r="M165">
        <v>11</v>
      </c>
      <c r="N165" s="7">
        <f t="shared" si="9"/>
        <v>1</v>
      </c>
    </row>
    <row r="166" spans="2:15" x14ac:dyDescent="0.2">
      <c r="B166" t="s">
        <v>958</v>
      </c>
      <c r="L166">
        <v>10</v>
      </c>
      <c r="M166">
        <v>12</v>
      </c>
      <c r="N166" s="7">
        <f t="shared" si="9"/>
        <v>0.83333333333333337</v>
      </c>
    </row>
    <row r="167" spans="2:15" x14ac:dyDescent="0.2">
      <c r="L167">
        <v>10</v>
      </c>
      <c r="M167">
        <v>12</v>
      </c>
      <c r="N167" s="7">
        <f t="shared" si="9"/>
        <v>0.83333333333333337</v>
      </c>
    </row>
    <row r="168" spans="2:15" x14ac:dyDescent="0.2">
      <c r="L168">
        <v>12</v>
      </c>
      <c r="M168">
        <v>14</v>
      </c>
      <c r="N168" s="7">
        <f t="shared" si="9"/>
        <v>0.8571428571428571</v>
      </c>
    </row>
    <row r="169" spans="2:15" x14ac:dyDescent="0.2">
      <c r="L169">
        <v>10.5</v>
      </c>
      <c r="M169">
        <v>13.5</v>
      </c>
      <c r="N169" s="7">
        <f t="shared" si="9"/>
        <v>0.77777777777777779</v>
      </c>
    </row>
    <row r="170" spans="2:15" x14ac:dyDescent="0.2">
      <c r="L170">
        <v>11</v>
      </c>
      <c r="M170">
        <v>13.5</v>
      </c>
      <c r="N170" s="7">
        <f t="shared" si="9"/>
        <v>0.81481481481481477</v>
      </c>
    </row>
    <row r="171" spans="2:15" x14ac:dyDescent="0.2">
      <c r="L171">
        <v>11</v>
      </c>
      <c r="M171">
        <v>12</v>
      </c>
      <c r="N171" s="7">
        <f t="shared" si="9"/>
        <v>0.91666666666666663</v>
      </c>
    </row>
    <row r="172" spans="2:15" x14ac:dyDescent="0.2">
      <c r="L172">
        <v>11</v>
      </c>
      <c r="M172">
        <v>13</v>
      </c>
      <c r="N172" s="7">
        <f t="shared" si="9"/>
        <v>0.84615384615384615</v>
      </c>
    </row>
    <row r="173" spans="2:15" x14ac:dyDescent="0.2">
      <c r="B173" t="s">
        <v>959</v>
      </c>
      <c r="L173">
        <v>11</v>
      </c>
      <c r="M173">
        <v>12</v>
      </c>
      <c r="N173" s="7">
        <f t="shared" si="9"/>
        <v>0.91666666666666663</v>
      </c>
    </row>
    <row r="174" spans="2:15" x14ac:dyDescent="0.2">
      <c r="L174">
        <v>10</v>
      </c>
      <c r="M174">
        <v>12</v>
      </c>
      <c r="N174" s="7">
        <f t="shared" si="9"/>
        <v>0.83333333333333337</v>
      </c>
    </row>
    <row r="175" spans="2:15" x14ac:dyDescent="0.2">
      <c r="L175">
        <v>10</v>
      </c>
      <c r="M175">
        <v>12</v>
      </c>
      <c r="N175" s="7">
        <f t="shared" si="9"/>
        <v>0.83333333333333337</v>
      </c>
      <c r="O175" t="s">
        <v>425</v>
      </c>
    </row>
    <row r="176" spans="2:15" x14ac:dyDescent="0.2">
      <c r="L176">
        <v>15</v>
      </c>
      <c r="M176">
        <v>15</v>
      </c>
      <c r="N176" s="7">
        <f t="shared" si="9"/>
        <v>1</v>
      </c>
    </row>
    <row r="177" spans="12:14" x14ac:dyDescent="0.2">
      <c r="L177">
        <v>11</v>
      </c>
      <c r="M177">
        <v>14</v>
      </c>
      <c r="N177" s="7">
        <f t="shared" si="9"/>
        <v>0.7857142857142857</v>
      </c>
    </row>
    <row r="178" spans="12:14" x14ac:dyDescent="0.2">
      <c r="L178">
        <v>15</v>
      </c>
      <c r="M178">
        <v>15</v>
      </c>
      <c r="N178" s="7">
        <f t="shared" si="9"/>
        <v>1</v>
      </c>
    </row>
    <row r="179" spans="12:14" x14ac:dyDescent="0.2">
      <c r="L179">
        <v>13</v>
      </c>
      <c r="M179">
        <v>14</v>
      </c>
      <c r="N179" s="7">
        <f t="shared" si="9"/>
        <v>0.9285714285714286</v>
      </c>
    </row>
    <row r="180" spans="12:14" x14ac:dyDescent="0.2">
      <c r="L180">
        <v>13.5</v>
      </c>
      <c r="M180">
        <v>14</v>
      </c>
      <c r="N180" s="7">
        <f t="shared" si="9"/>
        <v>0.9642857142857143</v>
      </c>
    </row>
    <row r="181" spans="12:14" x14ac:dyDescent="0.2">
      <c r="L181">
        <v>13</v>
      </c>
      <c r="M181">
        <v>14</v>
      </c>
      <c r="N181" s="7">
        <f t="shared" si="9"/>
        <v>0.9285714285714286</v>
      </c>
    </row>
    <row r="182" spans="12:14" x14ac:dyDescent="0.2">
      <c r="L182">
        <v>13</v>
      </c>
      <c r="M182">
        <v>14</v>
      </c>
      <c r="N182" s="7">
        <f t="shared" si="9"/>
        <v>0.9285714285714286</v>
      </c>
    </row>
    <row r="183" spans="12:14" x14ac:dyDescent="0.2">
      <c r="L183">
        <v>13</v>
      </c>
      <c r="M183">
        <v>15</v>
      </c>
      <c r="N183" s="7">
        <f t="shared" si="9"/>
        <v>0.8666666666666667</v>
      </c>
    </row>
    <row r="184" spans="12:14" x14ac:dyDescent="0.2">
      <c r="L184">
        <v>14</v>
      </c>
      <c r="M184">
        <v>15</v>
      </c>
      <c r="N184" s="7">
        <f t="shared" si="9"/>
        <v>0.93333333333333335</v>
      </c>
    </row>
    <row r="185" spans="12:14" x14ac:dyDescent="0.2">
      <c r="L185">
        <v>13</v>
      </c>
      <c r="M185">
        <v>13</v>
      </c>
      <c r="N185" s="7">
        <f t="shared" si="9"/>
        <v>1</v>
      </c>
    </row>
    <row r="186" spans="12:14" x14ac:dyDescent="0.2">
      <c r="L186">
        <v>12</v>
      </c>
      <c r="M186">
        <v>14</v>
      </c>
      <c r="N186" s="7">
        <f t="shared" si="9"/>
        <v>0.8571428571428571</v>
      </c>
    </row>
    <row r="187" spans="12:14" x14ac:dyDescent="0.2">
      <c r="L187">
        <v>11</v>
      </c>
      <c r="M187">
        <v>12</v>
      </c>
      <c r="N187" s="7">
        <f t="shared" si="9"/>
        <v>0.91666666666666663</v>
      </c>
    </row>
    <row r="188" spans="12:14" x14ac:dyDescent="0.2">
      <c r="L188">
        <v>10</v>
      </c>
      <c r="M188">
        <v>13</v>
      </c>
      <c r="N188" s="7">
        <f t="shared" si="9"/>
        <v>0.76923076923076927</v>
      </c>
    </row>
    <row r="189" spans="12:14" x14ac:dyDescent="0.2">
      <c r="L189">
        <v>11</v>
      </c>
      <c r="M189">
        <v>13</v>
      </c>
      <c r="N189" s="7">
        <f t="shared" si="9"/>
        <v>0.84615384615384615</v>
      </c>
    </row>
    <row r="190" spans="12:14" x14ac:dyDescent="0.2">
      <c r="L190">
        <v>12</v>
      </c>
      <c r="M190">
        <v>13</v>
      </c>
      <c r="N190" s="7">
        <f t="shared" si="9"/>
        <v>0.92307692307692313</v>
      </c>
    </row>
    <row r="191" spans="12:14" x14ac:dyDescent="0.2">
      <c r="L191">
        <v>12</v>
      </c>
      <c r="M191">
        <v>15</v>
      </c>
      <c r="N191" s="7">
        <f t="shared" si="9"/>
        <v>0.8</v>
      </c>
    </row>
    <row r="192" spans="12:14" x14ac:dyDescent="0.2">
      <c r="L192">
        <v>12</v>
      </c>
      <c r="M192">
        <v>15</v>
      </c>
      <c r="N192" s="7">
        <f t="shared" si="9"/>
        <v>0.8</v>
      </c>
    </row>
    <row r="193" spans="2:15" x14ac:dyDescent="0.2">
      <c r="L193">
        <v>11</v>
      </c>
      <c r="M193">
        <v>12</v>
      </c>
      <c r="N193" s="7">
        <f t="shared" si="9"/>
        <v>0.91666666666666663</v>
      </c>
    </row>
    <row r="194" spans="2:15" x14ac:dyDescent="0.2">
      <c r="L194">
        <v>13</v>
      </c>
      <c r="M194">
        <v>14</v>
      </c>
      <c r="N194" s="7">
        <f t="shared" si="9"/>
        <v>0.9285714285714286</v>
      </c>
    </row>
    <row r="195" spans="2:15" x14ac:dyDescent="0.2">
      <c r="L195">
        <v>11</v>
      </c>
      <c r="M195">
        <v>14</v>
      </c>
      <c r="N195" s="7">
        <f t="shared" si="9"/>
        <v>0.7857142857142857</v>
      </c>
    </row>
    <row r="196" spans="2:15" x14ac:dyDescent="0.2">
      <c r="L196">
        <v>13</v>
      </c>
      <c r="M196">
        <v>14</v>
      </c>
      <c r="N196" s="7">
        <f t="shared" si="9"/>
        <v>0.9285714285714286</v>
      </c>
    </row>
    <row r="197" spans="2:15" x14ac:dyDescent="0.2">
      <c r="L197">
        <v>11.5</v>
      </c>
      <c r="M197">
        <v>13</v>
      </c>
      <c r="N197" s="7">
        <f t="shared" si="9"/>
        <v>0.88461538461538458</v>
      </c>
    </row>
    <row r="198" spans="2:15" x14ac:dyDescent="0.2">
      <c r="L198">
        <v>12</v>
      </c>
      <c r="M198">
        <v>14</v>
      </c>
      <c r="N198" s="7">
        <f t="shared" si="9"/>
        <v>0.8571428571428571</v>
      </c>
    </row>
    <row r="199" spans="2:15" x14ac:dyDescent="0.2">
      <c r="L199">
        <v>13</v>
      </c>
      <c r="M199">
        <v>14</v>
      </c>
      <c r="N199" s="7">
        <f t="shared" si="9"/>
        <v>0.9285714285714286</v>
      </c>
    </row>
    <row r="200" spans="2:15" x14ac:dyDescent="0.2">
      <c r="L200">
        <v>11</v>
      </c>
      <c r="M200">
        <v>12</v>
      </c>
      <c r="N200" s="7">
        <f t="shared" si="9"/>
        <v>0.91666666666666663</v>
      </c>
    </row>
    <row r="201" spans="2:15" x14ac:dyDescent="0.2">
      <c r="L201">
        <v>11</v>
      </c>
      <c r="M201">
        <v>13</v>
      </c>
      <c r="N201" s="7">
        <f t="shared" si="9"/>
        <v>0.84615384615384615</v>
      </c>
    </row>
    <row r="202" spans="2:15" x14ac:dyDescent="0.2">
      <c r="L202">
        <v>12</v>
      </c>
      <c r="M202">
        <v>13</v>
      </c>
      <c r="N202" s="7">
        <f t="shared" si="9"/>
        <v>0.92307692307692313</v>
      </c>
    </row>
    <row r="203" spans="2:15" x14ac:dyDescent="0.2">
      <c r="B203" t="s">
        <v>960</v>
      </c>
      <c r="L203">
        <v>12</v>
      </c>
      <c r="M203">
        <v>12</v>
      </c>
      <c r="N203" s="7">
        <f t="shared" si="9"/>
        <v>1</v>
      </c>
    </row>
    <row r="204" spans="2:15" x14ac:dyDescent="0.2">
      <c r="L204">
        <v>11.5</v>
      </c>
      <c r="M204">
        <v>12</v>
      </c>
      <c r="N204" s="7">
        <f t="shared" si="9"/>
        <v>0.95833333333333337</v>
      </c>
    </row>
    <row r="205" spans="2:15" x14ac:dyDescent="0.2">
      <c r="L205">
        <v>12</v>
      </c>
      <c r="M205">
        <v>13</v>
      </c>
      <c r="N205" s="7">
        <f t="shared" si="9"/>
        <v>0.92307692307692313</v>
      </c>
      <c r="O205" t="s">
        <v>230</v>
      </c>
    </row>
    <row r="206" spans="2:15" x14ac:dyDescent="0.2">
      <c r="L206">
        <v>10</v>
      </c>
      <c r="M206">
        <v>12</v>
      </c>
      <c r="N206" s="7">
        <f t="shared" si="9"/>
        <v>0.83333333333333337</v>
      </c>
    </row>
    <row r="207" spans="2:15" x14ac:dyDescent="0.2">
      <c r="L207">
        <v>10</v>
      </c>
      <c r="M207">
        <v>11</v>
      </c>
      <c r="N207" s="7">
        <f t="shared" si="9"/>
        <v>0.90909090909090906</v>
      </c>
    </row>
    <row r="208" spans="2:15" x14ac:dyDescent="0.2">
      <c r="L208">
        <v>11</v>
      </c>
      <c r="M208">
        <v>12</v>
      </c>
      <c r="N208" s="7">
        <f t="shared" si="9"/>
        <v>0.91666666666666663</v>
      </c>
    </row>
    <row r="209" spans="2:15" x14ac:dyDescent="0.2">
      <c r="L209">
        <v>11</v>
      </c>
      <c r="M209">
        <v>12</v>
      </c>
      <c r="N209" s="7">
        <f t="shared" si="9"/>
        <v>0.91666666666666663</v>
      </c>
    </row>
    <row r="210" spans="2:15" x14ac:dyDescent="0.2">
      <c r="L210">
        <v>11</v>
      </c>
      <c r="M210">
        <v>12</v>
      </c>
      <c r="N210" s="7">
        <f t="shared" si="9"/>
        <v>0.91666666666666663</v>
      </c>
    </row>
    <row r="211" spans="2:15" x14ac:dyDescent="0.2">
      <c r="L211">
        <v>10</v>
      </c>
      <c r="M211">
        <v>12</v>
      </c>
      <c r="N211" s="7">
        <f t="shared" si="9"/>
        <v>0.83333333333333337</v>
      </c>
    </row>
    <row r="212" spans="2:15" x14ac:dyDescent="0.2">
      <c r="L212">
        <v>10</v>
      </c>
      <c r="M212">
        <v>12</v>
      </c>
      <c r="N212" s="7">
        <f t="shared" si="9"/>
        <v>0.83333333333333337</v>
      </c>
    </row>
    <row r="213" spans="2:15" x14ac:dyDescent="0.2">
      <c r="L213">
        <v>11</v>
      </c>
      <c r="M213">
        <v>11</v>
      </c>
      <c r="N213" s="7">
        <f t="shared" si="9"/>
        <v>1</v>
      </c>
    </row>
    <row r="214" spans="2:15" x14ac:dyDescent="0.2">
      <c r="L214">
        <v>10</v>
      </c>
      <c r="M214">
        <v>10</v>
      </c>
      <c r="N214" s="7">
        <f t="shared" si="9"/>
        <v>1</v>
      </c>
    </row>
    <row r="215" spans="2:15" x14ac:dyDescent="0.2">
      <c r="L215">
        <v>11</v>
      </c>
      <c r="M215">
        <v>12</v>
      </c>
      <c r="N215" s="7">
        <f t="shared" si="9"/>
        <v>0.91666666666666663</v>
      </c>
    </row>
    <row r="216" spans="2:15" x14ac:dyDescent="0.2">
      <c r="L216">
        <v>11</v>
      </c>
      <c r="M216">
        <v>12</v>
      </c>
      <c r="N216" s="7">
        <f t="shared" si="9"/>
        <v>0.91666666666666663</v>
      </c>
    </row>
    <row r="217" spans="2:15" x14ac:dyDescent="0.2">
      <c r="L217">
        <v>11</v>
      </c>
      <c r="M217">
        <v>13</v>
      </c>
      <c r="N217" s="7">
        <f t="shared" si="9"/>
        <v>0.84615384615384615</v>
      </c>
    </row>
    <row r="218" spans="2:15" x14ac:dyDescent="0.2">
      <c r="L218">
        <v>11</v>
      </c>
      <c r="M218">
        <v>12</v>
      </c>
      <c r="N218" s="7">
        <f t="shared" si="9"/>
        <v>0.91666666666666663</v>
      </c>
    </row>
    <row r="219" spans="2:15" x14ac:dyDescent="0.2">
      <c r="L219">
        <v>12</v>
      </c>
      <c r="M219">
        <v>12</v>
      </c>
      <c r="N219" s="7">
        <f t="shared" si="9"/>
        <v>1</v>
      </c>
    </row>
    <row r="220" spans="2:15" x14ac:dyDescent="0.2">
      <c r="L220">
        <v>10</v>
      </c>
      <c r="M220">
        <v>12</v>
      </c>
      <c r="N220" s="7">
        <f t="shared" si="9"/>
        <v>0.83333333333333337</v>
      </c>
    </row>
    <row r="221" spans="2:15" x14ac:dyDescent="0.2">
      <c r="B221" t="s">
        <v>961</v>
      </c>
      <c r="L221">
        <v>10</v>
      </c>
      <c r="M221">
        <v>11</v>
      </c>
      <c r="N221" s="7">
        <f t="shared" si="9"/>
        <v>0.90909090909090906</v>
      </c>
    </row>
    <row r="222" spans="2:15" x14ac:dyDescent="0.2">
      <c r="L222">
        <v>11</v>
      </c>
      <c r="M222">
        <v>12</v>
      </c>
      <c r="N222" s="7">
        <f t="shared" si="9"/>
        <v>0.91666666666666663</v>
      </c>
    </row>
    <row r="223" spans="2:15" x14ac:dyDescent="0.2">
      <c r="L223">
        <v>12</v>
      </c>
      <c r="M223">
        <v>14</v>
      </c>
      <c r="N223" s="7">
        <f t="shared" si="9"/>
        <v>0.8571428571428571</v>
      </c>
      <c r="O223" t="s">
        <v>131</v>
      </c>
    </row>
    <row r="224" spans="2:15" x14ac:dyDescent="0.2">
      <c r="L224">
        <v>13</v>
      </c>
      <c r="M224">
        <v>14</v>
      </c>
      <c r="N224" s="7">
        <f t="shared" si="9"/>
        <v>0.9285714285714286</v>
      </c>
    </row>
    <row r="225" spans="2:15" x14ac:dyDescent="0.2">
      <c r="L225">
        <v>13</v>
      </c>
      <c r="M225">
        <v>14</v>
      </c>
      <c r="N225" s="7">
        <f t="shared" si="9"/>
        <v>0.9285714285714286</v>
      </c>
    </row>
    <row r="226" spans="2:15" x14ac:dyDescent="0.2">
      <c r="B226" t="s">
        <v>962</v>
      </c>
      <c r="L226">
        <v>11</v>
      </c>
      <c r="M226">
        <v>13</v>
      </c>
      <c r="N226" s="7">
        <f t="shared" si="9"/>
        <v>0.84615384615384615</v>
      </c>
    </row>
    <row r="227" spans="2:15" x14ac:dyDescent="0.2">
      <c r="L227">
        <v>10</v>
      </c>
      <c r="M227">
        <v>14</v>
      </c>
      <c r="N227" s="7">
        <f t="shared" si="9"/>
        <v>0.7142857142857143</v>
      </c>
    </row>
    <row r="228" spans="2:15" x14ac:dyDescent="0.2">
      <c r="L228">
        <v>12</v>
      </c>
      <c r="M228">
        <v>14</v>
      </c>
      <c r="N228" s="7">
        <f t="shared" si="9"/>
        <v>0.8571428571428571</v>
      </c>
    </row>
    <row r="229" spans="2:15" x14ac:dyDescent="0.2">
      <c r="L229">
        <v>11</v>
      </c>
      <c r="M229">
        <v>13</v>
      </c>
      <c r="N229" s="7">
        <f t="shared" si="9"/>
        <v>0.84615384615384615</v>
      </c>
    </row>
    <row r="230" spans="2:15" x14ac:dyDescent="0.2">
      <c r="L230">
        <v>12</v>
      </c>
      <c r="M230">
        <v>15</v>
      </c>
      <c r="N230" s="7">
        <f t="shared" si="9"/>
        <v>0.8</v>
      </c>
    </row>
    <row r="231" spans="2:15" x14ac:dyDescent="0.2">
      <c r="L231">
        <v>11</v>
      </c>
      <c r="M231">
        <v>13</v>
      </c>
      <c r="N231" s="7">
        <f t="shared" si="9"/>
        <v>0.84615384615384615</v>
      </c>
      <c r="O231" t="s">
        <v>963</v>
      </c>
    </row>
  </sheetData>
  <phoneticPr fontId="4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1"/>
  <sheetViews>
    <sheetView workbookViewId="0">
      <selection activeCell="R21" sqref="R21"/>
    </sheetView>
  </sheetViews>
  <sheetFormatPr defaultRowHeight="12.75" x14ac:dyDescent="0.2"/>
  <cols>
    <col min="1" max="1" width="40" bestFit="1" customWidth="1"/>
    <col min="2" max="2" width="5.7109375" customWidth="1"/>
    <col min="3" max="3" width="5.28515625" customWidth="1"/>
    <col min="4" max="4" width="6.42578125" customWidth="1"/>
    <col min="5" max="5" width="5.7109375" customWidth="1"/>
    <col min="6" max="6" width="6.140625" style="7" customWidth="1"/>
    <col min="7" max="7" width="9.140625" style="7"/>
    <col min="8" max="8" width="5.7109375" style="7" customWidth="1"/>
    <col min="9" max="9" width="7.28515625" customWidth="1"/>
    <col min="10" max="11" width="6.28515625" customWidth="1"/>
    <col min="12" max="12" width="8.7109375" style="7" customWidth="1"/>
    <col min="13" max="13" width="5.85546875" customWidth="1"/>
    <col min="14" max="14" width="6" customWidth="1"/>
    <col min="15" max="15" width="5.42578125" customWidth="1"/>
    <col min="16" max="16" width="6.140625" customWidth="1"/>
    <col min="17" max="17" width="5.85546875" customWidth="1"/>
    <col min="18" max="18" width="9.140625" style="26"/>
  </cols>
  <sheetData>
    <row r="1" spans="1:18" x14ac:dyDescent="0.2">
      <c r="A1" s="2" t="s">
        <v>58</v>
      </c>
      <c r="B1" s="2" t="s">
        <v>1</v>
      </c>
      <c r="C1" s="2" t="s">
        <v>2</v>
      </c>
      <c r="D1" s="2" t="s">
        <v>5</v>
      </c>
      <c r="E1" s="2" t="s">
        <v>4</v>
      </c>
      <c r="F1" s="6" t="s">
        <v>3</v>
      </c>
      <c r="G1" s="6" t="s">
        <v>6</v>
      </c>
      <c r="H1" s="6" t="s">
        <v>141</v>
      </c>
      <c r="I1" s="2" t="s">
        <v>307</v>
      </c>
      <c r="J1" s="2" t="s">
        <v>7</v>
      </c>
      <c r="K1" s="2" t="s">
        <v>8</v>
      </c>
      <c r="L1" s="6" t="s">
        <v>56</v>
      </c>
      <c r="M1" t="s">
        <v>45</v>
      </c>
      <c r="N1" t="s">
        <v>46</v>
      </c>
      <c r="O1" t="s">
        <v>47</v>
      </c>
      <c r="P1" t="s">
        <v>68</v>
      </c>
      <c r="Q1" t="s">
        <v>69</v>
      </c>
      <c r="R1" s="26" t="s">
        <v>1037</v>
      </c>
    </row>
    <row r="2" spans="1:18" x14ac:dyDescent="0.2">
      <c r="A2" t="s">
        <v>12</v>
      </c>
      <c r="B2" s="1">
        <f t="shared" ref="B2:I2" si="0">AVERAGE(B10:B927)</f>
        <v>94.743750000000006</v>
      </c>
      <c r="C2" s="1">
        <f t="shared" si="0"/>
        <v>65.96875</v>
      </c>
      <c r="D2" s="1">
        <f t="shared" si="0"/>
        <v>49.475000000000001</v>
      </c>
      <c r="E2" s="1">
        <f t="shared" si="0"/>
        <v>36.391025641025642</v>
      </c>
      <c r="F2" s="7">
        <f t="shared" si="0"/>
        <v>1.4487506040679767</v>
      </c>
      <c r="G2" s="7">
        <f t="shared" si="0"/>
        <v>0.52292291221444398</v>
      </c>
      <c r="H2" s="7">
        <f>AVERAGE(H10:H927)</f>
        <v>0.19833230126113682</v>
      </c>
      <c r="I2" s="1">
        <f t="shared" si="0"/>
        <v>19.5</v>
      </c>
      <c r="J2" s="1">
        <f>AVERAGE(J11:J927)</f>
        <v>10.731410256410255</v>
      </c>
      <c r="K2" s="1">
        <f>AVERAGE(K11:K927)</f>
        <v>11.538461538461538</v>
      </c>
      <c r="L2" s="7">
        <f>AVERAGE(L11:L927)</f>
        <v>0.93437658081876063</v>
      </c>
      <c r="M2" s="7"/>
      <c r="N2" s="7"/>
      <c r="O2" s="7"/>
      <c r="P2" s="7">
        <f>AVERAGE(P11:P927)</f>
        <v>7.375</v>
      </c>
      <c r="Q2" s="7">
        <f>AVERAGE(Q11:Q927)</f>
        <v>5.5</v>
      </c>
      <c r="R2" s="7">
        <f>AVERAGE(R11:R927)</f>
        <v>48.31818181818182</v>
      </c>
    </row>
    <row r="3" spans="1:18" x14ac:dyDescent="0.2">
      <c r="A3" t="s">
        <v>14</v>
      </c>
      <c r="B3">
        <f t="shared" ref="B3:I3" si="1">MIN(B10:B927)</f>
        <v>62</v>
      </c>
      <c r="C3">
        <f t="shared" si="1"/>
        <v>41</v>
      </c>
      <c r="D3">
        <f t="shared" si="1"/>
        <v>27</v>
      </c>
      <c r="E3">
        <f t="shared" si="1"/>
        <v>28</v>
      </c>
      <c r="F3" s="7">
        <f t="shared" si="1"/>
        <v>1.1604938271604939</v>
      </c>
      <c r="G3" s="7">
        <f t="shared" si="1"/>
        <v>0.30927835051546393</v>
      </c>
      <c r="H3" s="7">
        <f>MIN(H10:H927)</f>
        <v>6.4516129032258063E-2</v>
      </c>
      <c r="I3">
        <f t="shared" si="1"/>
        <v>13</v>
      </c>
      <c r="J3">
        <f>MIN(J11:J927)</f>
        <v>8</v>
      </c>
      <c r="K3">
        <f>MIN(K11:K927)</f>
        <v>8</v>
      </c>
      <c r="L3" s="7">
        <f>MIN(L11:L927)</f>
        <v>0.7142857142857143</v>
      </c>
      <c r="M3" s="7"/>
      <c r="N3" s="7"/>
      <c r="O3" s="7"/>
      <c r="P3" s="7">
        <f>MIN(P11:P927)</f>
        <v>6</v>
      </c>
      <c r="Q3" s="7">
        <f>MIN(Q11:Q927)</f>
        <v>5</v>
      </c>
      <c r="R3" s="7">
        <f>MIN(R11:R927)</f>
        <v>38</v>
      </c>
    </row>
    <row r="4" spans="1:18" x14ac:dyDescent="0.2">
      <c r="A4" t="s">
        <v>15</v>
      </c>
      <c r="B4" s="1">
        <f t="shared" ref="B4:I4" si="2">PERCENTILE(B10:B927,0.05)</f>
        <v>72.95</v>
      </c>
      <c r="C4" s="1">
        <f t="shared" si="2"/>
        <v>49</v>
      </c>
      <c r="D4" s="1">
        <f t="shared" si="2"/>
        <v>34</v>
      </c>
      <c r="E4" s="1">
        <f t="shared" si="2"/>
        <v>30</v>
      </c>
      <c r="F4" s="7">
        <f t="shared" si="2"/>
        <v>1.2463563677898344</v>
      </c>
      <c r="G4" s="7">
        <f t="shared" si="2"/>
        <v>0.42265750286368842</v>
      </c>
      <c r="H4" s="7">
        <f>PERCENTILE(H10:H927,0.05)</f>
        <v>9.375E-2</v>
      </c>
      <c r="I4" s="1">
        <f t="shared" si="2"/>
        <v>15</v>
      </c>
      <c r="J4" s="1">
        <f>PERCENTILE(J11:J927,0.05)</f>
        <v>9</v>
      </c>
      <c r="K4" s="1">
        <f>PERCENTILE(K11:K927,0.05)</f>
        <v>10</v>
      </c>
      <c r="L4" s="7">
        <f>PERCENTILE(L11:L927,0.05)</f>
        <v>0.81734006734006737</v>
      </c>
      <c r="M4" s="7"/>
      <c r="N4" s="7"/>
      <c r="O4" s="7"/>
      <c r="P4" s="7">
        <f>PERCENTILE(P11:P927,0.05)</f>
        <v>6.0750000000000002</v>
      </c>
      <c r="Q4" s="7">
        <f>PERCENTILE(Q11:Q927,0.05)</f>
        <v>5</v>
      </c>
      <c r="R4" s="7">
        <f>PERCENTILE(R11:R927,0.05)</f>
        <v>40</v>
      </c>
    </row>
    <row r="5" spans="1:18" x14ac:dyDescent="0.2">
      <c r="A5" t="s">
        <v>16</v>
      </c>
      <c r="B5" s="1">
        <f t="shared" ref="B5:I5" si="3">PERCENTILE(B10:B927,0.95)</f>
        <v>120.04999999999998</v>
      </c>
      <c r="C5" s="1">
        <f t="shared" si="3"/>
        <v>86.099999999999966</v>
      </c>
      <c r="D5" s="1">
        <f t="shared" si="3"/>
        <v>64</v>
      </c>
      <c r="E5" s="1">
        <f t="shared" si="3"/>
        <v>43.25</v>
      </c>
      <c r="F5" s="7">
        <f t="shared" si="3"/>
        <v>1.7339393939393939</v>
      </c>
      <c r="G5" s="7">
        <f t="shared" si="3"/>
        <v>0.61042568542568543</v>
      </c>
      <c r="H5" s="7">
        <f>PERCENTILE(H10:H927,0.95)</f>
        <v>0.3125</v>
      </c>
      <c r="I5" s="1">
        <f t="shared" si="3"/>
        <v>23.150000000000006</v>
      </c>
      <c r="J5" s="1">
        <f>PERCENTILE(J11:J927,0.95)</f>
        <v>12.2</v>
      </c>
      <c r="K5" s="1">
        <f>PERCENTILE(K11:K927,0.95)</f>
        <v>13.525</v>
      </c>
      <c r="L5" s="7">
        <f>PERCENTILE(L11:L927,0.95)</f>
        <v>1.0862068965517242</v>
      </c>
      <c r="M5" s="7"/>
      <c r="N5" s="7"/>
      <c r="O5" s="7"/>
      <c r="P5" s="7">
        <f>PERCENTILE(P11:P927,0.95)</f>
        <v>9.5499999999999989</v>
      </c>
      <c r="Q5" s="7">
        <f>PERCENTILE(Q11:Q927,0.95)</f>
        <v>6.6999999999999993</v>
      </c>
      <c r="R5" s="7">
        <f>PERCENTILE(R11:R927,0.95)</f>
        <v>59.099999999999994</v>
      </c>
    </row>
    <row r="6" spans="1:18" x14ac:dyDescent="0.2">
      <c r="A6" t="s">
        <v>13</v>
      </c>
      <c r="B6">
        <f t="shared" ref="B6:I6" si="4">MAX(B10:B927)</f>
        <v>128</v>
      </c>
      <c r="C6">
        <f t="shared" si="4"/>
        <v>103</v>
      </c>
      <c r="D6">
        <f t="shared" si="4"/>
        <v>78</v>
      </c>
      <c r="E6">
        <f t="shared" si="4"/>
        <v>45</v>
      </c>
      <c r="F6" s="7">
        <f t="shared" si="4"/>
        <v>1.9649122807017543</v>
      </c>
      <c r="G6" s="7">
        <f t="shared" si="4"/>
        <v>0.70408163265306123</v>
      </c>
      <c r="H6" s="7">
        <f>MAX(H10:H927)</f>
        <v>0.42105263157894735</v>
      </c>
      <c r="I6">
        <f t="shared" si="4"/>
        <v>25</v>
      </c>
      <c r="J6">
        <f>MAX(J11:J927)</f>
        <v>13</v>
      </c>
      <c r="K6">
        <f>MAX(K11:K927)</f>
        <v>15</v>
      </c>
      <c r="L6" s="7">
        <f>MAX(L11:L927)</f>
        <v>1.2222222222222223</v>
      </c>
      <c r="M6" s="7"/>
      <c r="N6" s="7"/>
      <c r="O6" s="7"/>
      <c r="P6" s="7">
        <f>MAX(P11:P927)</f>
        <v>10</v>
      </c>
      <c r="Q6" s="7">
        <f>MAX(Q11:Q927)</f>
        <v>7</v>
      </c>
      <c r="R6" s="7">
        <f>MAX(R11:R927)</f>
        <v>65</v>
      </c>
    </row>
    <row r="7" spans="1:18" s="5" customFormat="1" x14ac:dyDescent="0.2">
      <c r="A7" s="5" t="s">
        <v>22</v>
      </c>
      <c r="B7" s="5">
        <f t="shared" ref="B7:I7" si="5">COUNT(B10:B927)</f>
        <v>160</v>
      </c>
      <c r="C7" s="5">
        <f t="shared" si="5"/>
        <v>160</v>
      </c>
      <c r="D7" s="5">
        <f t="shared" si="5"/>
        <v>160</v>
      </c>
      <c r="E7" s="5">
        <f t="shared" si="5"/>
        <v>156</v>
      </c>
      <c r="F7" s="5">
        <f t="shared" si="5"/>
        <v>160</v>
      </c>
      <c r="G7" s="5">
        <f t="shared" si="5"/>
        <v>160</v>
      </c>
      <c r="H7" s="5">
        <f>COUNT(H10:H927)</f>
        <v>138</v>
      </c>
      <c r="I7" s="5">
        <f t="shared" si="5"/>
        <v>158</v>
      </c>
      <c r="J7" s="5">
        <f>COUNT(J11:J927)</f>
        <v>156</v>
      </c>
      <c r="K7" s="5">
        <f>COUNT(K11:K927)</f>
        <v>156</v>
      </c>
      <c r="L7" s="5">
        <f>COUNT(L11:L927)</f>
        <v>156</v>
      </c>
      <c r="P7" s="5">
        <f>COUNT(P11:P927)</f>
        <v>4</v>
      </c>
      <c r="Q7" s="5">
        <f>COUNT(Q11:Q927)</f>
        <v>4</v>
      </c>
      <c r="R7" s="27"/>
    </row>
    <row r="8" spans="1:18" x14ac:dyDescent="0.2">
      <c r="A8" s="2"/>
      <c r="B8" s="2"/>
      <c r="C8" s="2"/>
      <c r="D8" s="2"/>
      <c r="E8" s="2"/>
      <c r="F8" s="6"/>
      <c r="G8" s="6"/>
      <c r="H8" s="6"/>
      <c r="I8" s="2"/>
      <c r="J8" s="2"/>
      <c r="K8" s="2"/>
    </row>
    <row r="9" spans="1:18" x14ac:dyDescent="0.2">
      <c r="A9" s="2"/>
      <c r="B9" s="2"/>
      <c r="C9" s="2"/>
      <c r="D9" s="2"/>
      <c r="E9" s="2"/>
      <c r="F9" s="6"/>
      <c r="G9" s="6"/>
      <c r="H9" s="6"/>
      <c r="I9" s="2"/>
      <c r="J9" s="2"/>
      <c r="K9" s="2"/>
    </row>
    <row r="11" spans="1:18" x14ac:dyDescent="0.2">
      <c r="A11" t="s">
        <v>76</v>
      </c>
      <c r="J11">
        <v>8</v>
      </c>
      <c r="K11">
        <v>9</v>
      </c>
      <c r="L11" s="7">
        <f t="shared" ref="L11:L20" si="6">J11/K11</f>
        <v>0.88888888888888884</v>
      </c>
      <c r="N11" t="s">
        <v>76</v>
      </c>
      <c r="R11" s="26">
        <v>40</v>
      </c>
    </row>
    <row r="12" spans="1:18" x14ac:dyDescent="0.2">
      <c r="A12" t="s">
        <v>76</v>
      </c>
      <c r="J12">
        <v>8</v>
      </c>
      <c r="K12">
        <v>8</v>
      </c>
      <c r="L12" s="7">
        <f t="shared" si="6"/>
        <v>1</v>
      </c>
      <c r="N12" t="s">
        <v>76</v>
      </c>
      <c r="R12" s="26">
        <v>43</v>
      </c>
    </row>
    <row r="13" spans="1:18" x14ac:dyDescent="0.2">
      <c r="A13" t="s">
        <v>76</v>
      </c>
      <c r="J13">
        <v>9.5</v>
      </c>
      <c r="K13">
        <v>10</v>
      </c>
      <c r="L13" s="7">
        <f t="shared" si="6"/>
        <v>0.95</v>
      </c>
      <c r="N13" t="s">
        <v>76</v>
      </c>
      <c r="R13" s="26">
        <v>55</v>
      </c>
    </row>
    <row r="14" spans="1:18" x14ac:dyDescent="0.2">
      <c r="A14" t="s">
        <v>76</v>
      </c>
      <c r="J14">
        <v>8</v>
      </c>
      <c r="K14">
        <v>10</v>
      </c>
      <c r="L14" s="7">
        <f t="shared" si="6"/>
        <v>0.8</v>
      </c>
      <c r="N14" t="s">
        <v>76</v>
      </c>
      <c r="R14" s="26">
        <v>48</v>
      </c>
    </row>
    <row r="15" spans="1:18" x14ac:dyDescent="0.2">
      <c r="A15" t="s">
        <v>76</v>
      </c>
      <c r="J15">
        <v>9</v>
      </c>
      <c r="K15">
        <v>9</v>
      </c>
      <c r="L15" s="7">
        <f t="shared" si="6"/>
        <v>1</v>
      </c>
      <c r="N15" t="s">
        <v>76</v>
      </c>
      <c r="R15" s="26">
        <v>42</v>
      </c>
    </row>
    <row r="16" spans="1:18" x14ac:dyDescent="0.2">
      <c r="A16" t="s">
        <v>76</v>
      </c>
      <c r="J16">
        <v>9</v>
      </c>
      <c r="K16">
        <v>9</v>
      </c>
      <c r="L16" s="7">
        <f t="shared" si="6"/>
        <v>1</v>
      </c>
      <c r="N16" t="s">
        <v>76</v>
      </c>
      <c r="R16" s="26">
        <v>47</v>
      </c>
    </row>
    <row r="17" spans="1:18" x14ac:dyDescent="0.2">
      <c r="A17" t="s">
        <v>76</v>
      </c>
      <c r="J17">
        <v>9</v>
      </c>
      <c r="K17">
        <v>8</v>
      </c>
      <c r="L17" s="7">
        <f t="shared" si="6"/>
        <v>1.125</v>
      </c>
      <c r="N17" t="s">
        <v>76</v>
      </c>
      <c r="R17" s="26">
        <v>45</v>
      </c>
    </row>
    <row r="18" spans="1:18" x14ac:dyDescent="0.2">
      <c r="A18" t="s">
        <v>103</v>
      </c>
      <c r="J18">
        <v>10.5</v>
      </c>
      <c r="K18">
        <v>10</v>
      </c>
      <c r="L18" s="7">
        <f t="shared" si="6"/>
        <v>1.05</v>
      </c>
      <c r="N18" t="s">
        <v>103</v>
      </c>
      <c r="R18" s="26">
        <v>46</v>
      </c>
    </row>
    <row r="19" spans="1:18" x14ac:dyDescent="0.2">
      <c r="A19" t="s">
        <v>103</v>
      </c>
      <c r="J19">
        <v>9.5</v>
      </c>
      <c r="K19">
        <v>10</v>
      </c>
      <c r="L19" s="7">
        <f t="shared" si="6"/>
        <v>0.95</v>
      </c>
      <c r="N19" t="s">
        <v>103</v>
      </c>
      <c r="R19" s="26">
        <v>43</v>
      </c>
    </row>
    <row r="20" spans="1:18" x14ac:dyDescent="0.2">
      <c r="A20" t="s">
        <v>103</v>
      </c>
      <c r="J20">
        <v>9</v>
      </c>
      <c r="K20">
        <v>10</v>
      </c>
      <c r="L20" s="7">
        <f t="shared" si="6"/>
        <v>0.9</v>
      </c>
      <c r="N20" t="s">
        <v>103</v>
      </c>
      <c r="R20" s="26">
        <v>45</v>
      </c>
    </row>
    <row r="21" spans="1:18" x14ac:dyDescent="0.2">
      <c r="A21" t="s">
        <v>283</v>
      </c>
      <c r="B21">
        <v>102</v>
      </c>
      <c r="C21">
        <v>68</v>
      </c>
      <c r="D21">
        <v>53</v>
      </c>
      <c r="E21">
        <v>40</v>
      </c>
      <c r="F21" s="7">
        <f>B21/C21</f>
        <v>1.5</v>
      </c>
      <c r="G21" s="7">
        <f>D21/B21</f>
        <v>0.51960784313725494</v>
      </c>
      <c r="H21" s="7">
        <v>0.20588235294117646</v>
      </c>
      <c r="I21">
        <v>18</v>
      </c>
      <c r="R21" s="26">
        <v>38</v>
      </c>
    </row>
    <row r="22" spans="1:18" x14ac:dyDescent="0.2">
      <c r="A22" t="s">
        <v>283</v>
      </c>
      <c r="B22">
        <v>68</v>
      </c>
      <c r="C22">
        <v>44</v>
      </c>
      <c r="D22">
        <v>35</v>
      </c>
      <c r="E22">
        <v>43</v>
      </c>
      <c r="F22" s="7">
        <f t="shared" ref="F22:F45" si="7">B22/C22</f>
        <v>1.5454545454545454</v>
      </c>
      <c r="G22" s="7">
        <f t="shared" ref="G22:G45" si="8">D22/B22</f>
        <v>0.51470588235294112</v>
      </c>
      <c r="H22" s="7">
        <v>9.5238095238095233E-2</v>
      </c>
      <c r="I22">
        <v>17</v>
      </c>
      <c r="R22" s="26">
        <v>47</v>
      </c>
    </row>
    <row r="23" spans="1:18" x14ac:dyDescent="0.2">
      <c r="A23" t="s">
        <v>283</v>
      </c>
      <c r="B23">
        <v>90</v>
      </c>
      <c r="C23">
        <v>60</v>
      </c>
      <c r="D23">
        <v>38</v>
      </c>
      <c r="E23">
        <v>43</v>
      </c>
      <c r="F23" s="7">
        <f t="shared" si="7"/>
        <v>1.5</v>
      </c>
      <c r="G23" s="7">
        <f t="shared" si="8"/>
        <v>0.42222222222222222</v>
      </c>
      <c r="H23" s="7">
        <v>0.2</v>
      </c>
      <c r="I23">
        <v>19</v>
      </c>
      <c r="R23" s="26">
        <v>48</v>
      </c>
    </row>
    <row r="24" spans="1:18" x14ac:dyDescent="0.2">
      <c r="A24" t="s">
        <v>283</v>
      </c>
      <c r="B24">
        <v>88</v>
      </c>
      <c r="C24">
        <v>53</v>
      </c>
      <c r="D24">
        <v>45</v>
      </c>
      <c r="E24">
        <v>38</v>
      </c>
      <c r="F24" s="7">
        <f t="shared" si="7"/>
        <v>1.6603773584905661</v>
      </c>
      <c r="G24" s="7">
        <f t="shared" si="8"/>
        <v>0.51136363636363635</v>
      </c>
      <c r="H24" s="7">
        <v>0.17857142857142858</v>
      </c>
      <c r="I24">
        <v>17</v>
      </c>
      <c r="R24" s="26">
        <v>52</v>
      </c>
    </row>
    <row r="25" spans="1:18" x14ac:dyDescent="0.2">
      <c r="A25" t="s">
        <v>283</v>
      </c>
      <c r="B25">
        <v>75</v>
      </c>
      <c r="C25">
        <v>49</v>
      </c>
      <c r="D25">
        <v>42</v>
      </c>
      <c r="E25">
        <v>38</v>
      </c>
      <c r="F25" s="7">
        <f t="shared" si="7"/>
        <v>1.5306122448979591</v>
      </c>
      <c r="G25" s="7">
        <f t="shared" si="8"/>
        <v>0.56000000000000005</v>
      </c>
      <c r="H25" s="7">
        <v>0.29166666666666669</v>
      </c>
      <c r="I25">
        <v>19</v>
      </c>
      <c r="R25" s="26">
        <v>52</v>
      </c>
    </row>
    <row r="26" spans="1:18" x14ac:dyDescent="0.2">
      <c r="A26" t="s">
        <v>284</v>
      </c>
      <c r="B26">
        <v>75</v>
      </c>
      <c r="C26">
        <v>49</v>
      </c>
      <c r="D26">
        <v>43</v>
      </c>
      <c r="E26">
        <v>32</v>
      </c>
      <c r="F26" s="7">
        <f t="shared" si="7"/>
        <v>1.5306122448979591</v>
      </c>
      <c r="G26" s="7">
        <f t="shared" si="8"/>
        <v>0.57333333333333336</v>
      </c>
      <c r="I26">
        <v>17</v>
      </c>
      <c r="R26" s="26">
        <v>55</v>
      </c>
    </row>
    <row r="27" spans="1:18" x14ac:dyDescent="0.2">
      <c r="A27" t="s">
        <v>284</v>
      </c>
      <c r="B27">
        <v>76</v>
      </c>
      <c r="C27">
        <v>51</v>
      </c>
      <c r="D27">
        <v>38</v>
      </c>
      <c r="E27">
        <v>38</v>
      </c>
      <c r="F27" s="7">
        <f t="shared" si="7"/>
        <v>1.4901960784313726</v>
      </c>
      <c r="G27" s="7">
        <f t="shared" si="8"/>
        <v>0.5</v>
      </c>
      <c r="I27">
        <v>18</v>
      </c>
      <c r="R27" s="26">
        <v>38</v>
      </c>
    </row>
    <row r="28" spans="1:18" x14ac:dyDescent="0.2">
      <c r="A28" t="s">
        <v>285</v>
      </c>
      <c r="B28">
        <v>127</v>
      </c>
      <c r="C28">
        <v>84</v>
      </c>
      <c r="D28">
        <v>60</v>
      </c>
      <c r="E28">
        <v>32</v>
      </c>
      <c r="F28" s="7">
        <f t="shared" si="7"/>
        <v>1.5119047619047619</v>
      </c>
      <c r="G28" s="7">
        <f t="shared" si="8"/>
        <v>0.47244094488188976</v>
      </c>
      <c r="I28">
        <v>17</v>
      </c>
      <c r="R28" s="26">
        <v>42</v>
      </c>
    </row>
    <row r="29" spans="1:18" x14ac:dyDescent="0.2">
      <c r="A29" t="s">
        <v>285</v>
      </c>
      <c r="B29">
        <v>105</v>
      </c>
      <c r="C29">
        <v>88</v>
      </c>
      <c r="D29">
        <v>58</v>
      </c>
      <c r="E29">
        <v>35</v>
      </c>
      <c r="F29" s="7">
        <f t="shared" si="7"/>
        <v>1.1931818181818181</v>
      </c>
      <c r="G29" s="7">
        <f t="shared" si="8"/>
        <v>0.55238095238095242</v>
      </c>
      <c r="I29">
        <v>18</v>
      </c>
      <c r="R29" s="26">
        <v>40</v>
      </c>
    </row>
    <row r="30" spans="1:18" x14ac:dyDescent="0.2">
      <c r="A30" t="s">
        <v>285</v>
      </c>
      <c r="B30">
        <v>88</v>
      </c>
      <c r="C30">
        <v>70</v>
      </c>
      <c r="D30">
        <v>47</v>
      </c>
      <c r="E30">
        <v>42</v>
      </c>
      <c r="F30" s="7">
        <f t="shared" si="7"/>
        <v>1.2571428571428571</v>
      </c>
      <c r="G30" s="7">
        <f t="shared" si="8"/>
        <v>0.53409090909090906</v>
      </c>
      <c r="I30">
        <v>14</v>
      </c>
      <c r="R30" s="26">
        <v>44</v>
      </c>
    </row>
    <row r="31" spans="1:18" x14ac:dyDescent="0.2">
      <c r="A31" t="s">
        <v>285</v>
      </c>
      <c r="B31">
        <v>105</v>
      </c>
      <c r="C31">
        <v>70</v>
      </c>
      <c r="D31">
        <v>62</v>
      </c>
      <c r="E31">
        <v>32</v>
      </c>
      <c r="F31" s="7">
        <f t="shared" si="7"/>
        <v>1.5</v>
      </c>
      <c r="G31" s="7">
        <f t="shared" si="8"/>
        <v>0.59047619047619049</v>
      </c>
      <c r="I31">
        <v>19</v>
      </c>
      <c r="R31" s="26">
        <v>42</v>
      </c>
    </row>
    <row r="32" spans="1:18" x14ac:dyDescent="0.2">
      <c r="A32" t="s">
        <v>285</v>
      </c>
      <c r="B32">
        <v>102</v>
      </c>
      <c r="C32">
        <v>64</v>
      </c>
      <c r="D32">
        <v>58</v>
      </c>
      <c r="E32">
        <v>37</v>
      </c>
      <c r="F32" s="7">
        <f t="shared" si="7"/>
        <v>1.59375</v>
      </c>
      <c r="G32" s="7">
        <f t="shared" si="8"/>
        <v>0.56862745098039214</v>
      </c>
      <c r="I32">
        <v>18</v>
      </c>
      <c r="R32" s="26">
        <v>50</v>
      </c>
    </row>
    <row r="33" spans="1:18" x14ac:dyDescent="0.2">
      <c r="A33" t="s">
        <v>285</v>
      </c>
      <c r="B33">
        <v>97</v>
      </c>
      <c r="C33">
        <v>80</v>
      </c>
      <c r="D33">
        <v>57</v>
      </c>
      <c r="E33">
        <v>38</v>
      </c>
      <c r="F33" s="7">
        <f t="shared" si="7"/>
        <v>1.2124999999999999</v>
      </c>
      <c r="G33" s="7">
        <f t="shared" si="8"/>
        <v>0.58762886597938147</v>
      </c>
      <c r="I33">
        <v>17</v>
      </c>
      <c r="R33" s="26">
        <v>51</v>
      </c>
    </row>
    <row r="34" spans="1:18" x14ac:dyDescent="0.2">
      <c r="A34" t="s">
        <v>286</v>
      </c>
      <c r="B34">
        <v>101</v>
      </c>
      <c r="C34">
        <v>75</v>
      </c>
      <c r="D34">
        <v>58</v>
      </c>
      <c r="E34">
        <v>32</v>
      </c>
      <c r="F34" s="7">
        <f t="shared" si="7"/>
        <v>1.3466666666666667</v>
      </c>
      <c r="G34" s="7">
        <f t="shared" si="8"/>
        <v>0.57425742574257421</v>
      </c>
      <c r="I34">
        <v>20</v>
      </c>
      <c r="R34" s="26">
        <v>50</v>
      </c>
    </row>
    <row r="35" spans="1:18" x14ac:dyDescent="0.2">
      <c r="A35" t="s">
        <v>287</v>
      </c>
      <c r="B35">
        <v>102</v>
      </c>
      <c r="C35">
        <v>73</v>
      </c>
      <c r="D35">
        <v>57</v>
      </c>
      <c r="E35">
        <v>38</v>
      </c>
      <c r="F35" s="7">
        <f t="shared" si="7"/>
        <v>1.3972602739726028</v>
      </c>
      <c r="G35" s="7">
        <f t="shared" si="8"/>
        <v>0.55882352941176472</v>
      </c>
      <c r="I35">
        <v>21</v>
      </c>
      <c r="R35" s="26">
        <v>55</v>
      </c>
    </row>
    <row r="36" spans="1:18" x14ac:dyDescent="0.2">
      <c r="A36" t="s">
        <v>288</v>
      </c>
      <c r="B36">
        <v>82</v>
      </c>
      <c r="C36">
        <v>57</v>
      </c>
      <c r="D36">
        <v>47</v>
      </c>
      <c r="E36">
        <v>32</v>
      </c>
      <c r="F36" s="7">
        <f t="shared" si="7"/>
        <v>1.4385964912280702</v>
      </c>
      <c r="G36" s="7">
        <f t="shared" si="8"/>
        <v>0.57317073170731703</v>
      </c>
      <c r="I36">
        <v>16</v>
      </c>
      <c r="R36" s="26">
        <v>48</v>
      </c>
    </row>
    <row r="37" spans="1:18" x14ac:dyDescent="0.2">
      <c r="A37" t="s">
        <v>289</v>
      </c>
      <c r="B37">
        <v>104</v>
      </c>
      <c r="C37">
        <v>70</v>
      </c>
      <c r="D37">
        <v>56</v>
      </c>
      <c r="E37">
        <v>35</v>
      </c>
      <c r="F37" s="7">
        <f t="shared" si="7"/>
        <v>1.4857142857142858</v>
      </c>
      <c r="G37" s="7">
        <f t="shared" si="8"/>
        <v>0.53846153846153844</v>
      </c>
      <c r="I37">
        <v>21</v>
      </c>
      <c r="R37" s="26">
        <v>50</v>
      </c>
    </row>
    <row r="38" spans="1:18" x14ac:dyDescent="0.2">
      <c r="A38" t="s">
        <v>290</v>
      </c>
      <c r="B38">
        <v>98</v>
      </c>
      <c r="C38">
        <v>74</v>
      </c>
      <c r="D38">
        <v>56</v>
      </c>
      <c r="E38">
        <v>37</v>
      </c>
      <c r="F38" s="7">
        <f t="shared" si="7"/>
        <v>1.3243243243243243</v>
      </c>
      <c r="G38" s="7">
        <f t="shared" si="8"/>
        <v>0.5714285714285714</v>
      </c>
      <c r="I38">
        <v>18</v>
      </c>
      <c r="R38" s="26">
        <v>44</v>
      </c>
    </row>
    <row r="39" spans="1:18" x14ac:dyDescent="0.2">
      <c r="A39" t="s">
        <v>291</v>
      </c>
      <c r="B39">
        <v>106</v>
      </c>
      <c r="C39">
        <v>78</v>
      </c>
      <c r="D39">
        <v>60</v>
      </c>
      <c r="E39">
        <v>37</v>
      </c>
      <c r="F39" s="7">
        <f t="shared" si="7"/>
        <v>1.358974358974359</v>
      </c>
      <c r="G39" s="7">
        <f t="shared" si="8"/>
        <v>0.56603773584905659</v>
      </c>
      <c r="I39">
        <v>20</v>
      </c>
      <c r="R39" s="26">
        <v>39</v>
      </c>
    </row>
    <row r="40" spans="1:18" x14ac:dyDescent="0.2">
      <c r="A40" t="s">
        <v>292</v>
      </c>
      <c r="B40">
        <v>104</v>
      </c>
      <c r="C40">
        <v>80</v>
      </c>
      <c r="D40">
        <v>50</v>
      </c>
      <c r="E40">
        <v>40</v>
      </c>
      <c r="F40" s="7">
        <f t="shared" si="7"/>
        <v>1.3</v>
      </c>
      <c r="G40" s="7">
        <f t="shared" si="8"/>
        <v>0.48076923076923078</v>
      </c>
      <c r="I40">
        <v>20</v>
      </c>
      <c r="R40" s="26">
        <v>40</v>
      </c>
    </row>
    <row r="41" spans="1:18" x14ac:dyDescent="0.2">
      <c r="A41" t="s">
        <v>292</v>
      </c>
      <c r="B41">
        <v>98</v>
      </c>
      <c r="C41">
        <v>73</v>
      </c>
      <c r="D41">
        <v>50</v>
      </c>
      <c r="E41">
        <v>37</v>
      </c>
      <c r="F41" s="7">
        <f t="shared" si="7"/>
        <v>1.3424657534246576</v>
      </c>
      <c r="G41" s="7">
        <f t="shared" si="8"/>
        <v>0.51020408163265307</v>
      </c>
      <c r="I41">
        <v>19</v>
      </c>
      <c r="R41" s="26">
        <v>41</v>
      </c>
    </row>
    <row r="42" spans="1:18" x14ac:dyDescent="0.2">
      <c r="A42" t="s">
        <v>292</v>
      </c>
      <c r="B42">
        <v>97</v>
      </c>
      <c r="C42">
        <v>68</v>
      </c>
      <c r="D42">
        <v>30</v>
      </c>
      <c r="E42">
        <v>37</v>
      </c>
      <c r="F42" s="7">
        <f t="shared" si="7"/>
        <v>1.4264705882352942</v>
      </c>
      <c r="G42" s="7">
        <f t="shared" si="8"/>
        <v>0.30927835051546393</v>
      </c>
      <c r="I42">
        <v>20</v>
      </c>
      <c r="R42" s="26">
        <v>50</v>
      </c>
    </row>
    <row r="43" spans="1:18" x14ac:dyDescent="0.2">
      <c r="A43" t="s">
        <v>293</v>
      </c>
      <c r="B43">
        <v>105</v>
      </c>
      <c r="C43">
        <v>73</v>
      </c>
      <c r="D43">
        <v>58</v>
      </c>
      <c r="E43">
        <v>34</v>
      </c>
      <c r="F43" s="7">
        <f t="shared" si="7"/>
        <v>1.4383561643835616</v>
      </c>
      <c r="G43" s="7">
        <f t="shared" si="8"/>
        <v>0.55238095238095242</v>
      </c>
      <c r="I43">
        <v>20</v>
      </c>
      <c r="R43" s="26">
        <v>41</v>
      </c>
    </row>
    <row r="44" spans="1:18" x14ac:dyDescent="0.2">
      <c r="A44" t="s">
        <v>293</v>
      </c>
      <c r="B44">
        <v>110</v>
      </c>
      <c r="C44">
        <v>68</v>
      </c>
      <c r="D44">
        <v>50</v>
      </c>
      <c r="E44">
        <v>40</v>
      </c>
      <c r="F44" s="7">
        <f t="shared" si="7"/>
        <v>1.6176470588235294</v>
      </c>
      <c r="G44" s="7">
        <f t="shared" si="8"/>
        <v>0.45454545454545453</v>
      </c>
      <c r="I44">
        <v>21</v>
      </c>
      <c r="R44" s="26">
        <v>47</v>
      </c>
    </row>
    <row r="45" spans="1:18" x14ac:dyDescent="0.2">
      <c r="A45" t="s">
        <v>293</v>
      </c>
      <c r="B45">
        <v>91</v>
      </c>
      <c r="C45">
        <v>65</v>
      </c>
      <c r="D45">
        <v>48</v>
      </c>
      <c r="E45">
        <v>40</v>
      </c>
      <c r="F45" s="7">
        <f t="shared" si="7"/>
        <v>1.4</v>
      </c>
      <c r="G45" s="7">
        <f t="shared" si="8"/>
        <v>0.52747252747252749</v>
      </c>
      <c r="I45">
        <v>18</v>
      </c>
      <c r="R45" s="26">
        <v>38</v>
      </c>
    </row>
    <row r="46" spans="1:18" x14ac:dyDescent="0.2">
      <c r="A46" t="s">
        <v>294</v>
      </c>
      <c r="B46">
        <v>90</v>
      </c>
      <c r="C46">
        <v>68</v>
      </c>
      <c r="D46">
        <v>45</v>
      </c>
      <c r="E46">
        <v>40</v>
      </c>
      <c r="F46" s="7">
        <f t="shared" ref="F46:F73" si="9">B46/C46</f>
        <v>1.3235294117647058</v>
      </c>
      <c r="G46" s="7">
        <f t="shared" ref="G46:G73" si="10">D46/B46</f>
        <v>0.5</v>
      </c>
      <c r="H46" s="7">
        <v>0.17647058823529416</v>
      </c>
      <c r="I46">
        <v>17</v>
      </c>
      <c r="P46" s="7"/>
      <c r="R46" s="26">
        <v>50</v>
      </c>
    </row>
    <row r="47" spans="1:18" x14ac:dyDescent="0.2">
      <c r="A47" t="s">
        <v>294</v>
      </c>
      <c r="B47">
        <v>85</v>
      </c>
      <c r="C47">
        <v>65</v>
      </c>
      <c r="D47">
        <v>43</v>
      </c>
      <c r="E47">
        <v>42</v>
      </c>
      <c r="F47" s="7">
        <f t="shared" si="9"/>
        <v>1.3076923076923077</v>
      </c>
      <c r="G47" s="7">
        <f t="shared" si="10"/>
        <v>0.50588235294117645</v>
      </c>
      <c r="H47" s="7">
        <v>0.17647058823529416</v>
      </c>
      <c r="I47">
        <v>17</v>
      </c>
      <c r="P47" s="7"/>
      <c r="R47" s="26">
        <v>40</v>
      </c>
    </row>
    <row r="48" spans="1:18" x14ac:dyDescent="0.2">
      <c r="A48" t="s">
        <v>294</v>
      </c>
      <c r="B48">
        <v>82</v>
      </c>
      <c r="C48">
        <v>64</v>
      </c>
      <c r="D48">
        <v>45</v>
      </c>
      <c r="E48">
        <v>42</v>
      </c>
      <c r="F48" s="7">
        <f t="shared" si="9"/>
        <v>1.28125</v>
      </c>
      <c r="G48" s="7">
        <f t="shared" si="10"/>
        <v>0.54878048780487809</v>
      </c>
      <c r="H48" s="7">
        <v>0.21875</v>
      </c>
      <c r="I48">
        <v>16</v>
      </c>
      <c r="P48" s="7"/>
      <c r="R48" s="26">
        <v>50</v>
      </c>
    </row>
    <row r="49" spans="1:18" x14ac:dyDescent="0.2">
      <c r="A49" t="s">
        <v>294</v>
      </c>
      <c r="B49">
        <v>75</v>
      </c>
      <c r="C49">
        <v>64</v>
      </c>
      <c r="D49">
        <v>32</v>
      </c>
      <c r="E49">
        <v>45</v>
      </c>
      <c r="F49" s="7">
        <f t="shared" si="9"/>
        <v>1.171875</v>
      </c>
      <c r="G49" s="7">
        <f t="shared" si="10"/>
        <v>0.42666666666666669</v>
      </c>
      <c r="H49" s="7">
        <v>0.15625</v>
      </c>
      <c r="I49">
        <v>13</v>
      </c>
      <c r="P49" s="7"/>
      <c r="R49" s="26">
        <v>55</v>
      </c>
    </row>
    <row r="50" spans="1:18" x14ac:dyDescent="0.2">
      <c r="A50" t="s">
        <v>295</v>
      </c>
      <c r="B50">
        <v>88</v>
      </c>
      <c r="C50">
        <v>65</v>
      </c>
      <c r="D50">
        <v>45</v>
      </c>
      <c r="E50">
        <v>42</v>
      </c>
      <c r="F50" s="7">
        <f t="shared" si="9"/>
        <v>1.3538461538461539</v>
      </c>
      <c r="G50" s="7">
        <f t="shared" si="10"/>
        <v>0.51136363636363635</v>
      </c>
      <c r="H50" s="7">
        <v>0.3125</v>
      </c>
      <c r="I50">
        <v>18</v>
      </c>
      <c r="P50" s="7"/>
      <c r="R50" s="26">
        <v>48</v>
      </c>
    </row>
    <row r="51" spans="1:18" x14ac:dyDescent="0.2">
      <c r="A51" t="s">
        <v>295</v>
      </c>
      <c r="B51">
        <v>80</v>
      </c>
      <c r="C51">
        <v>59</v>
      </c>
      <c r="D51">
        <v>43</v>
      </c>
      <c r="E51">
        <v>45</v>
      </c>
      <c r="F51" s="7">
        <f t="shared" si="9"/>
        <v>1.3559322033898304</v>
      </c>
      <c r="G51" s="7">
        <f t="shared" si="10"/>
        <v>0.53749999999999998</v>
      </c>
      <c r="H51" s="7">
        <v>0.33333333333333337</v>
      </c>
      <c r="I51">
        <v>18</v>
      </c>
      <c r="P51" s="7"/>
      <c r="R51" s="26">
        <v>48</v>
      </c>
    </row>
    <row r="52" spans="1:18" x14ac:dyDescent="0.2">
      <c r="A52" t="s">
        <v>296</v>
      </c>
      <c r="B52">
        <v>65</v>
      </c>
      <c r="C52">
        <v>47</v>
      </c>
      <c r="D52">
        <v>32</v>
      </c>
      <c r="E52">
        <v>38</v>
      </c>
      <c r="F52" s="7">
        <f t="shared" si="9"/>
        <v>1.3829787234042554</v>
      </c>
      <c r="G52" s="7">
        <f t="shared" si="10"/>
        <v>0.49230769230769234</v>
      </c>
      <c r="H52" s="7">
        <v>0.34782608695652173</v>
      </c>
      <c r="I52">
        <v>21</v>
      </c>
      <c r="P52" s="7"/>
      <c r="R52" s="26">
        <v>45</v>
      </c>
    </row>
    <row r="53" spans="1:18" x14ac:dyDescent="0.2">
      <c r="A53" t="s">
        <v>297</v>
      </c>
      <c r="B53">
        <v>78</v>
      </c>
      <c r="C53">
        <v>56</v>
      </c>
      <c r="D53">
        <v>42</v>
      </c>
      <c r="E53">
        <v>34</v>
      </c>
      <c r="F53" s="7">
        <f t="shared" si="9"/>
        <v>1.3928571428571428</v>
      </c>
      <c r="G53" s="7">
        <f t="shared" si="10"/>
        <v>0.53846153846153844</v>
      </c>
      <c r="H53" s="7">
        <v>0.2142857142857143</v>
      </c>
      <c r="I53">
        <v>18</v>
      </c>
      <c r="P53" s="7"/>
      <c r="R53" s="26">
        <v>42</v>
      </c>
    </row>
    <row r="54" spans="1:18" x14ac:dyDescent="0.2">
      <c r="A54" t="s">
        <v>297</v>
      </c>
      <c r="B54">
        <v>72</v>
      </c>
      <c r="C54">
        <v>52</v>
      </c>
      <c r="D54">
        <v>32</v>
      </c>
      <c r="E54">
        <v>38</v>
      </c>
      <c r="F54" s="7">
        <f t="shared" si="9"/>
        <v>1.3846153846153846</v>
      </c>
      <c r="G54" s="7">
        <f t="shared" si="10"/>
        <v>0.44444444444444442</v>
      </c>
      <c r="H54" s="7">
        <v>0.25</v>
      </c>
      <c r="I54">
        <v>18</v>
      </c>
      <c r="P54" s="7"/>
      <c r="R54" s="26">
        <v>47</v>
      </c>
    </row>
    <row r="55" spans="1:18" x14ac:dyDescent="0.2">
      <c r="A55" t="s">
        <v>297</v>
      </c>
      <c r="B55">
        <v>77</v>
      </c>
      <c r="C55">
        <v>51</v>
      </c>
      <c r="D55">
        <v>44</v>
      </c>
      <c r="E55">
        <v>34</v>
      </c>
      <c r="F55" s="7">
        <f t="shared" si="9"/>
        <v>1.5098039215686274</v>
      </c>
      <c r="G55" s="7">
        <f t="shared" si="10"/>
        <v>0.5714285714285714</v>
      </c>
      <c r="H55" s="7">
        <v>0.15384615384615385</v>
      </c>
      <c r="P55" s="7"/>
      <c r="R55" s="26">
        <v>45</v>
      </c>
    </row>
    <row r="56" spans="1:18" x14ac:dyDescent="0.2">
      <c r="A56" t="s">
        <v>298</v>
      </c>
      <c r="B56">
        <v>92</v>
      </c>
      <c r="C56">
        <v>65</v>
      </c>
      <c r="D56">
        <v>49</v>
      </c>
      <c r="E56">
        <v>36</v>
      </c>
      <c r="F56" s="7">
        <f t="shared" si="9"/>
        <v>1.4153846153846155</v>
      </c>
      <c r="G56" s="7">
        <f t="shared" si="10"/>
        <v>0.53260869565217395</v>
      </c>
      <c r="H56" s="7">
        <v>0.22580645161290325</v>
      </c>
      <c r="P56" s="7"/>
      <c r="R56" s="26">
        <v>44</v>
      </c>
    </row>
    <row r="57" spans="1:18" x14ac:dyDescent="0.2">
      <c r="A57" t="s">
        <v>298</v>
      </c>
      <c r="B57">
        <v>83</v>
      </c>
      <c r="C57">
        <v>58</v>
      </c>
      <c r="D57">
        <v>37</v>
      </c>
      <c r="E57">
        <v>38</v>
      </c>
      <c r="F57" s="7">
        <f t="shared" si="9"/>
        <v>1.4310344827586208</v>
      </c>
      <c r="G57" s="7">
        <f t="shared" si="10"/>
        <v>0.44578313253012047</v>
      </c>
      <c r="H57" s="7">
        <v>0.2068965517241379</v>
      </c>
      <c r="I57">
        <v>19</v>
      </c>
      <c r="P57" s="7"/>
      <c r="R57" s="26">
        <v>41</v>
      </c>
    </row>
    <row r="58" spans="1:18" x14ac:dyDescent="0.2">
      <c r="A58" t="s">
        <v>298</v>
      </c>
      <c r="B58">
        <v>93</v>
      </c>
      <c r="C58">
        <v>60</v>
      </c>
      <c r="D58">
        <v>50</v>
      </c>
      <c r="E58">
        <v>38</v>
      </c>
      <c r="F58" s="7">
        <f t="shared" si="9"/>
        <v>1.55</v>
      </c>
      <c r="G58" s="7">
        <f t="shared" si="10"/>
        <v>0.5376344086021505</v>
      </c>
      <c r="H58" s="7">
        <v>0.23333333333333328</v>
      </c>
      <c r="I58">
        <v>21</v>
      </c>
      <c r="P58" s="7"/>
      <c r="R58" s="26">
        <v>55</v>
      </c>
    </row>
    <row r="59" spans="1:18" x14ac:dyDescent="0.2">
      <c r="A59" t="s">
        <v>299</v>
      </c>
      <c r="B59">
        <v>108</v>
      </c>
      <c r="C59">
        <v>76</v>
      </c>
      <c r="D59">
        <v>56</v>
      </c>
      <c r="E59">
        <v>41</v>
      </c>
      <c r="F59" s="7">
        <f t="shared" si="9"/>
        <v>1.4210526315789473</v>
      </c>
      <c r="G59" s="7">
        <f t="shared" si="10"/>
        <v>0.51851851851851849</v>
      </c>
      <c r="H59" s="7">
        <v>0.29729729729729726</v>
      </c>
      <c r="I59">
        <v>20</v>
      </c>
      <c r="P59" s="7"/>
      <c r="R59" s="26">
        <v>48</v>
      </c>
    </row>
    <row r="60" spans="1:18" x14ac:dyDescent="0.2">
      <c r="A60" t="s">
        <v>299</v>
      </c>
      <c r="B60">
        <v>96</v>
      </c>
      <c r="C60">
        <v>64</v>
      </c>
      <c r="D60">
        <v>54</v>
      </c>
      <c r="E60">
        <v>39</v>
      </c>
      <c r="F60" s="7">
        <f t="shared" si="9"/>
        <v>1.5</v>
      </c>
      <c r="G60" s="7">
        <f t="shared" si="10"/>
        <v>0.5625</v>
      </c>
      <c r="H60" s="7">
        <v>0.25806451612903225</v>
      </c>
      <c r="I60">
        <v>22</v>
      </c>
      <c r="P60" s="7"/>
      <c r="R60" s="26">
        <v>42</v>
      </c>
    </row>
    <row r="61" spans="1:18" x14ac:dyDescent="0.2">
      <c r="A61" t="s">
        <v>300</v>
      </c>
      <c r="B61">
        <v>62</v>
      </c>
      <c r="C61">
        <v>42</v>
      </c>
      <c r="D61">
        <v>38</v>
      </c>
      <c r="E61">
        <v>37</v>
      </c>
      <c r="F61" s="7">
        <f t="shared" si="9"/>
        <v>1.4761904761904763</v>
      </c>
      <c r="G61" s="7">
        <f t="shared" si="10"/>
        <v>0.61290322580645162</v>
      </c>
      <c r="H61" s="7">
        <v>0.23809523809523814</v>
      </c>
      <c r="I61">
        <v>15</v>
      </c>
      <c r="P61" s="7"/>
      <c r="R61" s="26">
        <v>52</v>
      </c>
    </row>
    <row r="62" spans="1:18" x14ac:dyDescent="0.2">
      <c r="A62" t="s">
        <v>300</v>
      </c>
      <c r="B62">
        <v>62</v>
      </c>
      <c r="C62">
        <v>41</v>
      </c>
      <c r="D62">
        <v>34</v>
      </c>
      <c r="E62">
        <v>36</v>
      </c>
      <c r="F62" s="7">
        <f t="shared" si="9"/>
        <v>1.5121951219512195</v>
      </c>
      <c r="G62" s="7">
        <f t="shared" si="10"/>
        <v>0.54838709677419351</v>
      </c>
      <c r="H62" s="7">
        <v>0.27272727272727271</v>
      </c>
      <c r="I62">
        <v>17</v>
      </c>
      <c r="P62" s="7"/>
      <c r="R62" s="26">
        <v>60</v>
      </c>
    </row>
    <row r="63" spans="1:18" x14ac:dyDescent="0.2">
      <c r="A63" t="s">
        <v>301</v>
      </c>
      <c r="B63">
        <v>78</v>
      </c>
      <c r="C63">
        <v>57</v>
      </c>
      <c r="D63">
        <v>42</v>
      </c>
      <c r="E63">
        <v>33</v>
      </c>
      <c r="F63" s="7">
        <f t="shared" si="9"/>
        <v>1.368421052631579</v>
      </c>
      <c r="G63" s="7">
        <f t="shared" si="10"/>
        <v>0.53846153846153844</v>
      </c>
      <c r="H63" s="7">
        <v>0.42105263157894735</v>
      </c>
      <c r="I63">
        <v>16</v>
      </c>
      <c r="P63" s="7"/>
      <c r="R63" s="26">
        <v>54</v>
      </c>
    </row>
    <row r="64" spans="1:18" x14ac:dyDescent="0.2">
      <c r="A64" t="s">
        <v>301</v>
      </c>
      <c r="B64">
        <v>74</v>
      </c>
      <c r="C64">
        <v>56</v>
      </c>
      <c r="D64">
        <v>43</v>
      </c>
      <c r="E64">
        <v>34</v>
      </c>
      <c r="F64" s="7">
        <f t="shared" si="9"/>
        <v>1.3214285714285714</v>
      </c>
      <c r="G64" s="7">
        <f t="shared" si="10"/>
        <v>0.58108108108108103</v>
      </c>
      <c r="H64" s="7">
        <v>0.25</v>
      </c>
      <c r="I64">
        <v>15</v>
      </c>
      <c r="P64" s="7"/>
      <c r="R64" s="26">
        <v>48</v>
      </c>
    </row>
    <row r="65" spans="1:18" x14ac:dyDescent="0.2">
      <c r="A65" t="s">
        <v>301</v>
      </c>
      <c r="B65">
        <v>80</v>
      </c>
      <c r="C65">
        <v>49</v>
      </c>
      <c r="D65">
        <v>45</v>
      </c>
      <c r="E65">
        <v>33</v>
      </c>
      <c r="F65" s="7">
        <f t="shared" si="9"/>
        <v>1.6326530612244898</v>
      </c>
      <c r="G65" s="7">
        <f t="shared" si="10"/>
        <v>0.5625</v>
      </c>
      <c r="H65" s="7">
        <v>0.29166666666666663</v>
      </c>
      <c r="I65">
        <v>16</v>
      </c>
      <c r="P65" s="7"/>
      <c r="R65" s="26">
        <v>43</v>
      </c>
    </row>
    <row r="66" spans="1:18" x14ac:dyDescent="0.2">
      <c r="A66" t="s">
        <v>301</v>
      </c>
      <c r="B66">
        <v>77</v>
      </c>
      <c r="C66">
        <v>55</v>
      </c>
      <c r="D66">
        <v>41</v>
      </c>
      <c r="E66">
        <v>29</v>
      </c>
      <c r="F66" s="7">
        <f t="shared" si="9"/>
        <v>1.4</v>
      </c>
      <c r="G66" s="7">
        <f t="shared" si="10"/>
        <v>0.53246753246753242</v>
      </c>
      <c r="H66" s="7">
        <v>0.33333333333333337</v>
      </c>
      <c r="I66">
        <v>16</v>
      </c>
      <c r="P66" s="7"/>
      <c r="R66" s="26">
        <v>52</v>
      </c>
    </row>
    <row r="67" spans="1:18" x14ac:dyDescent="0.2">
      <c r="A67" t="s">
        <v>301</v>
      </c>
      <c r="B67">
        <v>62</v>
      </c>
      <c r="C67">
        <v>42</v>
      </c>
      <c r="D67">
        <v>36</v>
      </c>
      <c r="E67">
        <v>32</v>
      </c>
      <c r="F67" s="7">
        <f t="shared" si="9"/>
        <v>1.4761904761904763</v>
      </c>
      <c r="G67" s="7">
        <f t="shared" si="10"/>
        <v>0.58064516129032262</v>
      </c>
      <c r="H67" s="7">
        <v>0.27272727272727271</v>
      </c>
      <c r="I67">
        <v>14</v>
      </c>
      <c r="P67" s="7"/>
      <c r="R67" s="26">
        <v>48</v>
      </c>
    </row>
    <row r="68" spans="1:18" x14ac:dyDescent="0.2">
      <c r="A68" t="s">
        <v>302</v>
      </c>
      <c r="B68">
        <v>86</v>
      </c>
      <c r="C68">
        <v>58</v>
      </c>
      <c r="D68">
        <v>50</v>
      </c>
      <c r="E68">
        <v>30</v>
      </c>
      <c r="F68" s="7">
        <f t="shared" si="9"/>
        <v>1.4827586206896552</v>
      </c>
      <c r="G68" s="7">
        <f t="shared" si="10"/>
        <v>0.58139534883720934</v>
      </c>
      <c r="H68" s="7">
        <v>0.37931034482758619</v>
      </c>
      <c r="I68">
        <v>17</v>
      </c>
      <c r="P68" s="7"/>
      <c r="R68" s="26">
        <v>43</v>
      </c>
    </row>
    <row r="69" spans="1:18" x14ac:dyDescent="0.2">
      <c r="A69" t="s">
        <v>302</v>
      </c>
      <c r="B69">
        <v>76</v>
      </c>
      <c r="C69">
        <v>52</v>
      </c>
      <c r="D69">
        <v>37</v>
      </c>
      <c r="E69">
        <v>38</v>
      </c>
      <c r="F69" s="7">
        <f t="shared" si="9"/>
        <v>1.4615384615384615</v>
      </c>
      <c r="G69" s="7">
        <f t="shared" si="10"/>
        <v>0.48684210526315791</v>
      </c>
      <c r="H69" s="7">
        <v>0.2142857142857143</v>
      </c>
      <c r="I69">
        <v>14</v>
      </c>
      <c r="P69" s="7"/>
      <c r="R69" s="26">
        <v>55</v>
      </c>
    </row>
    <row r="70" spans="1:18" x14ac:dyDescent="0.2">
      <c r="A70" t="s">
        <v>302</v>
      </c>
      <c r="B70">
        <v>82</v>
      </c>
      <c r="C70">
        <v>57</v>
      </c>
      <c r="D70">
        <v>45</v>
      </c>
      <c r="E70">
        <v>35</v>
      </c>
      <c r="F70" s="7">
        <f t="shared" si="9"/>
        <v>1.4385964912280702</v>
      </c>
      <c r="G70" s="7">
        <f t="shared" si="10"/>
        <v>0.54878048780487809</v>
      </c>
      <c r="H70" s="7">
        <v>0.25</v>
      </c>
      <c r="I70">
        <v>15</v>
      </c>
      <c r="P70" s="7"/>
      <c r="R70" s="26">
        <v>46</v>
      </c>
    </row>
    <row r="71" spans="1:18" x14ac:dyDescent="0.2">
      <c r="A71" t="s">
        <v>303</v>
      </c>
      <c r="B71">
        <v>75</v>
      </c>
      <c r="C71">
        <v>52</v>
      </c>
      <c r="D71">
        <v>40</v>
      </c>
      <c r="E71">
        <v>40</v>
      </c>
      <c r="F71" s="7">
        <f t="shared" si="9"/>
        <v>1.4423076923076923</v>
      </c>
      <c r="G71" s="7">
        <f t="shared" si="10"/>
        <v>0.53333333333333333</v>
      </c>
      <c r="H71" s="7">
        <v>0.19230769230769229</v>
      </c>
      <c r="I71">
        <v>18</v>
      </c>
      <c r="P71" s="7"/>
      <c r="R71" s="26">
        <v>45</v>
      </c>
    </row>
    <row r="72" spans="1:18" x14ac:dyDescent="0.2">
      <c r="A72" t="s">
        <v>303</v>
      </c>
      <c r="B72">
        <v>74</v>
      </c>
      <c r="C72">
        <v>49</v>
      </c>
      <c r="D72">
        <v>42</v>
      </c>
      <c r="E72">
        <v>38</v>
      </c>
      <c r="F72" s="7">
        <f t="shared" si="9"/>
        <v>1.510204081632653</v>
      </c>
      <c r="G72" s="7">
        <f t="shared" si="10"/>
        <v>0.56756756756756754</v>
      </c>
      <c r="H72" s="7">
        <v>0.26923076923076927</v>
      </c>
      <c r="I72">
        <v>16</v>
      </c>
      <c r="P72" s="7"/>
      <c r="R72" s="26">
        <v>51</v>
      </c>
    </row>
    <row r="73" spans="1:18" x14ac:dyDescent="0.2">
      <c r="A73" t="s">
        <v>304</v>
      </c>
      <c r="B73">
        <v>92</v>
      </c>
      <c r="C73">
        <v>67</v>
      </c>
      <c r="D73">
        <v>53</v>
      </c>
      <c r="E73">
        <v>40</v>
      </c>
      <c r="F73" s="7">
        <f t="shared" si="9"/>
        <v>1.3731343283582089</v>
      </c>
      <c r="G73" s="7">
        <f t="shared" si="10"/>
        <v>0.57608695652173914</v>
      </c>
      <c r="H73" s="7">
        <v>0.30303030303030298</v>
      </c>
      <c r="I73">
        <v>19</v>
      </c>
      <c r="P73" s="7"/>
      <c r="R73" s="26">
        <v>48</v>
      </c>
    </row>
    <row r="74" spans="1:18" x14ac:dyDescent="0.2">
      <c r="A74" t="s">
        <v>369</v>
      </c>
      <c r="P74">
        <v>7</v>
      </c>
      <c r="Q74">
        <v>5</v>
      </c>
      <c r="R74" s="26">
        <v>44</v>
      </c>
    </row>
    <row r="75" spans="1:18" x14ac:dyDescent="0.2">
      <c r="A75" t="s">
        <v>415</v>
      </c>
      <c r="P75">
        <v>10</v>
      </c>
      <c r="Q75">
        <v>7</v>
      </c>
      <c r="R75" s="26">
        <v>46</v>
      </c>
    </row>
    <row r="76" spans="1:18" x14ac:dyDescent="0.2">
      <c r="A76" t="s">
        <v>426</v>
      </c>
      <c r="B76">
        <v>73</v>
      </c>
      <c r="C76">
        <v>60</v>
      </c>
      <c r="D76">
        <v>42</v>
      </c>
      <c r="E76">
        <v>38</v>
      </c>
      <c r="F76" s="7">
        <f>B76/C76</f>
        <v>1.2166666666666666</v>
      </c>
      <c r="G76" s="7">
        <f>D76/B76</f>
        <v>0.57534246575342463</v>
      </c>
      <c r="I76">
        <v>14</v>
      </c>
      <c r="R76" s="26">
        <v>43</v>
      </c>
    </row>
    <row r="77" spans="1:18" x14ac:dyDescent="0.2">
      <c r="A77" t="s">
        <v>426</v>
      </c>
      <c r="B77">
        <v>81</v>
      </c>
      <c r="C77">
        <v>50</v>
      </c>
      <c r="D77">
        <v>43</v>
      </c>
      <c r="E77">
        <v>34</v>
      </c>
      <c r="F77" s="7">
        <f>B77/C77</f>
        <v>1.62</v>
      </c>
      <c r="G77" s="7">
        <f>D77/B77</f>
        <v>0.53086419753086422</v>
      </c>
      <c r="I77">
        <v>14</v>
      </c>
      <c r="R77" s="26">
        <v>43</v>
      </c>
    </row>
    <row r="78" spans="1:18" x14ac:dyDescent="0.2">
      <c r="A78" t="s">
        <v>475</v>
      </c>
      <c r="J78">
        <v>10.8</v>
      </c>
      <c r="K78">
        <v>10.199999999999999</v>
      </c>
      <c r="L78" s="10">
        <v>1.0588235294117649</v>
      </c>
      <c r="M78" t="s">
        <v>131</v>
      </c>
      <c r="R78" s="26">
        <v>48</v>
      </c>
    </row>
    <row r="79" spans="1:18" x14ac:dyDescent="0.2">
      <c r="A79" t="s">
        <v>475</v>
      </c>
      <c r="J79">
        <v>10.4</v>
      </c>
      <c r="K79">
        <v>10.4</v>
      </c>
      <c r="L79" s="10">
        <v>1</v>
      </c>
      <c r="M79" t="s">
        <v>131</v>
      </c>
      <c r="R79" s="26">
        <v>46</v>
      </c>
    </row>
    <row r="80" spans="1:18" x14ac:dyDescent="0.2">
      <c r="A80" t="s">
        <v>475</v>
      </c>
      <c r="J80">
        <v>10.6</v>
      </c>
      <c r="K80">
        <v>11</v>
      </c>
      <c r="L80" s="10">
        <v>0.96363636363636362</v>
      </c>
      <c r="M80" t="s">
        <v>131</v>
      </c>
      <c r="R80" s="26">
        <v>50</v>
      </c>
    </row>
    <row r="81" spans="1:18" x14ac:dyDescent="0.2">
      <c r="A81" t="s">
        <v>475</v>
      </c>
      <c r="J81">
        <v>10</v>
      </c>
      <c r="K81">
        <v>10.199999999999999</v>
      </c>
      <c r="L81" s="10">
        <v>0.98039215686274517</v>
      </c>
      <c r="M81" t="s">
        <v>131</v>
      </c>
      <c r="R81" s="26">
        <v>47</v>
      </c>
    </row>
    <row r="82" spans="1:18" x14ac:dyDescent="0.2">
      <c r="A82" t="s">
        <v>475</v>
      </c>
      <c r="J82">
        <v>9.6</v>
      </c>
      <c r="K82">
        <v>9.8000000000000007</v>
      </c>
      <c r="L82" s="10">
        <v>0.97959183673469374</v>
      </c>
      <c r="M82" t="s">
        <v>131</v>
      </c>
      <c r="R82" s="26">
        <v>43</v>
      </c>
    </row>
    <row r="83" spans="1:18" x14ac:dyDescent="0.2">
      <c r="A83" t="s">
        <v>476</v>
      </c>
      <c r="J83">
        <v>11</v>
      </c>
      <c r="K83">
        <v>11.8</v>
      </c>
      <c r="L83" s="10">
        <v>0.93220338983050843</v>
      </c>
      <c r="M83" t="s">
        <v>131</v>
      </c>
      <c r="R83" s="26">
        <v>51</v>
      </c>
    </row>
    <row r="84" spans="1:18" x14ac:dyDescent="0.2">
      <c r="A84" t="s">
        <v>476</v>
      </c>
      <c r="J84">
        <v>10.6</v>
      </c>
      <c r="K84">
        <v>10.8</v>
      </c>
      <c r="L84" s="10">
        <v>0.9814814814814814</v>
      </c>
      <c r="M84" t="s">
        <v>131</v>
      </c>
      <c r="R84" s="26">
        <v>45</v>
      </c>
    </row>
    <row r="85" spans="1:18" x14ac:dyDescent="0.2">
      <c r="A85" t="s">
        <v>476</v>
      </c>
      <c r="J85">
        <v>10.6</v>
      </c>
      <c r="K85">
        <v>10.4</v>
      </c>
      <c r="L85" s="10">
        <v>1.0192307692307692</v>
      </c>
      <c r="M85" t="s">
        <v>131</v>
      </c>
      <c r="R85" s="26">
        <v>39</v>
      </c>
    </row>
    <row r="86" spans="1:18" x14ac:dyDescent="0.2">
      <c r="A86" t="s">
        <v>476</v>
      </c>
      <c r="J86">
        <v>10.6</v>
      </c>
      <c r="K86">
        <v>10.4</v>
      </c>
      <c r="L86" s="10">
        <v>1.0192307692307692</v>
      </c>
      <c r="M86" t="s">
        <v>131</v>
      </c>
      <c r="R86" s="26">
        <v>41</v>
      </c>
    </row>
    <row r="87" spans="1:18" x14ac:dyDescent="0.2">
      <c r="A87" t="s">
        <v>476</v>
      </c>
      <c r="J87">
        <v>11</v>
      </c>
      <c r="K87">
        <v>10.4</v>
      </c>
      <c r="L87" s="10">
        <v>1.0576923076923077</v>
      </c>
      <c r="M87" t="s">
        <v>131</v>
      </c>
      <c r="R87" s="26">
        <v>50</v>
      </c>
    </row>
    <row r="88" spans="1:18" x14ac:dyDescent="0.2">
      <c r="A88" t="s">
        <v>477</v>
      </c>
      <c r="J88">
        <v>11.6</v>
      </c>
      <c r="K88">
        <v>11.4</v>
      </c>
      <c r="L88" s="10">
        <v>1.0175438596491226</v>
      </c>
      <c r="R88" s="26">
        <v>52</v>
      </c>
    </row>
    <row r="89" spans="1:18" x14ac:dyDescent="0.2">
      <c r="A89" t="s">
        <v>477</v>
      </c>
      <c r="J89">
        <v>12</v>
      </c>
      <c r="K89">
        <v>10.8</v>
      </c>
      <c r="L89" s="10">
        <v>1.1111111111111109</v>
      </c>
      <c r="R89" s="26">
        <v>60</v>
      </c>
    </row>
    <row r="90" spans="1:18" x14ac:dyDescent="0.2">
      <c r="A90" t="s">
        <v>477</v>
      </c>
      <c r="J90">
        <v>12</v>
      </c>
      <c r="K90">
        <v>12.2</v>
      </c>
      <c r="L90" s="10">
        <v>0.98360655737704927</v>
      </c>
      <c r="R90" s="26">
        <v>50</v>
      </c>
    </row>
    <row r="91" spans="1:18" x14ac:dyDescent="0.2">
      <c r="A91" t="s">
        <v>477</v>
      </c>
      <c r="J91">
        <v>12.6</v>
      </c>
      <c r="K91">
        <v>11.6</v>
      </c>
      <c r="L91" s="10">
        <v>1.0862068965517242</v>
      </c>
      <c r="R91" s="26">
        <v>55</v>
      </c>
    </row>
    <row r="92" spans="1:18" x14ac:dyDescent="0.2">
      <c r="A92" t="s">
        <v>477</v>
      </c>
      <c r="J92">
        <v>11.2</v>
      </c>
      <c r="K92">
        <v>11.4</v>
      </c>
      <c r="L92" s="10">
        <v>0.98245614035087714</v>
      </c>
      <c r="R92" s="26">
        <v>45</v>
      </c>
    </row>
    <row r="93" spans="1:18" x14ac:dyDescent="0.2">
      <c r="A93" t="s">
        <v>477</v>
      </c>
      <c r="J93">
        <v>11.6</v>
      </c>
      <c r="K93">
        <v>11.4</v>
      </c>
      <c r="L93" s="10">
        <v>1.0175438596491226</v>
      </c>
      <c r="R93" s="26">
        <v>53</v>
      </c>
    </row>
    <row r="94" spans="1:18" x14ac:dyDescent="0.2">
      <c r="A94" t="s">
        <v>477</v>
      </c>
      <c r="J94">
        <v>12</v>
      </c>
      <c r="K94">
        <v>10.8</v>
      </c>
      <c r="L94" s="10">
        <v>1.1111111111111109</v>
      </c>
      <c r="R94" s="26">
        <v>47</v>
      </c>
    </row>
    <row r="95" spans="1:18" x14ac:dyDescent="0.2">
      <c r="A95" t="s">
        <v>477</v>
      </c>
      <c r="J95">
        <v>12</v>
      </c>
      <c r="K95">
        <v>12.2</v>
      </c>
      <c r="L95" s="10">
        <v>0.98360655737704927</v>
      </c>
      <c r="R95" s="26">
        <v>58</v>
      </c>
    </row>
    <row r="96" spans="1:18" x14ac:dyDescent="0.2">
      <c r="A96" t="s">
        <v>477</v>
      </c>
      <c r="J96">
        <v>12.6</v>
      </c>
      <c r="K96">
        <v>11.6</v>
      </c>
      <c r="L96" s="10">
        <v>1.0862068965517242</v>
      </c>
      <c r="R96" s="26">
        <v>62</v>
      </c>
    </row>
    <row r="97" spans="1:18" x14ac:dyDescent="0.2">
      <c r="A97" t="s">
        <v>477</v>
      </c>
      <c r="J97">
        <v>11.2</v>
      </c>
      <c r="K97">
        <v>11.4</v>
      </c>
      <c r="L97" s="10">
        <v>0.98245614035087714</v>
      </c>
      <c r="R97" s="26">
        <v>50</v>
      </c>
    </row>
    <row r="98" spans="1:18" x14ac:dyDescent="0.2">
      <c r="A98" t="s">
        <v>478</v>
      </c>
      <c r="J98">
        <v>10.8</v>
      </c>
      <c r="K98">
        <v>11.6</v>
      </c>
      <c r="L98" s="10">
        <v>0.93103448275862077</v>
      </c>
      <c r="R98" s="26">
        <v>55</v>
      </c>
    </row>
    <row r="99" spans="1:18" x14ac:dyDescent="0.2">
      <c r="A99" t="s">
        <v>478</v>
      </c>
      <c r="J99">
        <v>12.2</v>
      </c>
      <c r="K99">
        <v>12.4</v>
      </c>
      <c r="L99" s="10">
        <v>0.98387096774193539</v>
      </c>
      <c r="R99" s="26">
        <v>48</v>
      </c>
    </row>
    <row r="100" spans="1:18" x14ac:dyDescent="0.2">
      <c r="A100" t="s">
        <v>478</v>
      </c>
      <c r="J100">
        <v>11.6</v>
      </c>
      <c r="K100">
        <v>12</v>
      </c>
      <c r="L100" s="10">
        <v>0.96666666666666667</v>
      </c>
      <c r="R100" s="26">
        <v>55</v>
      </c>
    </row>
    <row r="101" spans="1:18" x14ac:dyDescent="0.2">
      <c r="A101" t="s">
        <v>478</v>
      </c>
      <c r="J101">
        <v>10.199999999999999</v>
      </c>
      <c r="K101">
        <v>10.6</v>
      </c>
      <c r="L101" s="10">
        <v>0.96226415094339623</v>
      </c>
      <c r="R101" s="26">
        <v>65</v>
      </c>
    </row>
    <row r="102" spans="1:18" x14ac:dyDescent="0.2">
      <c r="A102" t="s">
        <v>478</v>
      </c>
      <c r="J102">
        <v>12.2</v>
      </c>
      <c r="K102">
        <v>11.4</v>
      </c>
      <c r="L102" s="10">
        <v>1.0701754385964912</v>
      </c>
      <c r="R102" s="26">
        <v>48</v>
      </c>
    </row>
    <row r="103" spans="1:18" x14ac:dyDescent="0.2">
      <c r="A103" t="s">
        <v>495</v>
      </c>
      <c r="J103">
        <v>11.2</v>
      </c>
      <c r="K103">
        <v>11.2</v>
      </c>
      <c r="L103" s="10">
        <v>1</v>
      </c>
      <c r="M103" t="s">
        <v>494</v>
      </c>
      <c r="R103" s="26">
        <v>52</v>
      </c>
    </row>
    <row r="104" spans="1:18" x14ac:dyDescent="0.2">
      <c r="A104" t="s">
        <v>495</v>
      </c>
      <c r="J104">
        <v>10.4</v>
      </c>
      <c r="K104">
        <v>11</v>
      </c>
      <c r="L104" s="10">
        <v>0.94545454545454544</v>
      </c>
      <c r="M104" t="s">
        <v>494</v>
      </c>
      <c r="R104" s="26">
        <v>47</v>
      </c>
    </row>
    <row r="105" spans="1:18" x14ac:dyDescent="0.2">
      <c r="A105" t="s">
        <v>495</v>
      </c>
      <c r="J105">
        <v>10.6</v>
      </c>
      <c r="K105">
        <v>10.8</v>
      </c>
      <c r="L105" s="10">
        <v>0.9814814814814814</v>
      </c>
      <c r="M105" t="s">
        <v>494</v>
      </c>
      <c r="R105" s="26">
        <v>45</v>
      </c>
    </row>
    <row r="106" spans="1:18" x14ac:dyDescent="0.2">
      <c r="A106" t="s">
        <v>495</v>
      </c>
      <c r="J106">
        <v>9.6</v>
      </c>
      <c r="K106">
        <v>10.4</v>
      </c>
      <c r="L106" s="10">
        <v>0.92307692307692302</v>
      </c>
      <c r="M106" t="s">
        <v>494</v>
      </c>
      <c r="R106" s="26">
        <v>48</v>
      </c>
    </row>
    <row r="107" spans="1:18" x14ac:dyDescent="0.2">
      <c r="A107" t="s">
        <v>495</v>
      </c>
      <c r="J107">
        <v>10.199999999999999</v>
      </c>
      <c r="K107">
        <v>11.2</v>
      </c>
      <c r="L107" s="10">
        <v>0.9107142857142857</v>
      </c>
      <c r="M107" t="s">
        <v>494</v>
      </c>
      <c r="R107" s="26">
        <v>60</v>
      </c>
    </row>
    <row r="108" spans="1:18" x14ac:dyDescent="0.2">
      <c r="A108" t="s">
        <v>495</v>
      </c>
      <c r="J108">
        <v>10</v>
      </c>
      <c r="K108">
        <v>11</v>
      </c>
      <c r="L108" s="10">
        <v>0.90909090909090906</v>
      </c>
      <c r="M108" t="s">
        <v>494</v>
      </c>
      <c r="R108" s="26">
        <v>55</v>
      </c>
    </row>
    <row r="109" spans="1:18" x14ac:dyDescent="0.2">
      <c r="A109" t="s">
        <v>495</v>
      </c>
      <c r="J109">
        <v>10.199999999999999</v>
      </c>
      <c r="K109">
        <v>11.2</v>
      </c>
      <c r="L109" s="10">
        <v>0.9107142857142857</v>
      </c>
      <c r="M109" t="s">
        <v>494</v>
      </c>
      <c r="R109" s="26">
        <v>55</v>
      </c>
    </row>
    <row r="110" spans="1:18" x14ac:dyDescent="0.2">
      <c r="A110" t="s">
        <v>495</v>
      </c>
      <c r="J110">
        <v>9.8000000000000007</v>
      </c>
      <c r="K110">
        <v>11</v>
      </c>
      <c r="L110" s="10">
        <v>0.89090909090909098</v>
      </c>
      <c r="M110" t="s">
        <v>494</v>
      </c>
      <c r="R110" s="26">
        <v>55</v>
      </c>
    </row>
    <row r="111" spans="1:18" x14ac:dyDescent="0.2">
      <c r="A111" t="s">
        <v>495</v>
      </c>
      <c r="J111">
        <v>10.6</v>
      </c>
      <c r="K111">
        <v>11.8</v>
      </c>
      <c r="L111" s="10">
        <v>0.89830508474576265</v>
      </c>
      <c r="M111" t="s">
        <v>494</v>
      </c>
      <c r="R111" s="26">
        <v>54</v>
      </c>
    </row>
    <row r="112" spans="1:18" x14ac:dyDescent="0.2">
      <c r="A112" t="s">
        <v>495</v>
      </c>
      <c r="J112">
        <v>11</v>
      </c>
      <c r="K112">
        <v>12</v>
      </c>
      <c r="L112" s="10">
        <v>0.91666666666666663</v>
      </c>
      <c r="M112" t="s">
        <v>494</v>
      </c>
      <c r="R112" s="26">
        <v>55</v>
      </c>
    </row>
    <row r="113" spans="1:18" x14ac:dyDescent="0.2">
      <c r="A113" t="s">
        <v>496</v>
      </c>
      <c r="J113">
        <v>8.9</v>
      </c>
      <c r="K113">
        <v>10</v>
      </c>
      <c r="L113" s="10">
        <v>0.89</v>
      </c>
      <c r="M113" t="s">
        <v>497</v>
      </c>
      <c r="R113" s="26">
        <v>45</v>
      </c>
    </row>
    <row r="114" spans="1:18" x14ac:dyDescent="0.2">
      <c r="A114" t="s">
        <v>496</v>
      </c>
      <c r="J114">
        <v>10</v>
      </c>
      <c r="K114">
        <v>11</v>
      </c>
      <c r="L114" s="10">
        <v>0.90909090909090906</v>
      </c>
      <c r="M114" t="s">
        <v>497</v>
      </c>
      <c r="R114" s="26">
        <v>52</v>
      </c>
    </row>
    <row r="115" spans="1:18" x14ac:dyDescent="0.2">
      <c r="A115" t="s">
        <v>496</v>
      </c>
      <c r="J115">
        <v>10.6</v>
      </c>
      <c r="K115">
        <v>11.4</v>
      </c>
      <c r="L115" s="10">
        <v>0.92982456140350866</v>
      </c>
      <c r="M115" t="s">
        <v>497</v>
      </c>
      <c r="R115" s="26">
        <v>47</v>
      </c>
    </row>
    <row r="116" spans="1:18" x14ac:dyDescent="0.2">
      <c r="A116" t="s">
        <v>496</v>
      </c>
      <c r="J116">
        <v>9.8000000000000007</v>
      </c>
      <c r="K116">
        <v>10.4</v>
      </c>
      <c r="L116" s="10">
        <v>0.94230769230769229</v>
      </c>
      <c r="M116" t="s">
        <v>497</v>
      </c>
      <c r="R116" s="26">
        <v>56</v>
      </c>
    </row>
    <row r="117" spans="1:18" x14ac:dyDescent="0.2">
      <c r="A117" t="s">
        <v>496</v>
      </c>
      <c r="J117">
        <v>9.4</v>
      </c>
      <c r="K117">
        <v>11</v>
      </c>
      <c r="L117" s="10">
        <v>0.85454545454545461</v>
      </c>
      <c r="M117" t="s">
        <v>497</v>
      </c>
      <c r="R117" s="26">
        <v>57</v>
      </c>
    </row>
    <row r="118" spans="1:18" x14ac:dyDescent="0.2">
      <c r="A118" t="s">
        <v>496</v>
      </c>
      <c r="J118">
        <v>10.4</v>
      </c>
      <c r="K118">
        <v>11</v>
      </c>
      <c r="L118" s="10">
        <v>0.94545454545454544</v>
      </c>
      <c r="M118" t="s">
        <v>497</v>
      </c>
      <c r="R118" s="26">
        <v>60</v>
      </c>
    </row>
    <row r="119" spans="1:18" x14ac:dyDescent="0.2">
      <c r="A119" t="s">
        <v>496</v>
      </c>
      <c r="J119">
        <v>9</v>
      </c>
      <c r="K119">
        <v>10.4</v>
      </c>
      <c r="L119" s="10">
        <v>0.86538461538461531</v>
      </c>
      <c r="M119" t="s">
        <v>497</v>
      </c>
      <c r="R119" s="26">
        <v>40</v>
      </c>
    </row>
    <row r="120" spans="1:18" x14ac:dyDescent="0.2">
      <c r="A120" t="s">
        <v>496</v>
      </c>
      <c r="J120">
        <v>11.8</v>
      </c>
      <c r="K120">
        <v>11.6</v>
      </c>
      <c r="L120" s="10">
        <v>1.017241379310345</v>
      </c>
      <c r="M120" t="s">
        <v>497</v>
      </c>
      <c r="R120" s="26">
        <v>52</v>
      </c>
    </row>
    <row r="121" spans="1:18" x14ac:dyDescent="0.2">
      <c r="A121" t="s">
        <v>496</v>
      </c>
      <c r="J121">
        <v>10</v>
      </c>
      <c r="K121">
        <v>10.4</v>
      </c>
      <c r="L121" s="10">
        <v>0.96153846153846145</v>
      </c>
      <c r="M121" t="s">
        <v>497</v>
      </c>
    </row>
    <row r="122" spans="1:18" x14ac:dyDescent="0.2">
      <c r="A122" t="s">
        <v>496</v>
      </c>
      <c r="J122">
        <v>10.6</v>
      </c>
      <c r="K122">
        <v>10.8</v>
      </c>
      <c r="L122" s="10">
        <v>0.9814814814814814</v>
      </c>
      <c r="M122" t="s">
        <v>497</v>
      </c>
    </row>
    <row r="123" spans="1:18" x14ac:dyDescent="0.2">
      <c r="A123" t="s">
        <v>505</v>
      </c>
      <c r="J123">
        <v>11</v>
      </c>
      <c r="K123">
        <v>12.2</v>
      </c>
      <c r="L123" s="10">
        <v>0.90163934426229508</v>
      </c>
      <c r="M123" t="s">
        <v>506</v>
      </c>
    </row>
    <row r="124" spans="1:18" x14ac:dyDescent="0.2">
      <c r="A124" t="s">
        <v>505</v>
      </c>
      <c r="J124">
        <v>11.2</v>
      </c>
      <c r="K124">
        <v>13</v>
      </c>
      <c r="L124" s="10">
        <v>0.86153846153846148</v>
      </c>
      <c r="M124" t="s">
        <v>506</v>
      </c>
    </row>
    <row r="125" spans="1:18" x14ac:dyDescent="0.2">
      <c r="A125" t="s">
        <v>505</v>
      </c>
      <c r="J125">
        <v>9.8000000000000007</v>
      </c>
      <c r="K125">
        <v>10.6</v>
      </c>
      <c r="L125" s="10">
        <v>0.92452830188679258</v>
      </c>
      <c r="M125" t="s">
        <v>506</v>
      </c>
    </row>
    <row r="126" spans="1:18" x14ac:dyDescent="0.2">
      <c r="A126" t="s">
        <v>505</v>
      </c>
      <c r="J126">
        <v>11.4</v>
      </c>
      <c r="K126">
        <v>12</v>
      </c>
      <c r="L126" s="10">
        <v>0.95</v>
      </c>
      <c r="M126" t="s">
        <v>506</v>
      </c>
    </row>
    <row r="127" spans="1:18" x14ac:dyDescent="0.2">
      <c r="A127" t="s">
        <v>505</v>
      </c>
      <c r="J127">
        <v>10.4</v>
      </c>
      <c r="K127">
        <v>11</v>
      </c>
      <c r="L127" s="10">
        <v>0.94545454545454544</v>
      </c>
      <c r="M127" t="s">
        <v>506</v>
      </c>
    </row>
    <row r="128" spans="1:18" x14ac:dyDescent="0.2">
      <c r="A128" t="s">
        <v>505</v>
      </c>
      <c r="J128">
        <v>11.6</v>
      </c>
      <c r="K128">
        <v>13</v>
      </c>
      <c r="L128" s="10">
        <v>0.89230769230769225</v>
      </c>
      <c r="M128" t="s">
        <v>506</v>
      </c>
    </row>
    <row r="129" spans="1:13" x14ac:dyDescent="0.2">
      <c r="A129" t="s">
        <v>505</v>
      </c>
      <c r="J129">
        <v>11.6</v>
      </c>
      <c r="K129">
        <v>13.4</v>
      </c>
      <c r="L129" s="10">
        <v>0.86567164179104472</v>
      </c>
      <c r="M129" t="s">
        <v>506</v>
      </c>
    </row>
    <row r="130" spans="1:13" x14ac:dyDescent="0.2">
      <c r="A130" t="s">
        <v>505</v>
      </c>
      <c r="J130">
        <v>10.6</v>
      </c>
      <c r="K130">
        <v>11</v>
      </c>
      <c r="L130" s="10">
        <v>0.96363636363636362</v>
      </c>
      <c r="M130" t="s">
        <v>506</v>
      </c>
    </row>
    <row r="131" spans="1:13" x14ac:dyDescent="0.2">
      <c r="A131" t="s">
        <v>514</v>
      </c>
      <c r="J131">
        <v>12.2</v>
      </c>
      <c r="K131">
        <v>13.6</v>
      </c>
      <c r="L131" s="10">
        <v>0.89705882352941169</v>
      </c>
      <c r="M131" t="s">
        <v>456</v>
      </c>
    </row>
    <row r="132" spans="1:13" x14ac:dyDescent="0.2">
      <c r="A132" t="s">
        <v>514</v>
      </c>
      <c r="J132">
        <v>11</v>
      </c>
      <c r="K132">
        <v>12</v>
      </c>
      <c r="L132" s="10">
        <v>0.91666666666666663</v>
      </c>
      <c r="M132" t="s">
        <v>456</v>
      </c>
    </row>
    <row r="133" spans="1:13" x14ac:dyDescent="0.2">
      <c r="A133" t="s">
        <v>514</v>
      </c>
      <c r="J133">
        <v>11.6</v>
      </c>
      <c r="K133">
        <v>13.2</v>
      </c>
      <c r="L133" s="10">
        <v>0.87878787878787878</v>
      </c>
      <c r="M133" t="s">
        <v>456</v>
      </c>
    </row>
    <row r="134" spans="1:13" x14ac:dyDescent="0.2">
      <c r="A134" t="s">
        <v>514</v>
      </c>
      <c r="J134">
        <v>10.4</v>
      </c>
      <c r="K134">
        <v>11</v>
      </c>
      <c r="L134" s="10">
        <v>0.94545454545454544</v>
      </c>
      <c r="M134" t="s">
        <v>456</v>
      </c>
    </row>
    <row r="135" spans="1:13" x14ac:dyDescent="0.2">
      <c r="A135" t="s">
        <v>514</v>
      </c>
      <c r="J135">
        <v>10.4</v>
      </c>
      <c r="K135">
        <v>11</v>
      </c>
      <c r="L135" s="10">
        <v>0.94545454545454544</v>
      </c>
      <c r="M135" t="s">
        <v>456</v>
      </c>
    </row>
    <row r="136" spans="1:13" x14ac:dyDescent="0.2">
      <c r="A136" t="s">
        <v>514</v>
      </c>
      <c r="J136">
        <v>10.6</v>
      </c>
      <c r="K136">
        <v>11.2</v>
      </c>
      <c r="L136" s="10">
        <v>0.94642857142857151</v>
      </c>
      <c r="M136" t="s">
        <v>456</v>
      </c>
    </row>
    <row r="137" spans="1:13" x14ac:dyDescent="0.2">
      <c r="A137" t="s">
        <v>514</v>
      </c>
      <c r="J137">
        <v>10.4</v>
      </c>
      <c r="K137">
        <v>11</v>
      </c>
      <c r="L137" s="10">
        <v>0.94545454545454544</v>
      </c>
      <c r="M137" t="s">
        <v>456</v>
      </c>
    </row>
    <row r="138" spans="1:13" x14ac:dyDescent="0.2">
      <c r="A138" t="s">
        <v>514</v>
      </c>
      <c r="J138">
        <v>10.6</v>
      </c>
      <c r="K138">
        <v>12</v>
      </c>
      <c r="L138" s="10">
        <v>0.8833333333333333</v>
      </c>
      <c r="M138" t="s">
        <v>456</v>
      </c>
    </row>
    <row r="139" spans="1:13" x14ac:dyDescent="0.2">
      <c r="A139" t="s">
        <v>514</v>
      </c>
      <c r="J139">
        <v>10.199999999999999</v>
      </c>
      <c r="K139">
        <v>11</v>
      </c>
      <c r="L139" s="10">
        <v>0.92727272727272725</v>
      </c>
      <c r="M139" t="s">
        <v>456</v>
      </c>
    </row>
    <row r="140" spans="1:13" x14ac:dyDescent="0.2">
      <c r="A140" t="s">
        <v>514</v>
      </c>
      <c r="J140">
        <v>11</v>
      </c>
      <c r="K140">
        <v>12</v>
      </c>
      <c r="L140" s="10">
        <v>0.91666666666666663</v>
      </c>
      <c r="M140" t="s">
        <v>456</v>
      </c>
    </row>
    <row r="141" spans="1:13" x14ac:dyDescent="0.2">
      <c r="A141" t="s">
        <v>620</v>
      </c>
      <c r="B141">
        <v>92</v>
      </c>
      <c r="C141">
        <v>60</v>
      </c>
      <c r="D141">
        <v>54</v>
      </c>
      <c r="F141" s="7">
        <v>1.5333333333333334</v>
      </c>
      <c r="G141" s="7">
        <v>0.58695652173913049</v>
      </c>
      <c r="H141" s="7">
        <v>0.2413793103448276</v>
      </c>
      <c r="I141">
        <v>18</v>
      </c>
    </row>
    <row r="142" spans="1:13" x14ac:dyDescent="0.2">
      <c r="A142" t="s">
        <v>759</v>
      </c>
      <c r="B142">
        <v>81</v>
      </c>
      <c r="C142">
        <v>56</v>
      </c>
      <c r="D142">
        <v>50</v>
      </c>
      <c r="F142" s="7">
        <v>1.4464285714285714</v>
      </c>
      <c r="G142" s="7">
        <v>0.61728395061728392</v>
      </c>
      <c r="H142" s="7">
        <v>0.2413793103448276</v>
      </c>
      <c r="I142">
        <v>17</v>
      </c>
    </row>
    <row r="143" spans="1:13" x14ac:dyDescent="0.2">
      <c r="A143" t="s">
        <v>760</v>
      </c>
      <c r="B143">
        <v>94</v>
      </c>
      <c r="C143">
        <v>64</v>
      </c>
      <c r="D143">
        <v>53</v>
      </c>
      <c r="F143" s="7">
        <v>1.46875</v>
      </c>
      <c r="G143" s="7">
        <v>0.56382978723404253</v>
      </c>
      <c r="H143" s="7">
        <v>0.3125</v>
      </c>
      <c r="I143">
        <v>18</v>
      </c>
    </row>
    <row r="144" spans="1:13" x14ac:dyDescent="0.2">
      <c r="A144" t="s">
        <v>761</v>
      </c>
      <c r="B144">
        <v>88</v>
      </c>
      <c r="C144">
        <v>55</v>
      </c>
      <c r="D144">
        <v>41</v>
      </c>
      <c r="F144" s="7">
        <v>1.6</v>
      </c>
      <c r="G144" s="7">
        <v>0.46590909090909088</v>
      </c>
      <c r="H144" s="7">
        <v>0.32142857142857145</v>
      </c>
      <c r="I144">
        <v>18</v>
      </c>
    </row>
    <row r="145" spans="1:12" x14ac:dyDescent="0.2">
      <c r="A145" t="s">
        <v>996</v>
      </c>
      <c r="J145">
        <v>11</v>
      </c>
      <c r="K145">
        <v>12</v>
      </c>
      <c r="L145" s="7">
        <f>J145/K145</f>
        <v>0.91666666666666663</v>
      </c>
    </row>
    <row r="146" spans="1:12" x14ac:dyDescent="0.2">
      <c r="J146">
        <v>12</v>
      </c>
      <c r="K146">
        <v>13.5</v>
      </c>
      <c r="L146" s="7">
        <f t="shared" ref="L146:L156" si="11">J146/K146</f>
        <v>0.88888888888888884</v>
      </c>
    </row>
    <row r="147" spans="1:12" x14ac:dyDescent="0.2">
      <c r="J147">
        <v>11.5</v>
      </c>
      <c r="K147">
        <v>13.5</v>
      </c>
      <c r="L147" s="7">
        <f t="shared" si="11"/>
        <v>0.85185185185185186</v>
      </c>
    </row>
    <row r="148" spans="1:12" x14ac:dyDescent="0.2">
      <c r="J148">
        <v>11</v>
      </c>
      <c r="K148">
        <v>12</v>
      </c>
      <c r="L148" s="7">
        <f t="shared" si="11"/>
        <v>0.91666666666666663</v>
      </c>
    </row>
    <row r="149" spans="1:12" x14ac:dyDescent="0.2">
      <c r="J149">
        <v>12</v>
      </c>
      <c r="K149">
        <v>12.5</v>
      </c>
      <c r="L149" s="7">
        <f t="shared" si="11"/>
        <v>0.96</v>
      </c>
    </row>
    <row r="150" spans="1:12" x14ac:dyDescent="0.2">
      <c r="J150">
        <v>12</v>
      </c>
      <c r="K150">
        <v>12.5</v>
      </c>
      <c r="L150" s="7">
        <f t="shared" si="11"/>
        <v>0.96</v>
      </c>
    </row>
    <row r="151" spans="1:12" x14ac:dyDescent="0.2">
      <c r="J151">
        <v>12</v>
      </c>
      <c r="K151">
        <v>12.5</v>
      </c>
      <c r="L151" s="7">
        <f t="shared" si="11"/>
        <v>0.96</v>
      </c>
    </row>
    <row r="152" spans="1:12" x14ac:dyDescent="0.2">
      <c r="J152">
        <v>11.5</v>
      </c>
      <c r="K152">
        <v>13</v>
      </c>
      <c r="L152" s="7">
        <f t="shared" si="11"/>
        <v>0.88461538461538458</v>
      </c>
    </row>
    <row r="153" spans="1:12" x14ac:dyDescent="0.2">
      <c r="J153">
        <v>11.5</v>
      </c>
      <c r="K153">
        <v>13.5</v>
      </c>
      <c r="L153" s="7">
        <f t="shared" si="11"/>
        <v>0.85185185185185186</v>
      </c>
    </row>
    <row r="154" spans="1:12" x14ac:dyDescent="0.2">
      <c r="J154">
        <v>11.5</v>
      </c>
      <c r="K154">
        <v>13</v>
      </c>
      <c r="L154" s="7">
        <f t="shared" si="11"/>
        <v>0.88461538461538458</v>
      </c>
    </row>
    <row r="155" spans="1:12" x14ac:dyDescent="0.2">
      <c r="J155">
        <v>12</v>
      </c>
      <c r="K155">
        <v>12</v>
      </c>
      <c r="L155" s="7">
        <f t="shared" si="11"/>
        <v>1</v>
      </c>
    </row>
    <row r="156" spans="1:12" x14ac:dyDescent="0.2">
      <c r="J156">
        <v>11</v>
      </c>
      <c r="K156">
        <v>12.5</v>
      </c>
      <c r="L156" s="7">
        <f t="shared" si="11"/>
        <v>0.88</v>
      </c>
    </row>
    <row r="157" spans="1:12" x14ac:dyDescent="0.2">
      <c r="A157" t="s">
        <v>997</v>
      </c>
    </row>
    <row r="158" spans="1:12" x14ac:dyDescent="0.2">
      <c r="A158" t="s">
        <v>1008</v>
      </c>
      <c r="B158">
        <v>108</v>
      </c>
      <c r="C158">
        <v>90</v>
      </c>
      <c r="D158">
        <v>53</v>
      </c>
      <c r="E158">
        <v>39</v>
      </c>
      <c r="F158" s="7">
        <v>1.2</v>
      </c>
      <c r="G158" s="7">
        <v>0.49074074074074076</v>
      </c>
      <c r="H158" s="7">
        <v>8.8888888888888892E-2</v>
      </c>
      <c r="I158">
        <v>21</v>
      </c>
    </row>
    <row r="159" spans="1:12" x14ac:dyDescent="0.2">
      <c r="A159" t="s">
        <v>1008</v>
      </c>
      <c r="B159">
        <v>121</v>
      </c>
      <c r="C159">
        <v>81</v>
      </c>
      <c r="D159">
        <v>64</v>
      </c>
      <c r="E159">
        <v>37</v>
      </c>
      <c r="F159" s="7">
        <v>1.4938271604938271</v>
      </c>
      <c r="G159" s="7">
        <v>0.52892561983471076</v>
      </c>
      <c r="H159" s="7">
        <v>0.14634146341463414</v>
      </c>
      <c r="I159">
        <v>20</v>
      </c>
    </row>
    <row r="160" spans="1:12" x14ac:dyDescent="0.2">
      <c r="A160" t="s">
        <v>1008</v>
      </c>
      <c r="B160">
        <v>117</v>
      </c>
      <c r="C160">
        <v>86</v>
      </c>
      <c r="D160">
        <v>61</v>
      </c>
      <c r="E160">
        <v>39</v>
      </c>
      <c r="F160" s="7">
        <v>1.3604651162790697</v>
      </c>
      <c r="G160" s="7">
        <v>0.5213675213675214</v>
      </c>
      <c r="H160" s="7">
        <v>0.12195121951219512</v>
      </c>
      <c r="I160">
        <v>19</v>
      </c>
    </row>
    <row r="161" spans="1:9" x14ac:dyDescent="0.2">
      <c r="A161" t="s">
        <v>1008</v>
      </c>
      <c r="B161">
        <v>106</v>
      </c>
      <c r="C161">
        <v>85</v>
      </c>
      <c r="D161">
        <v>55</v>
      </c>
      <c r="E161">
        <v>39</v>
      </c>
      <c r="F161" s="7">
        <v>1.2470588235294118</v>
      </c>
      <c r="G161" s="7">
        <v>0.51886792452830188</v>
      </c>
      <c r="H161" s="7">
        <v>0.18421052631578946</v>
      </c>
      <c r="I161">
        <v>19</v>
      </c>
    </row>
    <row r="162" spans="1:9" x14ac:dyDescent="0.2">
      <c r="A162" t="s">
        <v>1008</v>
      </c>
      <c r="B162">
        <v>96</v>
      </c>
      <c r="C162">
        <v>55</v>
      </c>
      <c r="D162">
        <v>51</v>
      </c>
      <c r="E162">
        <v>34</v>
      </c>
      <c r="F162" s="7">
        <v>1.7454545454545454</v>
      </c>
      <c r="G162" s="7">
        <v>0.53125</v>
      </c>
      <c r="H162" s="7">
        <v>0.14285714285714285</v>
      </c>
      <c r="I162">
        <v>24</v>
      </c>
    </row>
    <row r="163" spans="1:9" x14ac:dyDescent="0.2">
      <c r="A163" t="s">
        <v>1008</v>
      </c>
      <c r="B163">
        <v>92</v>
      </c>
      <c r="C163">
        <v>64</v>
      </c>
      <c r="D163">
        <v>49</v>
      </c>
      <c r="E163">
        <v>39</v>
      </c>
      <c r="F163" s="7">
        <v>1.4375</v>
      </c>
      <c r="G163" s="7">
        <v>0.53260869565217395</v>
      </c>
      <c r="H163" s="7">
        <v>0.14705882352941177</v>
      </c>
      <c r="I163">
        <v>20</v>
      </c>
    </row>
    <row r="164" spans="1:9" x14ac:dyDescent="0.2">
      <c r="A164" t="s">
        <v>1008</v>
      </c>
      <c r="B164">
        <v>93</v>
      </c>
      <c r="C164">
        <v>72</v>
      </c>
      <c r="D164">
        <v>35</v>
      </c>
      <c r="E164">
        <v>44</v>
      </c>
      <c r="F164" s="7">
        <v>1.2916666666666667</v>
      </c>
      <c r="G164" s="7">
        <v>0.37634408602150538</v>
      </c>
      <c r="H164" s="7">
        <v>0.1111111111111111</v>
      </c>
      <c r="I164">
        <v>19</v>
      </c>
    </row>
    <row r="165" spans="1:9" x14ac:dyDescent="0.2">
      <c r="A165" t="s">
        <v>1008</v>
      </c>
      <c r="B165">
        <v>104</v>
      </c>
      <c r="C165">
        <v>65</v>
      </c>
      <c r="D165">
        <v>46</v>
      </c>
      <c r="E165">
        <v>36</v>
      </c>
      <c r="F165" s="7">
        <v>1.6</v>
      </c>
      <c r="G165" s="7">
        <v>0.44230769230769229</v>
      </c>
      <c r="H165" s="7">
        <v>6.4516129032258063E-2</v>
      </c>
      <c r="I165">
        <v>20</v>
      </c>
    </row>
    <row r="166" spans="1:9" x14ac:dyDescent="0.2">
      <c r="A166" t="s">
        <v>1008</v>
      </c>
      <c r="B166">
        <v>108</v>
      </c>
      <c r="C166">
        <v>80</v>
      </c>
      <c r="D166">
        <v>52</v>
      </c>
      <c r="E166">
        <v>35</v>
      </c>
      <c r="F166" s="7">
        <v>1.35</v>
      </c>
      <c r="G166" s="7">
        <v>0.48148148148148145</v>
      </c>
      <c r="H166" s="7">
        <v>0.13513513513513514</v>
      </c>
      <c r="I166">
        <v>21</v>
      </c>
    </row>
    <row r="167" spans="1:9" x14ac:dyDescent="0.2">
      <c r="A167" t="s">
        <v>1008</v>
      </c>
      <c r="B167">
        <v>111</v>
      </c>
      <c r="C167">
        <v>71</v>
      </c>
      <c r="D167">
        <v>59</v>
      </c>
      <c r="E167">
        <v>35</v>
      </c>
      <c r="F167" s="7">
        <v>1.5633802816901408</v>
      </c>
      <c r="G167" s="7">
        <v>0.53153153153153154</v>
      </c>
      <c r="H167" s="7">
        <v>0.12820512820512819</v>
      </c>
      <c r="I167">
        <v>21</v>
      </c>
    </row>
    <row r="168" spans="1:9" x14ac:dyDescent="0.2">
      <c r="A168" t="s">
        <v>1009</v>
      </c>
      <c r="B168">
        <v>101</v>
      </c>
      <c r="C168">
        <v>70</v>
      </c>
      <c r="D168">
        <v>54</v>
      </c>
      <c r="E168">
        <v>35</v>
      </c>
      <c r="F168" s="7">
        <v>1.4428571428571428</v>
      </c>
      <c r="G168" s="7">
        <v>0.53465346534653468</v>
      </c>
      <c r="H168" s="7">
        <v>0.14285714285714285</v>
      </c>
      <c r="I168">
        <v>20</v>
      </c>
    </row>
    <row r="169" spans="1:9" x14ac:dyDescent="0.2">
      <c r="A169" t="s">
        <v>1009</v>
      </c>
      <c r="B169">
        <v>97</v>
      </c>
      <c r="C169">
        <v>70</v>
      </c>
      <c r="D169">
        <v>42</v>
      </c>
      <c r="E169">
        <v>41</v>
      </c>
      <c r="F169" s="7">
        <v>1.3857142857142857</v>
      </c>
      <c r="G169" s="7">
        <v>0.4329896907216495</v>
      </c>
      <c r="H169" s="7">
        <v>9.375E-2</v>
      </c>
      <c r="I169">
        <v>20</v>
      </c>
    </row>
    <row r="170" spans="1:9" x14ac:dyDescent="0.2">
      <c r="A170" t="s">
        <v>1009</v>
      </c>
      <c r="B170">
        <v>106</v>
      </c>
      <c r="C170">
        <v>74</v>
      </c>
      <c r="D170">
        <v>56</v>
      </c>
      <c r="E170">
        <v>38</v>
      </c>
      <c r="F170" s="7">
        <v>1.4324324324324325</v>
      </c>
      <c r="G170" s="7">
        <v>0.52830188679245282</v>
      </c>
      <c r="H170" s="7">
        <v>8.8235294117647065E-2</v>
      </c>
      <c r="I170">
        <v>22</v>
      </c>
    </row>
    <row r="171" spans="1:9" x14ac:dyDescent="0.2">
      <c r="A171" t="s">
        <v>1009</v>
      </c>
      <c r="B171">
        <v>104</v>
      </c>
      <c r="C171">
        <v>60</v>
      </c>
      <c r="D171">
        <v>49</v>
      </c>
      <c r="E171">
        <v>35</v>
      </c>
      <c r="F171" s="7">
        <v>1.7333333333333334</v>
      </c>
      <c r="G171" s="7">
        <v>0.47115384615384615</v>
      </c>
      <c r="H171" s="7">
        <v>0.17857142857142858</v>
      </c>
      <c r="I171">
        <v>22</v>
      </c>
    </row>
    <row r="172" spans="1:9" x14ac:dyDescent="0.2">
      <c r="A172" t="s">
        <v>1009</v>
      </c>
      <c r="B172">
        <v>106</v>
      </c>
      <c r="C172">
        <v>59</v>
      </c>
      <c r="D172">
        <v>56</v>
      </c>
      <c r="E172">
        <v>36</v>
      </c>
      <c r="F172" s="7">
        <v>1.7966101694915255</v>
      </c>
      <c r="G172" s="7">
        <v>0.52830188679245282</v>
      </c>
      <c r="H172" s="7">
        <v>0.21428571428571427</v>
      </c>
      <c r="I172">
        <v>20</v>
      </c>
    </row>
    <row r="173" spans="1:9" x14ac:dyDescent="0.2">
      <c r="A173" t="s">
        <v>1009</v>
      </c>
      <c r="B173">
        <v>96</v>
      </c>
      <c r="C173">
        <v>65</v>
      </c>
      <c r="D173">
        <v>56</v>
      </c>
      <c r="E173">
        <v>37</v>
      </c>
      <c r="F173" s="7">
        <v>1.476923076923077</v>
      </c>
      <c r="G173" s="7">
        <v>0.58333333333333337</v>
      </c>
      <c r="H173" s="7">
        <v>9.375E-2</v>
      </c>
      <c r="I173">
        <v>20</v>
      </c>
    </row>
    <row r="174" spans="1:9" x14ac:dyDescent="0.2">
      <c r="A174" t="s">
        <v>1009</v>
      </c>
      <c r="B174">
        <v>109</v>
      </c>
      <c r="C174">
        <v>83</v>
      </c>
      <c r="D174">
        <v>46</v>
      </c>
      <c r="E174">
        <v>42</v>
      </c>
      <c r="F174" s="7">
        <v>1.3132530120481927</v>
      </c>
      <c r="G174" s="7">
        <v>0.42201834862385323</v>
      </c>
      <c r="H174" s="7">
        <v>0.22500000000000001</v>
      </c>
      <c r="I174">
        <v>18</v>
      </c>
    </row>
    <row r="175" spans="1:9" x14ac:dyDescent="0.2">
      <c r="A175" t="s">
        <v>1009</v>
      </c>
      <c r="B175">
        <v>117</v>
      </c>
      <c r="C175">
        <v>82</v>
      </c>
      <c r="D175">
        <v>51</v>
      </c>
      <c r="E175">
        <v>40</v>
      </c>
      <c r="F175" s="7">
        <v>1.4268292682926829</v>
      </c>
      <c r="G175" s="7">
        <v>0.4358974358974359</v>
      </c>
      <c r="H175" s="7">
        <v>0.18421052631578946</v>
      </c>
      <c r="I175">
        <v>21</v>
      </c>
    </row>
    <row r="176" spans="1:9" x14ac:dyDescent="0.2">
      <c r="A176" t="s">
        <v>1010</v>
      </c>
      <c r="B176">
        <v>87</v>
      </c>
      <c r="C176">
        <v>66</v>
      </c>
      <c r="D176">
        <v>50</v>
      </c>
      <c r="E176">
        <v>44</v>
      </c>
      <c r="F176" s="7">
        <v>1.3181818181818181</v>
      </c>
      <c r="G176" s="7">
        <v>0.57471264367816088</v>
      </c>
      <c r="H176" s="7">
        <v>0.22222222222222221</v>
      </c>
      <c r="I176">
        <v>21</v>
      </c>
    </row>
    <row r="177" spans="1:9" x14ac:dyDescent="0.2">
      <c r="A177" t="s">
        <v>1010</v>
      </c>
      <c r="B177">
        <v>85</v>
      </c>
      <c r="C177">
        <v>63</v>
      </c>
      <c r="D177">
        <v>42</v>
      </c>
      <c r="E177">
        <v>42</v>
      </c>
      <c r="F177" s="7">
        <v>1.3492063492063493</v>
      </c>
      <c r="G177" s="7">
        <v>0.49411764705882355</v>
      </c>
      <c r="H177" s="7">
        <v>0.29032258064516131</v>
      </c>
      <c r="I177">
        <v>20</v>
      </c>
    </row>
    <row r="178" spans="1:9" x14ac:dyDescent="0.2">
      <c r="A178" t="s">
        <v>1010</v>
      </c>
      <c r="B178">
        <v>121</v>
      </c>
      <c r="C178">
        <v>85</v>
      </c>
      <c r="D178">
        <v>59</v>
      </c>
      <c r="E178">
        <v>40</v>
      </c>
      <c r="F178" s="7">
        <v>1.4235294117647059</v>
      </c>
      <c r="G178" s="7">
        <v>0.48760330578512395</v>
      </c>
      <c r="H178" s="7">
        <v>9.0909090909090912E-2</v>
      </c>
      <c r="I178">
        <v>19</v>
      </c>
    </row>
    <row r="179" spans="1:9" x14ac:dyDescent="0.2">
      <c r="A179" t="s">
        <v>1010</v>
      </c>
      <c r="B179">
        <v>125</v>
      </c>
      <c r="C179">
        <v>88</v>
      </c>
      <c r="D179">
        <v>78</v>
      </c>
      <c r="E179">
        <v>31</v>
      </c>
      <c r="F179" s="7">
        <v>1.4204545454545454</v>
      </c>
      <c r="G179" s="7">
        <v>0.624</v>
      </c>
      <c r="H179" s="7">
        <v>0.21951219512195122</v>
      </c>
      <c r="I179">
        <v>20</v>
      </c>
    </row>
    <row r="180" spans="1:9" x14ac:dyDescent="0.2">
      <c r="A180" t="s">
        <v>1010</v>
      </c>
      <c r="B180">
        <v>97</v>
      </c>
      <c r="C180">
        <v>54</v>
      </c>
      <c r="D180">
        <v>59</v>
      </c>
      <c r="E180">
        <v>30</v>
      </c>
      <c r="F180" s="7">
        <v>1.7962962962962963</v>
      </c>
      <c r="G180" s="7">
        <v>0.60824742268041232</v>
      </c>
      <c r="H180" s="7">
        <v>0.13793103448275862</v>
      </c>
      <c r="I180">
        <v>20</v>
      </c>
    </row>
    <row r="181" spans="1:9" x14ac:dyDescent="0.2">
      <c r="A181" t="s">
        <v>1010</v>
      </c>
      <c r="B181">
        <v>90</v>
      </c>
      <c r="C181">
        <v>61</v>
      </c>
      <c r="D181">
        <v>55</v>
      </c>
      <c r="E181">
        <v>35</v>
      </c>
      <c r="F181" s="7">
        <v>1.4754098360655739</v>
      </c>
      <c r="G181" s="7">
        <v>0.61111111111111116</v>
      </c>
      <c r="H181" s="7">
        <v>0.16666666666666666</v>
      </c>
      <c r="I181">
        <v>17</v>
      </c>
    </row>
    <row r="182" spans="1:9" x14ac:dyDescent="0.2">
      <c r="A182" t="s">
        <v>1010</v>
      </c>
      <c r="B182">
        <v>92</v>
      </c>
      <c r="C182">
        <v>64</v>
      </c>
      <c r="D182">
        <v>55</v>
      </c>
      <c r="E182">
        <v>32</v>
      </c>
      <c r="F182" s="7">
        <v>1.4375</v>
      </c>
      <c r="G182" s="7">
        <v>0.59782608695652173</v>
      </c>
      <c r="H182" s="7">
        <v>8.1081081081081086E-2</v>
      </c>
      <c r="I182">
        <v>24</v>
      </c>
    </row>
    <row r="183" spans="1:9" x14ac:dyDescent="0.2">
      <c r="A183" t="s">
        <v>1010</v>
      </c>
      <c r="B183">
        <v>97</v>
      </c>
      <c r="C183">
        <v>65</v>
      </c>
      <c r="D183">
        <v>41</v>
      </c>
      <c r="E183">
        <v>36</v>
      </c>
      <c r="F183" s="7">
        <v>1.4923076923076923</v>
      </c>
      <c r="G183" s="7">
        <v>0.42268041237113402</v>
      </c>
      <c r="H183" s="7">
        <v>0.17647058823529413</v>
      </c>
      <c r="I183">
        <v>20</v>
      </c>
    </row>
    <row r="184" spans="1:9" x14ac:dyDescent="0.2">
      <c r="A184" t="s">
        <v>1010</v>
      </c>
      <c r="B184">
        <v>109</v>
      </c>
      <c r="C184">
        <v>89</v>
      </c>
      <c r="D184">
        <v>59</v>
      </c>
      <c r="E184">
        <v>36</v>
      </c>
      <c r="F184" s="7">
        <v>1.2247191011235956</v>
      </c>
      <c r="G184" s="7">
        <v>0.54128440366972475</v>
      </c>
      <c r="H184" s="7">
        <v>0.23255813953488372</v>
      </c>
      <c r="I184">
        <v>23</v>
      </c>
    </row>
    <row r="185" spans="1:9" x14ac:dyDescent="0.2">
      <c r="A185" t="s">
        <v>1010</v>
      </c>
      <c r="B185">
        <v>119</v>
      </c>
      <c r="C185">
        <v>89</v>
      </c>
      <c r="D185">
        <v>64</v>
      </c>
      <c r="E185">
        <v>36</v>
      </c>
      <c r="F185" s="7">
        <v>1.3370786516853932</v>
      </c>
      <c r="G185" s="7">
        <v>0.53781512605042014</v>
      </c>
      <c r="H185" s="7">
        <v>0.17073170731707318</v>
      </c>
      <c r="I185">
        <v>23</v>
      </c>
    </row>
    <row r="186" spans="1:9" x14ac:dyDescent="0.2">
      <c r="A186" t="s">
        <v>1011</v>
      </c>
      <c r="B186">
        <v>100</v>
      </c>
      <c r="C186">
        <v>69</v>
      </c>
      <c r="D186">
        <v>60</v>
      </c>
      <c r="E186">
        <v>35</v>
      </c>
      <c r="F186" s="7">
        <v>1.4492753623188406</v>
      </c>
      <c r="G186" s="7">
        <v>0.6</v>
      </c>
      <c r="H186" s="7">
        <v>0.17142857142857143</v>
      </c>
      <c r="I186">
        <v>22</v>
      </c>
    </row>
    <row r="187" spans="1:9" x14ac:dyDescent="0.2">
      <c r="A187" t="s">
        <v>1011</v>
      </c>
      <c r="B187">
        <v>80</v>
      </c>
      <c r="C187">
        <v>58</v>
      </c>
      <c r="D187">
        <v>45</v>
      </c>
      <c r="E187">
        <v>33</v>
      </c>
      <c r="F187" s="7">
        <v>1.3793103448275863</v>
      </c>
      <c r="G187" s="7">
        <v>0.5625</v>
      </c>
      <c r="H187" s="7">
        <v>0.13793103448275862</v>
      </c>
      <c r="I187">
        <v>20</v>
      </c>
    </row>
    <row r="188" spans="1:9" x14ac:dyDescent="0.2">
      <c r="A188" t="s">
        <v>1011</v>
      </c>
      <c r="B188">
        <v>71</v>
      </c>
      <c r="C188">
        <v>50</v>
      </c>
      <c r="D188">
        <v>35</v>
      </c>
      <c r="E188">
        <v>40</v>
      </c>
      <c r="F188" s="7">
        <v>1.42</v>
      </c>
      <c r="G188" s="7">
        <v>0.49295774647887325</v>
      </c>
      <c r="H188" s="7">
        <v>0.12</v>
      </c>
      <c r="I188">
        <v>19</v>
      </c>
    </row>
    <row r="189" spans="1:9" x14ac:dyDescent="0.2">
      <c r="A189" t="s">
        <v>1011</v>
      </c>
      <c r="B189">
        <v>100</v>
      </c>
      <c r="C189">
        <v>72</v>
      </c>
      <c r="D189">
        <v>52</v>
      </c>
      <c r="E189">
        <v>41</v>
      </c>
      <c r="F189" s="7">
        <v>1.3888888888888888</v>
      </c>
      <c r="G189" s="7">
        <v>0.52</v>
      </c>
      <c r="H189" s="7">
        <v>0.125</v>
      </c>
      <c r="I189">
        <v>20</v>
      </c>
    </row>
    <row r="190" spans="1:9" x14ac:dyDescent="0.2">
      <c r="A190" t="s">
        <v>1011</v>
      </c>
      <c r="B190">
        <v>98</v>
      </c>
      <c r="C190">
        <v>62</v>
      </c>
      <c r="D190">
        <v>42</v>
      </c>
      <c r="E190">
        <v>31</v>
      </c>
      <c r="F190" s="7">
        <v>1.5806451612903225</v>
      </c>
      <c r="G190" s="7">
        <v>0.42857142857142855</v>
      </c>
      <c r="H190" s="7">
        <v>0.2</v>
      </c>
      <c r="I190">
        <v>23</v>
      </c>
    </row>
    <row r="191" spans="1:9" x14ac:dyDescent="0.2">
      <c r="A191" t="s">
        <v>1012</v>
      </c>
      <c r="B191">
        <v>108</v>
      </c>
      <c r="C191">
        <v>68</v>
      </c>
      <c r="D191">
        <v>59</v>
      </c>
      <c r="E191">
        <v>31</v>
      </c>
      <c r="F191" s="7">
        <v>1.588235294117647</v>
      </c>
      <c r="G191" s="7">
        <v>0.54629629629629628</v>
      </c>
      <c r="H191" s="7">
        <v>0.18518518518518517</v>
      </c>
      <c r="I191">
        <v>23</v>
      </c>
    </row>
    <row r="192" spans="1:9" x14ac:dyDescent="0.2">
      <c r="A192" t="s">
        <v>1012</v>
      </c>
      <c r="B192">
        <v>77</v>
      </c>
      <c r="C192">
        <v>48</v>
      </c>
      <c r="D192">
        <v>47</v>
      </c>
      <c r="E192">
        <v>30</v>
      </c>
      <c r="F192" s="7">
        <v>1.6041666666666667</v>
      </c>
      <c r="G192" s="7">
        <v>0.61038961038961037</v>
      </c>
      <c r="H192" s="7">
        <v>0.23076923076923078</v>
      </c>
      <c r="I192">
        <v>18</v>
      </c>
    </row>
    <row r="193" spans="1:9" x14ac:dyDescent="0.2">
      <c r="A193" t="s">
        <v>1012</v>
      </c>
      <c r="B193">
        <v>98</v>
      </c>
      <c r="C193">
        <v>62</v>
      </c>
      <c r="D193">
        <v>47</v>
      </c>
      <c r="E193">
        <v>31</v>
      </c>
      <c r="F193" s="7">
        <v>1.5806451612903225</v>
      </c>
      <c r="G193" s="7">
        <v>0.47959183673469385</v>
      </c>
      <c r="H193" s="7">
        <v>0.20689655172413793</v>
      </c>
      <c r="I193">
        <v>21</v>
      </c>
    </row>
    <row r="194" spans="1:9" x14ac:dyDescent="0.2">
      <c r="A194" t="s">
        <v>1012</v>
      </c>
      <c r="B194">
        <v>98</v>
      </c>
      <c r="C194">
        <v>73</v>
      </c>
      <c r="D194">
        <v>69</v>
      </c>
      <c r="E194">
        <v>39</v>
      </c>
      <c r="F194" s="7">
        <v>1.3424657534246576</v>
      </c>
      <c r="G194" s="7">
        <v>0.70408163265306123</v>
      </c>
      <c r="H194" s="7">
        <v>0.17499999999999999</v>
      </c>
      <c r="I194">
        <v>21</v>
      </c>
    </row>
    <row r="195" spans="1:9" x14ac:dyDescent="0.2">
      <c r="A195" t="s">
        <v>1013</v>
      </c>
      <c r="B195">
        <v>90</v>
      </c>
      <c r="C195">
        <v>63</v>
      </c>
      <c r="D195">
        <v>51</v>
      </c>
      <c r="E195">
        <v>35</v>
      </c>
      <c r="F195" s="7">
        <v>1.4285714285714286</v>
      </c>
      <c r="G195" s="7">
        <v>0.56666666666666665</v>
      </c>
      <c r="H195" s="7">
        <v>0.12903225806451613</v>
      </c>
      <c r="I195">
        <v>18</v>
      </c>
    </row>
    <row r="196" spans="1:9" x14ac:dyDescent="0.2">
      <c r="A196" t="s">
        <v>1013</v>
      </c>
      <c r="B196">
        <v>82</v>
      </c>
      <c r="C196">
        <v>57</v>
      </c>
      <c r="D196">
        <v>40</v>
      </c>
      <c r="E196">
        <v>36</v>
      </c>
      <c r="F196" s="7">
        <v>1.4385964912280702</v>
      </c>
      <c r="G196" s="7">
        <v>0.48780487804878048</v>
      </c>
      <c r="H196" s="7">
        <v>0.17241379310344829</v>
      </c>
      <c r="I196">
        <v>19</v>
      </c>
    </row>
    <row r="197" spans="1:9" x14ac:dyDescent="0.2">
      <c r="A197" t="s">
        <v>1013</v>
      </c>
      <c r="B197">
        <v>123</v>
      </c>
      <c r="C197">
        <v>77</v>
      </c>
      <c r="D197">
        <v>70</v>
      </c>
      <c r="E197">
        <v>31</v>
      </c>
      <c r="F197" s="7">
        <v>1.5974025974025974</v>
      </c>
      <c r="G197" s="7">
        <v>0.56910569105691056</v>
      </c>
      <c r="H197" s="7">
        <v>0.11904761904761904</v>
      </c>
      <c r="I197">
        <v>23</v>
      </c>
    </row>
    <row r="198" spans="1:9" x14ac:dyDescent="0.2">
      <c r="A198" t="s">
        <v>1013</v>
      </c>
      <c r="B198">
        <v>109</v>
      </c>
      <c r="C198">
        <v>78</v>
      </c>
      <c r="D198">
        <v>53</v>
      </c>
      <c r="E198">
        <v>32</v>
      </c>
      <c r="F198" s="7">
        <v>1.3974358974358974</v>
      </c>
      <c r="G198" s="7">
        <v>0.48623853211009177</v>
      </c>
      <c r="H198" s="7">
        <v>0.15789473684210525</v>
      </c>
      <c r="I198">
        <v>23</v>
      </c>
    </row>
    <row r="199" spans="1:9" x14ac:dyDescent="0.2">
      <c r="A199" t="s">
        <v>1013</v>
      </c>
      <c r="B199">
        <v>80</v>
      </c>
      <c r="C199">
        <v>55</v>
      </c>
      <c r="D199">
        <v>41</v>
      </c>
      <c r="E199">
        <v>35</v>
      </c>
      <c r="F199" s="7">
        <v>1.4545454545454546</v>
      </c>
      <c r="G199" s="7">
        <v>0.51249999999999996</v>
      </c>
      <c r="H199" s="7">
        <v>0.1111111111111111</v>
      </c>
      <c r="I199">
        <v>18</v>
      </c>
    </row>
    <row r="200" spans="1:9" x14ac:dyDescent="0.2">
      <c r="A200" t="s">
        <v>1013</v>
      </c>
      <c r="B200">
        <v>72</v>
      </c>
      <c r="C200">
        <v>54</v>
      </c>
      <c r="D200">
        <v>39</v>
      </c>
      <c r="E200">
        <v>43</v>
      </c>
      <c r="F200" s="7">
        <v>1.3333333333333333</v>
      </c>
      <c r="G200" s="7">
        <v>0.54166666666666663</v>
      </c>
      <c r="H200" s="7">
        <v>0.21428571428571427</v>
      </c>
      <c r="I200">
        <v>18</v>
      </c>
    </row>
    <row r="201" spans="1:9" x14ac:dyDescent="0.2">
      <c r="A201" t="s">
        <v>1013</v>
      </c>
      <c r="B201">
        <v>105</v>
      </c>
      <c r="C201">
        <v>59</v>
      </c>
      <c r="D201">
        <v>59</v>
      </c>
      <c r="E201">
        <v>29</v>
      </c>
      <c r="F201" s="7">
        <v>1.7796610169491525</v>
      </c>
      <c r="G201" s="7">
        <v>0.56190476190476191</v>
      </c>
      <c r="H201" s="7">
        <v>0.13333333333333333</v>
      </c>
      <c r="I201">
        <v>22</v>
      </c>
    </row>
    <row r="202" spans="1:9" x14ac:dyDescent="0.2">
      <c r="A202" t="s">
        <v>1013</v>
      </c>
      <c r="B202">
        <v>110</v>
      </c>
      <c r="C202">
        <v>74</v>
      </c>
      <c r="D202">
        <v>55</v>
      </c>
      <c r="E202">
        <v>34</v>
      </c>
      <c r="F202" s="7">
        <v>1.4864864864864864</v>
      </c>
      <c r="G202" s="7">
        <v>0.5</v>
      </c>
      <c r="H202" s="7">
        <v>0.25</v>
      </c>
      <c r="I202">
        <v>20</v>
      </c>
    </row>
    <row r="203" spans="1:9" x14ac:dyDescent="0.2">
      <c r="A203" t="s">
        <v>1013</v>
      </c>
      <c r="B203">
        <v>95</v>
      </c>
      <c r="C203">
        <v>74</v>
      </c>
      <c r="D203">
        <v>46</v>
      </c>
      <c r="E203">
        <v>41</v>
      </c>
      <c r="F203" s="7">
        <v>1.2837837837837838</v>
      </c>
      <c r="G203" s="7">
        <v>0.48421052631578948</v>
      </c>
      <c r="H203" s="7">
        <v>0.11764705882352941</v>
      </c>
      <c r="I203">
        <v>21</v>
      </c>
    </row>
    <row r="204" spans="1:9" x14ac:dyDescent="0.2">
      <c r="A204" t="s">
        <v>1013</v>
      </c>
      <c r="B204">
        <v>93</v>
      </c>
      <c r="C204">
        <v>60</v>
      </c>
      <c r="D204">
        <v>45</v>
      </c>
      <c r="E204">
        <v>35</v>
      </c>
      <c r="F204" s="7">
        <v>1.55</v>
      </c>
      <c r="G204" s="7">
        <v>0.4838709677419355</v>
      </c>
      <c r="H204" s="7">
        <v>0.2</v>
      </c>
      <c r="I204">
        <v>18</v>
      </c>
    </row>
    <row r="205" spans="1:9" x14ac:dyDescent="0.2">
      <c r="A205" t="s">
        <v>1014</v>
      </c>
      <c r="B205">
        <v>73</v>
      </c>
      <c r="C205">
        <v>49</v>
      </c>
      <c r="D205">
        <v>34</v>
      </c>
      <c r="E205">
        <v>35</v>
      </c>
      <c r="F205" s="7">
        <v>1.489795918367347</v>
      </c>
      <c r="G205" s="7">
        <v>0.46575342465753422</v>
      </c>
      <c r="H205" s="7">
        <v>0.16666666666666666</v>
      </c>
      <c r="I205">
        <v>18</v>
      </c>
    </row>
    <row r="206" spans="1:9" x14ac:dyDescent="0.2">
      <c r="A206" t="s">
        <v>1014</v>
      </c>
      <c r="B206">
        <v>104</v>
      </c>
      <c r="C206">
        <v>70</v>
      </c>
      <c r="D206">
        <v>49</v>
      </c>
      <c r="E206">
        <v>45</v>
      </c>
      <c r="F206" s="7">
        <v>1.4857142857142858</v>
      </c>
      <c r="G206" s="7">
        <v>0.47115384615384615</v>
      </c>
      <c r="H206" s="7">
        <v>0.23529411764705882</v>
      </c>
      <c r="I206">
        <v>18</v>
      </c>
    </row>
    <row r="207" spans="1:9" x14ac:dyDescent="0.2">
      <c r="A207" t="s">
        <v>1014</v>
      </c>
      <c r="B207">
        <v>94</v>
      </c>
      <c r="C207">
        <v>81</v>
      </c>
      <c r="D207">
        <v>50</v>
      </c>
      <c r="E207">
        <v>44</v>
      </c>
      <c r="F207" s="7">
        <v>1.1604938271604939</v>
      </c>
      <c r="G207" s="7">
        <v>0.53191489361702127</v>
      </c>
      <c r="H207" s="7">
        <v>0.2</v>
      </c>
      <c r="I207">
        <v>21</v>
      </c>
    </row>
    <row r="208" spans="1:9" x14ac:dyDescent="0.2">
      <c r="A208" t="s">
        <v>1015</v>
      </c>
      <c r="B208">
        <v>89</v>
      </c>
      <c r="C208">
        <v>53</v>
      </c>
      <c r="D208">
        <v>42</v>
      </c>
      <c r="E208">
        <v>28</v>
      </c>
      <c r="F208" s="7">
        <v>1.679245283018868</v>
      </c>
      <c r="G208" s="7">
        <v>0.47191011235955055</v>
      </c>
      <c r="H208" s="7">
        <v>0.17857142857142858</v>
      </c>
      <c r="I208">
        <v>22</v>
      </c>
    </row>
    <row r="209" spans="1:9" x14ac:dyDescent="0.2">
      <c r="A209" t="s">
        <v>1015</v>
      </c>
      <c r="B209">
        <v>94</v>
      </c>
      <c r="C209">
        <v>50</v>
      </c>
      <c r="D209">
        <v>51</v>
      </c>
      <c r="E209">
        <v>33</v>
      </c>
      <c r="F209" s="7">
        <v>1.88</v>
      </c>
      <c r="G209" s="7">
        <v>0.54255319148936165</v>
      </c>
      <c r="H209" s="7">
        <v>0.17857142857142858</v>
      </c>
      <c r="I209">
        <v>23</v>
      </c>
    </row>
    <row r="210" spans="1:9" x14ac:dyDescent="0.2">
      <c r="A210" t="s">
        <v>1015</v>
      </c>
      <c r="B210">
        <v>87</v>
      </c>
      <c r="C210">
        <v>61</v>
      </c>
      <c r="D210">
        <v>31</v>
      </c>
      <c r="E210">
        <v>38</v>
      </c>
      <c r="F210" s="7">
        <v>1.4262295081967213</v>
      </c>
      <c r="G210" s="7">
        <v>0.35632183908045978</v>
      </c>
      <c r="H210" s="7">
        <v>0.3</v>
      </c>
      <c r="I210">
        <v>20</v>
      </c>
    </row>
    <row r="211" spans="1:9" x14ac:dyDescent="0.2">
      <c r="A211" t="s">
        <v>1015</v>
      </c>
      <c r="B211">
        <v>75</v>
      </c>
      <c r="C211">
        <v>47</v>
      </c>
      <c r="D211">
        <v>39</v>
      </c>
      <c r="E211">
        <v>30</v>
      </c>
      <c r="F211" s="7">
        <v>1.5957446808510638</v>
      </c>
      <c r="G211" s="7">
        <v>0.52</v>
      </c>
      <c r="H211" s="7">
        <v>0.21739130434782608</v>
      </c>
      <c r="I211">
        <v>16</v>
      </c>
    </row>
    <row r="212" spans="1:9" x14ac:dyDescent="0.2">
      <c r="A212" t="s">
        <v>1015</v>
      </c>
      <c r="B212">
        <v>101</v>
      </c>
      <c r="C212">
        <v>70</v>
      </c>
      <c r="D212">
        <v>46</v>
      </c>
      <c r="E212">
        <v>35</v>
      </c>
      <c r="F212" s="7">
        <v>1.4428571428571428</v>
      </c>
      <c r="G212" s="7">
        <v>0.45544554455445546</v>
      </c>
      <c r="H212" s="7">
        <v>0.24324324324324326</v>
      </c>
      <c r="I212">
        <v>20</v>
      </c>
    </row>
    <row r="213" spans="1:9" x14ac:dyDescent="0.2">
      <c r="A213" t="s">
        <v>1016</v>
      </c>
      <c r="B213">
        <v>90</v>
      </c>
      <c r="C213">
        <v>55</v>
      </c>
      <c r="D213">
        <v>42</v>
      </c>
      <c r="E213">
        <v>41</v>
      </c>
      <c r="F213" s="7">
        <v>1.6363636363636365</v>
      </c>
      <c r="G213" s="7">
        <v>0.46666666666666667</v>
      </c>
      <c r="H213" s="7">
        <v>0.16129032258064516</v>
      </c>
      <c r="I213">
        <v>19</v>
      </c>
    </row>
    <row r="214" spans="1:9" x14ac:dyDescent="0.2">
      <c r="A214" t="s">
        <v>1016</v>
      </c>
      <c r="B214">
        <v>85</v>
      </c>
      <c r="C214">
        <v>60</v>
      </c>
      <c r="D214">
        <v>41</v>
      </c>
      <c r="E214">
        <v>39</v>
      </c>
      <c r="F214" s="7">
        <v>1.4166666666666667</v>
      </c>
      <c r="G214" s="7">
        <v>0.4823529411764706</v>
      </c>
      <c r="H214" s="7">
        <v>0.17241379310344829</v>
      </c>
      <c r="I214">
        <v>20</v>
      </c>
    </row>
    <row r="215" spans="1:9" x14ac:dyDescent="0.2">
      <c r="A215" t="s">
        <v>1016</v>
      </c>
      <c r="B215">
        <v>102</v>
      </c>
      <c r="C215">
        <v>64</v>
      </c>
      <c r="D215">
        <v>52</v>
      </c>
      <c r="E215">
        <v>44</v>
      </c>
      <c r="F215" s="7">
        <v>1.59375</v>
      </c>
      <c r="G215" s="7">
        <v>0.50980392156862742</v>
      </c>
      <c r="H215" s="7">
        <v>0.14814814814814814</v>
      </c>
      <c r="I215">
        <v>19</v>
      </c>
    </row>
    <row r="216" spans="1:9" x14ac:dyDescent="0.2">
      <c r="A216" t="s">
        <v>1016</v>
      </c>
      <c r="B216">
        <v>112</v>
      </c>
      <c r="C216">
        <v>57</v>
      </c>
      <c r="D216">
        <v>61</v>
      </c>
      <c r="E216">
        <v>45</v>
      </c>
      <c r="F216" s="7">
        <v>1.9649122807017543</v>
      </c>
      <c r="G216" s="7">
        <v>0.5446428571428571</v>
      </c>
      <c r="H216" s="7">
        <v>9.375E-2</v>
      </c>
      <c r="I216">
        <v>21</v>
      </c>
    </row>
    <row r="217" spans="1:9" x14ac:dyDescent="0.2">
      <c r="A217" t="s">
        <v>1017</v>
      </c>
      <c r="B217">
        <v>93</v>
      </c>
      <c r="C217">
        <v>74</v>
      </c>
      <c r="D217">
        <v>51</v>
      </c>
      <c r="E217">
        <v>32</v>
      </c>
      <c r="F217" s="7">
        <v>1.2567567567567568</v>
      </c>
      <c r="G217" s="7">
        <v>0.54838709677419351</v>
      </c>
      <c r="H217" s="7">
        <v>0.21621621621621623</v>
      </c>
      <c r="I217">
        <v>19</v>
      </c>
    </row>
    <row r="218" spans="1:9" x14ac:dyDescent="0.2">
      <c r="A218" t="s">
        <v>1017</v>
      </c>
      <c r="B218">
        <v>99</v>
      </c>
      <c r="C218">
        <v>70</v>
      </c>
      <c r="D218">
        <v>43</v>
      </c>
      <c r="E218">
        <v>38</v>
      </c>
      <c r="F218" s="7">
        <v>1.4142857142857144</v>
      </c>
      <c r="G218" s="7">
        <v>0.43434343434343436</v>
      </c>
      <c r="H218" s="7">
        <v>0.17142857142857143</v>
      </c>
      <c r="I218">
        <v>17</v>
      </c>
    </row>
    <row r="219" spans="1:9" x14ac:dyDescent="0.2">
      <c r="A219" t="s">
        <v>1018</v>
      </c>
      <c r="B219">
        <v>113</v>
      </c>
      <c r="C219">
        <v>86</v>
      </c>
      <c r="D219">
        <v>56</v>
      </c>
      <c r="E219">
        <v>39</v>
      </c>
      <c r="F219" s="7">
        <v>1.3139534883720929</v>
      </c>
      <c r="G219" s="7">
        <v>0.49557522123893805</v>
      </c>
      <c r="H219" s="7">
        <v>0.23255813953488372</v>
      </c>
      <c r="I219">
        <v>22</v>
      </c>
    </row>
    <row r="220" spans="1:9" x14ac:dyDescent="0.2">
      <c r="A220" t="s">
        <v>1018</v>
      </c>
      <c r="B220">
        <v>104</v>
      </c>
      <c r="C220">
        <v>59</v>
      </c>
      <c r="D220">
        <v>60</v>
      </c>
      <c r="E220">
        <v>41</v>
      </c>
      <c r="F220" s="7">
        <v>1.7627118644067796</v>
      </c>
      <c r="G220" s="7">
        <v>0.57692307692307687</v>
      </c>
      <c r="H220" s="7">
        <v>0.16666666666666666</v>
      </c>
      <c r="I220">
        <v>23</v>
      </c>
    </row>
    <row r="221" spans="1:9" x14ac:dyDescent="0.2">
      <c r="A221" t="s">
        <v>1018</v>
      </c>
      <c r="B221">
        <v>91</v>
      </c>
      <c r="C221">
        <v>68</v>
      </c>
      <c r="D221">
        <v>50</v>
      </c>
      <c r="E221">
        <v>34</v>
      </c>
      <c r="F221" s="7">
        <v>1.338235294117647</v>
      </c>
      <c r="G221" s="7">
        <v>0.5494505494505495</v>
      </c>
      <c r="H221" s="7">
        <v>0.26470588235294118</v>
      </c>
      <c r="I221">
        <v>20</v>
      </c>
    </row>
    <row r="222" spans="1:9" x14ac:dyDescent="0.2">
      <c r="A222" t="s">
        <v>1018</v>
      </c>
      <c r="B222">
        <v>87</v>
      </c>
      <c r="C222">
        <v>62</v>
      </c>
      <c r="D222">
        <v>52</v>
      </c>
      <c r="E222">
        <v>36</v>
      </c>
      <c r="F222" s="7">
        <v>1.403225806451613</v>
      </c>
      <c r="G222" s="7">
        <v>0.5977011494252874</v>
      </c>
      <c r="H222" s="7">
        <v>0.23076923076923078</v>
      </c>
      <c r="I222">
        <v>20</v>
      </c>
    </row>
    <row r="223" spans="1:9" x14ac:dyDescent="0.2">
      <c r="A223" t="s">
        <v>1018</v>
      </c>
      <c r="B223">
        <v>105</v>
      </c>
      <c r="C223">
        <v>75</v>
      </c>
      <c r="D223">
        <v>57</v>
      </c>
      <c r="E223">
        <v>34</v>
      </c>
      <c r="F223" s="7">
        <v>1.4</v>
      </c>
      <c r="G223" s="7">
        <v>0.54285714285714282</v>
      </c>
      <c r="H223" s="7">
        <v>0.125</v>
      </c>
      <c r="I223">
        <v>24</v>
      </c>
    </row>
    <row r="224" spans="1:9" x14ac:dyDescent="0.2">
      <c r="A224" t="s">
        <v>1018</v>
      </c>
      <c r="B224">
        <v>101</v>
      </c>
      <c r="C224">
        <v>70</v>
      </c>
      <c r="D224">
        <v>55</v>
      </c>
      <c r="E224">
        <v>31</v>
      </c>
      <c r="F224" s="7">
        <v>1.4428571428571428</v>
      </c>
      <c r="G224" s="7">
        <v>0.54455445544554459</v>
      </c>
      <c r="H224" s="7">
        <v>0.14705882352941177</v>
      </c>
      <c r="I224">
        <v>22</v>
      </c>
    </row>
    <row r="225" spans="1:9" x14ac:dyDescent="0.2">
      <c r="A225" t="s">
        <v>1018</v>
      </c>
      <c r="B225">
        <v>97</v>
      </c>
      <c r="C225">
        <v>71</v>
      </c>
      <c r="D225">
        <v>50</v>
      </c>
      <c r="E225">
        <v>40</v>
      </c>
      <c r="F225" s="7">
        <v>1.3661971830985915</v>
      </c>
      <c r="G225" s="7">
        <v>0.51546391752577314</v>
      </c>
      <c r="H225" s="7">
        <v>0.1388888888888889</v>
      </c>
      <c r="I225">
        <v>18</v>
      </c>
    </row>
    <row r="226" spans="1:9" x14ac:dyDescent="0.2">
      <c r="A226" t="s">
        <v>1018</v>
      </c>
      <c r="B226">
        <v>102</v>
      </c>
      <c r="C226">
        <v>69</v>
      </c>
      <c r="D226">
        <v>59</v>
      </c>
      <c r="E226">
        <v>31</v>
      </c>
      <c r="F226" s="7">
        <v>1.4782608695652173</v>
      </c>
      <c r="G226" s="7">
        <v>0.57843137254901966</v>
      </c>
      <c r="H226" s="7">
        <v>0.14285714285714285</v>
      </c>
      <c r="I226">
        <v>20</v>
      </c>
    </row>
    <row r="227" spans="1:9" x14ac:dyDescent="0.2">
      <c r="A227" t="s">
        <v>1018</v>
      </c>
      <c r="B227">
        <v>116</v>
      </c>
      <c r="C227">
        <v>77</v>
      </c>
      <c r="D227">
        <v>66</v>
      </c>
      <c r="E227">
        <v>35</v>
      </c>
      <c r="F227" s="7">
        <v>1.5064935064935066</v>
      </c>
      <c r="G227" s="7">
        <v>0.56896551724137934</v>
      </c>
      <c r="H227" s="7">
        <v>0.26315789473684209</v>
      </c>
      <c r="I227">
        <v>21</v>
      </c>
    </row>
    <row r="228" spans="1:9" x14ac:dyDescent="0.2">
      <c r="A228" t="s">
        <v>1018</v>
      </c>
      <c r="B228">
        <v>108</v>
      </c>
      <c r="C228">
        <v>75</v>
      </c>
      <c r="D228">
        <v>46</v>
      </c>
      <c r="E228">
        <v>42</v>
      </c>
      <c r="F228" s="7">
        <v>1.44</v>
      </c>
      <c r="G228" s="7">
        <v>0.42592592592592593</v>
      </c>
      <c r="H228" s="7">
        <v>0.19444444444444445</v>
      </c>
      <c r="I228">
        <v>20</v>
      </c>
    </row>
    <row r="229" spans="1:9" x14ac:dyDescent="0.2">
      <c r="A229" t="s">
        <v>1019</v>
      </c>
      <c r="B229">
        <v>99</v>
      </c>
      <c r="C229">
        <v>63</v>
      </c>
      <c r="D229">
        <v>51</v>
      </c>
      <c r="E229">
        <v>34</v>
      </c>
      <c r="F229" s="7">
        <v>1.5714285714285714</v>
      </c>
      <c r="G229" s="7">
        <v>0.51515151515151514</v>
      </c>
      <c r="H229" s="7">
        <v>0.24242424242424243</v>
      </c>
      <c r="I229">
        <v>25</v>
      </c>
    </row>
    <row r="230" spans="1:9" x14ac:dyDescent="0.2">
      <c r="A230" t="s">
        <v>1019</v>
      </c>
      <c r="B230">
        <v>93</v>
      </c>
      <c r="C230">
        <v>67</v>
      </c>
      <c r="D230">
        <v>51</v>
      </c>
      <c r="E230">
        <v>38</v>
      </c>
      <c r="F230" s="7">
        <v>1.3880597014925373</v>
      </c>
      <c r="G230" s="7">
        <v>0.54838709677419351</v>
      </c>
      <c r="H230" s="7">
        <v>0.25</v>
      </c>
      <c r="I230">
        <v>23</v>
      </c>
    </row>
    <row r="231" spans="1:9" x14ac:dyDescent="0.2">
      <c r="A231" t="s">
        <v>1019</v>
      </c>
      <c r="B231">
        <v>99</v>
      </c>
      <c r="C231">
        <v>65</v>
      </c>
      <c r="D231">
        <v>51</v>
      </c>
      <c r="E231">
        <v>33</v>
      </c>
      <c r="F231" s="7">
        <v>1.523076923076923</v>
      </c>
      <c r="G231" s="7">
        <v>0.51515151515151514</v>
      </c>
      <c r="H231" s="7">
        <v>0.15151515151515152</v>
      </c>
      <c r="I231">
        <v>20</v>
      </c>
    </row>
    <row r="232" spans="1:9" x14ac:dyDescent="0.2">
      <c r="A232" t="s">
        <v>1019</v>
      </c>
      <c r="B232">
        <v>85</v>
      </c>
      <c r="C232">
        <v>62</v>
      </c>
      <c r="D232">
        <v>59</v>
      </c>
      <c r="E232">
        <v>37</v>
      </c>
      <c r="F232" s="7">
        <v>1.3709677419354838</v>
      </c>
      <c r="G232" s="7">
        <v>0.69411764705882351</v>
      </c>
      <c r="H232" s="7">
        <v>0.13513513513513514</v>
      </c>
      <c r="I232">
        <v>18</v>
      </c>
    </row>
    <row r="233" spans="1:9" x14ac:dyDescent="0.2">
      <c r="A233" t="s">
        <v>1019</v>
      </c>
      <c r="B233">
        <v>127</v>
      </c>
      <c r="C233">
        <v>103</v>
      </c>
      <c r="D233">
        <v>66</v>
      </c>
      <c r="E233">
        <v>39</v>
      </c>
      <c r="F233" s="7">
        <v>1.233009708737864</v>
      </c>
      <c r="G233" s="7">
        <v>0.51968503937007871</v>
      </c>
      <c r="H233" s="7">
        <v>0.16981132075471697</v>
      </c>
      <c r="I233">
        <v>25</v>
      </c>
    </row>
    <row r="234" spans="1:9" x14ac:dyDescent="0.2">
      <c r="A234" t="s">
        <v>1019</v>
      </c>
      <c r="B234">
        <v>121</v>
      </c>
      <c r="C234">
        <v>86</v>
      </c>
      <c r="D234">
        <v>65</v>
      </c>
      <c r="E234">
        <v>37</v>
      </c>
      <c r="F234" s="7">
        <v>1.4069767441860466</v>
      </c>
      <c r="G234" s="7">
        <v>0.53719008264462809</v>
      </c>
      <c r="H234" s="7">
        <v>0.23255813953488372</v>
      </c>
      <c r="I234">
        <v>22</v>
      </c>
    </row>
    <row r="235" spans="1:9" x14ac:dyDescent="0.2">
      <c r="A235" t="s">
        <v>1019</v>
      </c>
      <c r="B235">
        <v>115</v>
      </c>
      <c r="C235">
        <v>92</v>
      </c>
      <c r="D235">
        <v>57</v>
      </c>
      <c r="E235">
        <v>36</v>
      </c>
      <c r="F235" s="7">
        <v>1.25</v>
      </c>
      <c r="G235" s="7">
        <v>0.4956521739130435</v>
      </c>
      <c r="H235" s="7">
        <v>0.17073170731707318</v>
      </c>
      <c r="I235">
        <v>19</v>
      </c>
    </row>
    <row r="236" spans="1:9" x14ac:dyDescent="0.2">
      <c r="A236" t="s">
        <v>1019</v>
      </c>
      <c r="B236">
        <v>128</v>
      </c>
      <c r="C236">
        <v>89</v>
      </c>
      <c r="D236">
        <v>60</v>
      </c>
      <c r="E236">
        <v>37</v>
      </c>
      <c r="F236" s="7">
        <v>1.4382022471910112</v>
      </c>
      <c r="G236" s="7">
        <v>0.46875</v>
      </c>
      <c r="H236" s="7">
        <v>0.21951219512195122</v>
      </c>
      <c r="I236">
        <v>22</v>
      </c>
    </row>
    <row r="237" spans="1:9" x14ac:dyDescent="0.2">
      <c r="A237" t="s">
        <v>1019</v>
      </c>
      <c r="B237">
        <v>103</v>
      </c>
      <c r="C237">
        <v>82</v>
      </c>
      <c r="D237">
        <v>41</v>
      </c>
      <c r="E237">
        <v>42</v>
      </c>
      <c r="F237" s="7">
        <v>1.2560975609756098</v>
      </c>
      <c r="G237" s="7">
        <v>0.39805825242718446</v>
      </c>
      <c r="H237" s="7">
        <v>0.13157894736842105</v>
      </c>
      <c r="I237">
        <v>23</v>
      </c>
    </row>
    <row r="238" spans="1:9" x14ac:dyDescent="0.2">
      <c r="A238" t="s">
        <v>1019</v>
      </c>
      <c r="B238">
        <v>105</v>
      </c>
      <c r="C238">
        <v>76</v>
      </c>
      <c r="D238">
        <v>46</v>
      </c>
      <c r="E238">
        <v>35</v>
      </c>
      <c r="F238" s="7">
        <v>1.381578947368421</v>
      </c>
      <c r="G238" s="7">
        <v>0.43809523809523809</v>
      </c>
      <c r="H238" s="7">
        <v>0.17499999999999999</v>
      </c>
      <c r="I238">
        <v>24</v>
      </c>
    </row>
    <row r="239" spans="1:9" x14ac:dyDescent="0.2">
      <c r="A239" t="s">
        <v>1020</v>
      </c>
      <c r="B239">
        <v>86</v>
      </c>
      <c r="C239">
        <v>62</v>
      </c>
      <c r="D239">
        <v>27</v>
      </c>
      <c r="E239">
        <v>40</v>
      </c>
      <c r="F239" s="7">
        <v>1.3870967741935485</v>
      </c>
      <c r="G239" s="7">
        <v>0.31395348837209303</v>
      </c>
      <c r="H239" s="7">
        <v>0.17857142857142858</v>
      </c>
      <c r="I239">
        <v>19</v>
      </c>
    </row>
    <row r="240" spans="1:9" x14ac:dyDescent="0.2">
      <c r="A240" t="s">
        <v>1020</v>
      </c>
      <c r="B240">
        <v>84</v>
      </c>
      <c r="C240">
        <v>65</v>
      </c>
      <c r="D240">
        <v>30</v>
      </c>
      <c r="E240">
        <v>35</v>
      </c>
      <c r="F240" s="7">
        <v>1.2923076923076924</v>
      </c>
      <c r="G240" s="7">
        <v>0.35714285714285715</v>
      </c>
      <c r="H240" s="7">
        <v>0.1875</v>
      </c>
      <c r="I240">
        <v>18</v>
      </c>
    </row>
    <row r="241" spans="1:9" x14ac:dyDescent="0.2">
      <c r="A241" t="s">
        <v>1020</v>
      </c>
      <c r="B241">
        <v>119</v>
      </c>
      <c r="C241">
        <v>84</v>
      </c>
      <c r="D241">
        <v>64</v>
      </c>
      <c r="E241">
        <v>34</v>
      </c>
      <c r="F241" s="7">
        <v>1.4166666666666667</v>
      </c>
      <c r="G241" s="7">
        <v>0.53781512605042014</v>
      </c>
      <c r="H241" s="7">
        <v>0.20454545454545456</v>
      </c>
      <c r="I241">
        <v>24</v>
      </c>
    </row>
    <row r="242" spans="1:9" x14ac:dyDescent="0.2">
      <c r="A242" t="s">
        <v>1020</v>
      </c>
      <c r="B242">
        <v>110</v>
      </c>
      <c r="C242">
        <v>80</v>
      </c>
      <c r="D242">
        <v>59</v>
      </c>
      <c r="E242">
        <v>33</v>
      </c>
      <c r="F242" s="7">
        <v>1.375</v>
      </c>
      <c r="G242" s="7">
        <v>0.53636363636363638</v>
      </c>
      <c r="H242" s="7">
        <v>0.125</v>
      </c>
      <c r="I242">
        <v>21</v>
      </c>
    </row>
    <row r="243" spans="1:9" x14ac:dyDescent="0.2">
      <c r="A243" t="s">
        <v>1020</v>
      </c>
      <c r="B243">
        <v>91</v>
      </c>
      <c r="C243">
        <v>70</v>
      </c>
      <c r="D243">
        <v>49</v>
      </c>
      <c r="E243">
        <v>33</v>
      </c>
      <c r="F243" s="7">
        <v>1.3</v>
      </c>
      <c r="G243" s="7">
        <v>0.53846153846153844</v>
      </c>
      <c r="H243" s="7">
        <v>0.16666666666666666</v>
      </c>
      <c r="I243">
        <v>18</v>
      </c>
    </row>
    <row r="244" spans="1:9" x14ac:dyDescent="0.2">
      <c r="A244" t="s">
        <v>1020</v>
      </c>
      <c r="B244">
        <v>95</v>
      </c>
      <c r="C244">
        <v>64</v>
      </c>
      <c r="D244">
        <v>50</v>
      </c>
      <c r="E244">
        <v>28</v>
      </c>
      <c r="F244" s="7">
        <v>1.484375</v>
      </c>
      <c r="G244" s="7">
        <v>0.52631578947368418</v>
      </c>
      <c r="H244" s="7">
        <v>0.28125</v>
      </c>
      <c r="I244">
        <v>22</v>
      </c>
    </row>
    <row r="245" spans="1:9" x14ac:dyDescent="0.2">
      <c r="A245" t="s">
        <v>1020</v>
      </c>
      <c r="B245">
        <v>92</v>
      </c>
      <c r="C245">
        <v>70</v>
      </c>
      <c r="D245">
        <v>46</v>
      </c>
      <c r="E245">
        <v>36</v>
      </c>
      <c r="F245" s="7">
        <v>1.3142857142857143</v>
      </c>
      <c r="G245" s="7">
        <v>0.5</v>
      </c>
      <c r="H245" s="7">
        <v>0.17647058823529413</v>
      </c>
      <c r="I245">
        <v>20</v>
      </c>
    </row>
    <row r="246" spans="1:9" x14ac:dyDescent="0.2">
      <c r="A246" t="s">
        <v>1020</v>
      </c>
      <c r="B246">
        <v>87</v>
      </c>
      <c r="C246">
        <v>65</v>
      </c>
      <c r="D246">
        <v>50</v>
      </c>
      <c r="E246">
        <v>37</v>
      </c>
      <c r="F246" s="7">
        <v>1.3384615384615384</v>
      </c>
      <c r="G246" s="7">
        <v>0.57471264367816088</v>
      </c>
      <c r="H246" s="7">
        <v>0.24242424242424243</v>
      </c>
      <c r="I246">
        <v>20</v>
      </c>
    </row>
    <row r="247" spans="1:9" x14ac:dyDescent="0.2">
      <c r="A247" t="s">
        <v>1020</v>
      </c>
      <c r="B247">
        <v>87</v>
      </c>
      <c r="C247">
        <v>69</v>
      </c>
      <c r="D247">
        <v>55</v>
      </c>
      <c r="E247">
        <v>33</v>
      </c>
      <c r="F247" s="7">
        <v>1.2608695652173914</v>
      </c>
      <c r="G247" s="7">
        <v>0.63218390804597702</v>
      </c>
      <c r="H247" s="7">
        <v>0.20588235294117646</v>
      </c>
      <c r="I247">
        <v>20</v>
      </c>
    </row>
    <row r="248" spans="1:9" x14ac:dyDescent="0.2">
      <c r="A248" t="s">
        <v>1020</v>
      </c>
      <c r="B248">
        <v>96</v>
      </c>
      <c r="C248">
        <v>63</v>
      </c>
      <c r="D248">
        <v>52</v>
      </c>
      <c r="E248">
        <v>33</v>
      </c>
      <c r="F248" s="7">
        <v>1.5238095238095237</v>
      </c>
      <c r="G248" s="7">
        <v>0.54166666666666663</v>
      </c>
      <c r="H248" s="7">
        <v>0.21875</v>
      </c>
      <c r="I248">
        <v>22</v>
      </c>
    </row>
    <row r="249" spans="1:9" x14ac:dyDescent="0.2">
      <c r="A249" t="s">
        <v>1021</v>
      </c>
      <c r="B249">
        <v>103</v>
      </c>
      <c r="C249">
        <v>80</v>
      </c>
      <c r="D249">
        <v>58</v>
      </c>
      <c r="E249">
        <v>35</v>
      </c>
      <c r="F249" s="7">
        <v>1.2875000000000001</v>
      </c>
      <c r="G249" s="7">
        <v>0.56310679611650483</v>
      </c>
      <c r="H249" s="7">
        <v>0.17948717948717949</v>
      </c>
      <c r="I249">
        <v>22</v>
      </c>
    </row>
    <row r="250" spans="1:9" x14ac:dyDescent="0.2">
      <c r="A250" t="s">
        <v>1021</v>
      </c>
      <c r="B250">
        <v>90</v>
      </c>
      <c r="C250">
        <v>59</v>
      </c>
      <c r="D250">
        <v>46</v>
      </c>
      <c r="E250">
        <v>31</v>
      </c>
      <c r="F250" s="7">
        <v>1.5254237288135593</v>
      </c>
      <c r="G250" s="7">
        <v>0.51111111111111107</v>
      </c>
      <c r="H250" s="7">
        <v>0.23333333333333334</v>
      </c>
      <c r="I250">
        <v>17</v>
      </c>
    </row>
    <row r="251" spans="1:9" x14ac:dyDescent="0.2">
      <c r="A251" t="s">
        <v>1021</v>
      </c>
      <c r="B251">
        <v>99</v>
      </c>
      <c r="C251">
        <v>68</v>
      </c>
      <c r="D251">
        <v>54</v>
      </c>
      <c r="E251">
        <v>30</v>
      </c>
      <c r="F251" s="7">
        <v>1.4558823529411764</v>
      </c>
      <c r="G251" s="7">
        <v>0.54545454545454541</v>
      </c>
      <c r="H251" s="7">
        <v>0.25</v>
      </c>
      <c r="I251">
        <v>25</v>
      </c>
    </row>
    <row r="252" spans="1:9" x14ac:dyDescent="0.2">
      <c r="A252" t="s">
        <v>1021</v>
      </c>
      <c r="B252">
        <v>91</v>
      </c>
      <c r="C252">
        <v>65</v>
      </c>
      <c r="D252">
        <v>42</v>
      </c>
      <c r="E252">
        <v>37</v>
      </c>
      <c r="F252" s="7">
        <v>1.4</v>
      </c>
      <c r="G252" s="7">
        <v>0.46153846153846156</v>
      </c>
      <c r="H252" s="7">
        <v>0.21212121212121213</v>
      </c>
      <c r="I252">
        <v>21</v>
      </c>
    </row>
    <row r="253" spans="1:9" x14ac:dyDescent="0.2">
      <c r="A253" t="s">
        <v>1021</v>
      </c>
      <c r="B253">
        <v>95</v>
      </c>
      <c r="C253">
        <v>53</v>
      </c>
      <c r="D253">
        <v>62</v>
      </c>
      <c r="E253">
        <v>33</v>
      </c>
      <c r="F253" s="7">
        <v>1.7924528301886793</v>
      </c>
      <c r="G253" s="7">
        <v>0.65263157894736845</v>
      </c>
      <c r="H253" s="7">
        <v>0.25925925925925924</v>
      </c>
      <c r="I253">
        <v>22</v>
      </c>
    </row>
    <row r="254" spans="1:9" x14ac:dyDescent="0.2">
      <c r="A254" t="s">
        <v>1021</v>
      </c>
      <c r="B254">
        <v>89</v>
      </c>
      <c r="C254">
        <v>52</v>
      </c>
      <c r="D254">
        <v>41</v>
      </c>
      <c r="E254">
        <v>28</v>
      </c>
      <c r="F254" s="7">
        <v>1.7115384615384615</v>
      </c>
      <c r="G254" s="7">
        <v>0.4606741573033708</v>
      </c>
      <c r="H254" s="7">
        <v>0.19230769230769232</v>
      </c>
      <c r="I254">
        <v>21</v>
      </c>
    </row>
    <row r="255" spans="1:9" x14ac:dyDescent="0.2">
      <c r="A255" t="s">
        <v>1021</v>
      </c>
      <c r="B255">
        <v>120</v>
      </c>
      <c r="C255">
        <v>71</v>
      </c>
      <c r="D255">
        <v>67</v>
      </c>
      <c r="E255">
        <v>33</v>
      </c>
      <c r="F255" s="7">
        <v>1.6901408450704225</v>
      </c>
      <c r="G255" s="7">
        <v>0.55833333333333335</v>
      </c>
      <c r="H255" s="7">
        <v>0.25</v>
      </c>
      <c r="I255">
        <v>21</v>
      </c>
    </row>
    <row r="256" spans="1:9" x14ac:dyDescent="0.2">
      <c r="A256" t="s">
        <v>1021</v>
      </c>
      <c r="B256">
        <v>102</v>
      </c>
      <c r="C256">
        <v>64</v>
      </c>
      <c r="D256">
        <v>54</v>
      </c>
      <c r="E256">
        <v>32</v>
      </c>
      <c r="F256" s="7">
        <v>1.59375</v>
      </c>
      <c r="G256" s="7">
        <v>0.52941176470588236</v>
      </c>
      <c r="H256" s="7">
        <v>0.19354838709677419</v>
      </c>
      <c r="I256">
        <v>20</v>
      </c>
    </row>
    <row r="257" spans="1:13" x14ac:dyDescent="0.2">
      <c r="A257" t="s">
        <v>1021</v>
      </c>
      <c r="B257">
        <v>88</v>
      </c>
      <c r="C257">
        <v>66</v>
      </c>
      <c r="D257">
        <v>44</v>
      </c>
      <c r="E257">
        <v>36</v>
      </c>
      <c r="F257" s="7">
        <v>1.3333333333333333</v>
      </c>
      <c r="G257" s="7">
        <v>0.5</v>
      </c>
      <c r="H257" s="7">
        <v>0.19354838709677419</v>
      </c>
      <c r="I257">
        <v>18</v>
      </c>
    </row>
    <row r="258" spans="1:13" x14ac:dyDescent="0.2">
      <c r="A258" t="s">
        <v>1021</v>
      </c>
      <c r="B258">
        <v>86</v>
      </c>
      <c r="C258">
        <v>58</v>
      </c>
      <c r="D258">
        <v>50</v>
      </c>
      <c r="E258">
        <v>31</v>
      </c>
      <c r="F258" s="7">
        <v>1.4827586206896552</v>
      </c>
      <c r="G258" s="7">
        <v>0.58139534883720934</v>
      </c>
      <c r="H258" s="7">
        <v>0.17857142857142858</v>
      </c>
      <c r="I258">
        <v>18</v>
      </c>
    </row>
    <row r="259" spans="1:13" x14ac:dyDescent="0.2">
      <c r="A259" t="s">
        <v>1023</v>
      </c>
      <c r="J259">
        <v>12</v>
      </c>
      <c r="K259">
        <v>12</v>
      </c>
      <c r="L259" s="7">
        <f t="shared" ref="L259:L322" si="12">J259/K259</f>
        <v>1</v>
      </c>
      <c r="M259" t="s">
        <v>131</v>
      </c>
    </row>
    <row r="260" spans="1:13" x14ac:dyDescent="0.2">
      <c r="J260">
        <v>12.5</v>
      </c>
      <c r="K260">
        <v>14</v>
      </c>
      <c r="L260" s="7">
        <f t="shared" si="12"/>
        <v>0.8928571428571429</v>
      </c>
    </row>
    <row r="261" spans="1:13" x14ac:dyDescent="0.2">
      <c r="J261">
        <v>11</v>
      </c>
      <c r="K261">
        <v>13</v>
      </c>
      <c r="L261" s="7">
        <f t="shared" si="12"/>
        <v>0.84615384615384615</v>
      </c>
    </row>
    <row r="262" spans="1:13" x14ac:dyDescent="0.2">
      <c r="J262">
        <v>12.5</v>
      </c>
      <c r="K262">
        <v>14</v>
      </c>
      <c r="L262" s="7">
        <f t="shared" si="12"/>
        <v>0.8928571428571429</v>
      </c>
    </row>
    <row r="263" spans="1:13" x14ac:dyDescent="0.2">
      <c r="J263">
        <v>12</v>
      </c>
      <c r="K263">
        <v>13</v>
      </c>
      <c r="L263" s="7">
        <f t="shared" si="12"/>
        <v>0.92307692307692313</v>
      </c>
    </row>
    <row r="264" spans="1:13" x14ac:dyDescent="0.2">
      <c r="J264">
        <v>12</v>
      </c>
      <c r="K264">
        <v>13</v>
      </c>
      <c r="L264" s="7">
        <f t="shared" si="12"/>
        <v>0.92307692307692313</v>
      </c>
    </row>
    <row r="265" spans="1:13" x14ac:dyDescent="0.2">
      <c r="J265">
        <v>12</v>
      </c>
      <c r="K265">
        <v>13</v>
      </c>
      <c r="L265" s="7">
        <f t="shared" si="12"/>
        <v>0.92307692307692313</v>
      </c>
    </row>
    <row r="266" spans="1:13" x14ac:dyDescent="0.2">
      <c r="J266">
        <v>12</v>
      </c>
      <c r="K266">
        <v>13</v>
      </c>
      <c r="L266" s="7">
        <f t="shared" si="12"/>
        <v>0.92307692307692313</v>
      </c>
    </row>
    <row r="267" spans="1:13" x14ac:dyDescent="0.2">
      <c r="J267">
        <v>13</v>
      </c>
      <c r="K267">
        <v>13</v>
      </c>
      <c r="L267" s="7">
        <f t="shared" si="12"/>
        <v>1</v>
      </c>
    </row>
    <row r="268" spans="1:13" x14ac:dyDescent="0.2">
      <c r="J268">
        <v>13</v>
      </c>
      <c r="K268">
        <v>13</v>
      </c>
      <c r="L268" s="7">
        <f t="shared" si="12"/>
        <v>1</v>
      </c>
    </row>
    <row r="269" spans="1:13" x14ac:dyDescent="0.2">
      <c r="A269" t="s">
        <v>1024</v>
      </c>
      <c r="J269">
        <v>10.5</v>
      </c>
      <c r="K269">
        <v>11</v>
      </c>
      <c r="L269" s="7">
        <f t="shared" si="12"/>
        <v>0.95454545454545459</v>
      </c>
      <c r="M269" t="s">
        <v>230</v>
      </c>
    </row>
    <row r="270" spans="1:13" x14ac:dyDescent="0.2">
      <c r="J270">
        <v>10.5</v>
      </c>
      <c r="K270">
        <v>12</v>
      </c>
      <c r="L270" s="7">
        <f t="shared" si="12"/>
        <v>0.875</v>
      </c>
    </row>
    <row r="271" spans="1:13" x14ac:dyDescent="0.2">
      <c r="J271">
        <v>10</v>
      </c>
      <c r="K271">
        <v>11.5</v>
      </c>
      <c r="L271" s="7">
        <f t="shared" si="12"/>
        <v>0.86956521739130432</v>
      </c>
    </row>
    <row r="272" spans="1:13" x14ac:dyDescent="0.2">
      <c r="J272">
        <v>10</v>
      </c>
      <c r="K272">
        <v>11.5</v>
      </c>
      <c r="L272" s="7">
        <f t="shared" si="12"/>
        <v>0.86956521739130432</v>
      </c>
    </row>
    <row r="273" spans="1:12" x14ac:dyDescent="0.2">
      <c r="J273">
        <v>10</v>
      </c>
      <c r="K273">
        <v>11</v>
      </c>
      <c r="L273" s="7">
        <f t="shared" si="12"/>
        <v>0.90909090909090906</v>
      </c>
    </row>
    <row r="274" spans="1:12" x14ac:dyDescent="0.2">
      <c r="J274">
        <v>10</v>
      </c>
      <c r="K274">
        <v>11</v>
      </c>
      <c r="L274" s="7">
        <f t="shared" si="12"/>
        <v>0.90909090909090906</v>
      </c>
    </row>
    <row r="275" spans="1:12" x14ac:dyDescent="0.2">
      <c r="J275">
        <v>10</v>
      </c>
      <c r="K275">
        <v>11</v>
      </c>
      <c r="L275" s="7">
        <f t="shared" si="12"/>
        <v>0.90909090909090906</v>
      </c>
    </row>
    <row r="276" spans="1:12" x14ac:dyDescent="0.2">
      <c r="J276">
        <v>12</v>
      </c>
      <c r="K276">
        <v>12</v>
      </c>
      <c r="L276" s="7">
        <f t="shared" si="12"/>
        <v>1</v>
      </c>
    </row>
    <row r="277" spans="1:12" x14ac:dyDescent="0.2">
      <c r="J277">
        <v>11</v>
      </c>
      <c r="K277">
        <v>12</v>
      </c>
      <c r="L277" s="7">
        <f t="shared" si="12"/>
        <v>0.91666666666666663</v>
      </c>
    </row>
    <row r="278" spans="1:12" x14ac:dyDescent="0.2">
      <c r="J278">
        <v>11</v>
      </c>
      <c r="K278">
        <v>11</v>
      </c>
      <c r="L278" s="7">
        <f t="shared" si="12"/>
        <v>1</v>
      </c>
    </row>
    <row r="279" spans="1:12" x14ac:dyDescent="0.2">
      <c r="A279" t="s">
        <v>1025</v>
      </c>
      <c r="J279">
        <v>11</v>
      </c>
      <c r="K279">
        <v>13</v>
      </c>
      <c r="L279" s="7">
        <f t="shared" si="12"/>
        <v>0.84615384615384615</v>
      </c>
    </row>
    <row r="280" spans="1:12" x14ac:dyDescent="0.2">
      <c r="J280">
        <v>11</v>
      </c>
      <c r="K280">
        <v>14</v>
      </c>
      <c r="L280" s="7">
        <f t="shared" si="12"/>
        <v>0.7857142857142857</v>
      </c>
    </row>
    <row r="281" spans="1:12" x14ac:dyDescent="0.2">
      <c r="J281">
        <v>10</v>
      </c>
      <c r="K281">
        <v>14</v>
      </c>
      <c r="L281" s="7">
        <f t="shared" si="12"/>
        <v>0.7142857142857143</v>
      </c>
    </row>
    <row r="282" spans="1:12" x14ac:dyDescent="0.2">
      <c r="J282">
        <v>12</v>
      </c>
      <c r="K282">
        <v>15</v>
      </c>
      <c r="L282" s="7">
        <f t="shared" si="12"/>
        <v>0.8</v>
      </c>
    </row>
    <row r="283" spans="1:12" x14ac:dyDescent="0.2">
      <c r="J283">
        <v>11</v>
      </c>
      <c r="K283">
        <v>13.5</v>
      </c>
      <c r="L283" s="7">
        <f t="shared" si="12"/>
        <v>0.81481481481481477</v>
      </c>
    </row>
    <row r="284" spans="1:12" x14ac:dyDescent="0.2">
      <c r="A284" t="s">
        <v>1026</v>
      </c>
      <c r="J284">
        <v>12</v>
      </c>
      <c r="K284">
        <v>13</v>
      </c>
      <c r="L284" s="7">
        <f t="shared" si="12"/>
        <v>0.92307692307692313</v>
      </c>
    </row>
    <row r="285" spans="1:12" x14ac:dyDescent="0.2">
      <c r="J285">
        <v>11.5</v>
      </c>
      <c r="K285">
        <v>13</v>
      </c>
      <c r="L285" s="7">
        <f t="shared" si="12"/>
        <v>0.88461538461538458</v>
      </c>
    </row>
    <row r="286" spans="1:12" x14ac:dyDescent="0.2">
      <c r="J286">
        <v>12</v>
      </c>
      <c r="K286">
        <v>14</v>
      </c>
      <c r="L286" s="7">
        <f t="shared" si="12"/>
        <v>0.8571428571428571</v>
      </c>
    </row>
    <row r="287" spans="1:12" x14ac:dyDescent="0.2">
      <c r="J287">
        <v>11</v>
      </c>
      <c r="K287">
        <v>13</v>
      </c>
      <c r="L287" s="7">
        <f t="shared" si="12"/>
        <v>0.84615384615384615</v>
      </c>
    </row>
    <row r="288" spans="1:12" x14ac:dyDescent="0.2">
      <c r="A288" t="s">
        <v>1027</v>
      </c>
      <c r="J288">
        <v>10</v>
      </c>
      <c r="K288">
        <v>10</v>
      </c>
      <c r="L288" s="7">
        <f t="shared" si="12"/>
        <v>1</v>
      </c>
    </row>
    <row r="289" spans="1:13" x14ac:dyDescent="0.2">
      <c r="J289">
        <v>9</v>
      </c>
      <c r="K289">
        <v>10</v>
      </c>
      <c r="L289" s="7">
        <f t="shared" si="12"/>
        <v>0.9</v>
      </c>
    </row>
    <row r="290" spans="1:13" x14ac:dyDescent="0.2">
      <c r="J290">
        <v>9</v>
      </c>
      <c r="K290">
        <v>10</v>
      </c>
      <c r="L290" s="7">
        <f t="shared" si="12"/>
        <v>0.9</v>
      </c>
    </row>
    <row r="291" spans="1:13" x14ac:dyDescent="0.2">
      <c r="J291">
        <v>11</v>
      </c>
      <c r="K291">
        <v>9</v>
      </c>
      <c r="L291" s="7">
        <f t="shared" si="12"/>
        <v>1.2222222222222223</v>
      </c>
    </row>
    <row r="292" spans="1:13" x14ac:dyDescent="0.2">
      <c r="A292" t="s">
        <v>1028</v>
      </c>
      <c r="J292">
        <v>10.5</v>
      </c>
      <c r="K292">
        <v>11</v>
      </c>
      <c r="L292" s="7">
        <f t="shared" si="12"/>
        <v>0.95454545454545459</v>
      </c>
    </row>
    <row r="293" spans="1:13" x14ac:dyDescent="0.2">
      <c r="J293">
        <v>10</v>
      </c>
      <c r="K293">
        <v>10</v>
      </c>
      <c r="L293" s="7">
        <f t="shared" si="12"/>
        <v>1</v>
      </c>
    </row>
    <row r="294" spans="1:13" x14ac:dyDescent="0.2">
      <c r="J294">
        <v>10</v>
      </c>
      <c r="K294">
        <v>10</v>
      </c>
      <c r="L294" s="7">
        <f t="shared" si="12"/>
        <v>1</v>
      </c>
    </row>
    <row r="295" spans="1:13" x14ac:dyDescent="0.2">
      <c r="J295">
        <v>10</v>
      </c>
      <c r="K295">
        <v>10</v>
      </c>
      <c r="L295" s="7">
        <f t="shared" si="12"/>
        <v>1</v>
      </c>
    </row>
    <row r="296" spans="1:13" x14ac:dyDescent="0.2">
      <c r="A296" t="s">
        <v>1029</v>
      </c>
      <c r="J296">
        <v>11.5</v>
      </c>
      <c r="K296">
        <v>14</v>
      </c>
      <c r="L296" s="7">
        <f t="shared" si="12"/>
        <v>0.8214285714285714</v>
      </c>
    </row>
    <row r="297" spans="1:13" x14ac:dyDescent="0.2">
      <c r="J297">
        <v>10.5</v>
      </c>
      <c r="K297">
        <v>12</v>
      </c>
      <c r="L297" s="7">
        <f t="shared" si="12"/>
        <v>0.875</v>
      </c>
    </row>
    <row r="298" spans="1:13" x14ac:dyDescent="0.2">
      <c r="J298">
        <v>11</v>
      </c>
      <c r="K298">
        <v>13</v>
      </c>
      <c r="L298" s="7">
        <f t="shared" si="12"/>
        <v>0.84615384615384615</v>
      </c>
    </row>
    <row r="299" spans="1:13" x14ac:dyDescent="0.2">
      <c r="A299" t="s">
        <v>1033</v>
      </c>
      <c r="J299">
        <v>11</v>
      </c>
      <c r="K299">
        <v>12</v>
      </c>
      <c r="L299" s="7">
        <f t="shared" si="12"/>
        <v>0.91666666666666663</v>
      </c>
      <c r="M299" t="s">
        <v>348</v>
      </c>
    </row>
    <row r="300" spans="1:13" x14ac:dyDescent="0.2">
      <c r="J300">
        <v>10</v>
      </c>
      <c r="K300">
        <v>12</v>
      </c>
      <c r="L300" s="7">
        <f t="shared" si="12"/>
        <v>0.83333333333333337</v>
      </c>
    </row>
    <row r="301" spans="1:13" x14ac:dyDescent="0.2">
      <c r="J301">
        <v>11</v>
      </c>
      <c r="K301">
        <v>11</v>
      </c>
      <c r="L301" s="7">
        <f t="shared" si="12"/>
        <v>1</v>
      </c>
    </row>
    <row r="302" spans="1:13" x14ac:dyDescent="0.2">
      <c r="J302">
        <v>9.5</v>
      </c>
      <c r="K302">
        <v>11.5</v>
      </c>
      <c r="L302" s="7">
        <f t="shared" si="12"/>
        <v>0.82608695652173914</v>
      </c>
    </row>
    <row r="303" spans="1:13" x14ac:dyDescent="0.2">
      <c r="J303">
        <v>10</v>
      </c>
      <c r="K303">
        <v>12</v>
      </c>
      <c r="L303" s="7">
        <f t="shared" si="12"/>
        <v>0.83333333333333337</v>
      </c>
    </row>
    <row r="304" spans="1:13" x14ac:dyDescent="0.2">
      <c r="J304">
        <v>11</v>
      </c>
      <c r="K304">
        <v>12</v>
      </c>
      <c r="L304" s="7">
        <f t="shared" si="12"/>
        <v>0.91666666666666663</v>
      </c>
    </row>
    <row r="305" spans="1:17" x14ac:dyDescent="0.2">
      <c r="J305">
        <v>12</v>
      </c>
      <c r="K305">
        <v>13.5</v>
      </c>
      <c r="L305" s="7">
        <f t="shared" si="12"/>
        <v>0.88888888888888884</v>
      </c>
    </row>
    <row r="306" spans="1:17" x14ac:dyDescent="0.2">
      <c r="J306">
        <v>12</v>
      </c>
      <c r="K306">
        <v>12</v>
      </c>
      <c r="L306" s="7">
        <f t="shared" si="12"/>
        <v>1</v>
      </c>
    </row>
    <row r="307" spans="1:17" x14ac:dyDescent="0.2">
      <c r="J307">
        <v>12</v>
      </c>
      <c r="K307">
        <v>13</v>
      </c>
      <c r="L307" s="7">
        <f t="shared" si="12"/>
        <v>0.92307692307692313</v>
      </c>
    </row>
    <row r="308" spans="1:17" x14ac:dyDescent="0.2">
      <c r="J308">
        <v>11</v>
      </c>
      <c r="K308">
        <v>11</v>
      </c>
      <c r="L308" s="7">
        <f t="shared" si="12"/>
        <v>1</v>
      </c>
    </row>
    <row r="309" spans="1:17" x14ac:dyDescent="0.2">
      <c r="J309">
        <v>11</v>
      </c>
      <c r="K309">
        <v>11</v>
      </c>
      <c r="L309" s="7">
        <f t="shared" si="12"/>
        <v>1</v>
      </c>
    </row>
    <row r="310" spans="1:17" x14ac:dyDescent="0.2">
      <c r="J310">
        <v>10</v>
      </c>
      <c r="K310">
        <v>12</v>
      </c>
      <c r="L310" s="7">
        <f t="shared" si="12"/>
        <v>0.83333333333333337</v>
      </c>
    </row>
    <row r="311" spans="1:17" x14ac:dyDescent="0.2">
      <c r="J311">
        <v>11</v>
      </c>
      <c r="K311">
        <v>11.5</v>
      </c>
      <c r="L311" s="7">
        <f t="shared" si="12"/>
        <v>0.95652173913043481</v>
      </c>
    </row>
    <row r="312" spans="1:17" x14ac:dyDescent="0.2">
      <c r="J312">
        <v>12</v>
      </c>
      <c r="K312">
        <v>11</v>
      </c>
      <c r="L312" s="7">
        <f t="shared" si="12"/>
        <v>1.0909090909090908</v>
      </c>
    </row>
    <row r="313" spans="1:17" x14ac:dyDescent="0.2">
      <c r="J313">
        <v>12</v>
      </c>
      <c r="K313">
        <v>11</v>
      </c>
      <c r="L313" s="7">
        <f t="shared" si="12"/>
        <v>1.0909090909090908</v>
      </c>
    </row>
    <row r="314" spans="1:17" x14ac:dyDescent="0.2">
      <c r="A314" t="s">
        <v>1034</v>
      </c>
      <c r="P314">
        <v>6</v>
      </c>
      <c r="Q314">
        <v>5</v>
      </c>
    </row>
    <row r="315" spans="1:17" x14ac:dyDescent="0.2">
      <c r="P315">
        <v>6.5</v>
      </c>
      <c r="Q315">
        <v>5</v>
      </c>
    </row>
    <row r="316" spans="1:17" x14ac:dyDescent="0.2">
      <c r="A316" t="s">
        <v>1035</v>
      </c>
      <c r="J316">
        <v>10.5</v>
      </c>
      <c r="K316">
        <v>13</v>
      </c>
      <c r="L316" s="7">
        <f t="shared" si="12"/>
        <v>0.80769230769230771</v>
      </c>
    </row>
    <row r="317" spans="1:17" x14ac:dyDescent="0.2">
      <c r="J317">
        <v>10</v>
      </c>
      <c r="K317">
        <v>11</v>
      </c>
      <c r="L317" s="7">
        <f t="shared" si="12"/>
        <v>0.90909090909090906</v>
      </c>
    </row>
    <row r="318" spans="1:17" x14ac:dyDescent="0.2">
      <c r="J318">
        <v>10</v>
      </c>
      <c r="K318">
        <v>10</v>
      </c>
      <c r="L318" s="7">
        <f t="shared" si="12"/>
        <v>1</v>
      </c>
    </row>
    <row r="319" spans="1:17" x14ac:dyDescent="0.2">
      <c r="J319">
        <v>12</v>
      </c>
      <c r="K319">
        <v>11</v>
      </c>
      <c r="L319" s="7">
        <f t="shared" si="12"/>
        <v>1.0909090909090908</v>
      </c>
    </row>
    <row r="320" spans="1:17" x14ac:dyDescent="0.2">
      <c r="J320">
        <v>10</v>
      </c>
      <c r="K320">
        <v>10</v>
      </c>
      <c r="L320" s="7">
        <f t="shared" si="12"/>
        <v>1</v>
      </c>
    </row>
    <row r="321" spans="1:14" x14ac:dyDescent="0.2">
      <c r="A321" t="s">
        <v>1036</v>
      </c>
      <c r="J321">
        <v>10</v>
      </c>
      <c r="K321">
        <v>11.5</v>
      </c>
      <c r="L321" s="7">
        <f t="shared" si="12"/>
        <v>0.86956521739130432</v>
      </c>
      <c r="N321" t="s">
        <v>131</v>
      </c>
    </row>
    <row r="322" spans="1:14" x14ac:dyDescent="0.2">
      <c r="J322">
        <v>10</v>
      </c>
      <c r="K322">
        <v>11</v>
      </c>
      <c r="L322" s="7">
        <f t="shared" si="12"/>
        <v>0.90909090909090906</v>
      </c>
    </row>
    <row r="323" spans="1:14" x14ac:dyDescent="0.2">
      <c r="J323">
        <v>10</v>
      </c>
      <c r="K323">
        <v>12</v>
      </c>
      <c r="L323" s="7">
        <f t="shared" ref="L323:L331" si="13">J323/K323</f>
        <v>0.83333333333333337</v>
      </c>
    </row>
    <row r="324" spans="1:14" x14ac:dyDescent="0.2">
      <c r="J324">
        <v>9</v>
      </c>
      <c r="K324">
        <v>11</v>
      </c>
      <c r="L324" s="7">
        <f t="shared" si="13"/>
        <v>0.81818181818181823</v>
      </c>
    </row>
    <row r="325" spans="1:14" x14ac:dyDescent="0.2">
      <c r="J325">
        <v>10</v>
      </c>
      <c r="K325">
        <v>12</v>
      </c>
      <c r="L325" s="7">
        <f t="shared" si="13"/>
        <v>0.83333333333333337</v>
      </c>
    </row>
    <row r="326" spans="1:14" x14ac:dyDescent="0.2">
      <c r="J326">
        <v>9</v>
      </c>
      <c r="K326">
        <v>11.5</v>
      </c>
      <c r="L326" s="7">
        <f t="shared" si="13"/>
        <v>0.78260869565217395</v>
      </c>
    </row>
    <row r="327" spans="1:14" x14ac:dyDescent="0.2">
      <c r="J327">
        <v>9</v>
      </c>
      <c r="K327">
        <v>11</v>
      </c>
      <c r="L327" s="7">
        <f t="shared" si="13"/>
        <v>0.81818181818181823</v>
      </c>
    </row>
    <row r="328" spans="1:14" x14ac:dyDescent="0.2">
      <c r="J328">
        <v>10</v>
      </c>
      <c r="K328">
        <v>11</v>
      </c>
      <c r="L328" s="7">
        <f t="shared" si="13"/>
        <v>0.90909090909090906</v>
      </c>
    </row>
    <row r="329" spans="1:14" x14ac:dyDescent="0.2">
      <c r="J329">
        <v>9.5</v>
      </c>
      <c r="K329">
        <v>11</v>
      </c>
      <c r="L329" s="7">
        <f t="shared" si="13"/>
        <v>0.86363636363636365</v>
      </c>
    </row>
    <row r="330" spans="1:14" x14ac:dyDescent="0.2">
      <c r="J330">
        <v>9</v>
      </c>
      <c r="K330">
        <v>12</v>
      </c>
      <c r="L330" s="7">
        <f t="shared" si="13"/>
        <v>0.75</v>
      </c>
    </row>
    <row r="331" spans="1:14" x14ac:dyDescent="0.2">
      <c r="J331">
        <v>10</v>
      </c>
      <c r="K331">
        <v>10.5</v>
      </c>
      <c r="L331" s="7">
        <f t="shared" si="13"/>
        <v>0.95238095238095233</v>
      </c>
    </row>
  </sheetData>
  <phoneticPr fontId="4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2"/>
  <sheetViews>
    <sheetView workbookViewId="0">
      <selection activeCell="C15" sqref="C15"/>
    </sheetView>
  </sheetViews>
  <sheetFormatPr defaultRowHeight="12.75" x14ac:dyDescent="0.2"/>
  <cols>
    <col min="2" max="3" width="22.85546875" customWidth="1"/>
    <col min="14" max="14" width="9.140625" style="7"/>
  </cols>
  <sheetData>
    <row r="1" spans="1:19" x14ac:dyDescent="0.2">
      <c r="A1" t="s">
        <v>964</v>
      </c>
      <c r="B1" s="2" t="s">
        <v>196</v>
      </c>
      <c r="C1" s="2" t="s">
        <v>583</v>
      </c>
      <c r="D1" s="2" t="s">
        <v>1</v>
      </c>
      <c r="E1" s="2" t="s">
        <v>2</v>
      </c>
      <c r="F1" s="2" t="s">
        <v>5</v>
      </c>
      <c r="G1" s="2" t="s">
        <v>4</v>
      </c>
      <c r="H1" s="3" t="s">
        <v>3</v>
      </c>
      <c r="I1" s="4" t="s">
        <v>6</v>
      </c>
      <c r="J1" s="2" t="s">
        <v>24</v>
      </c>
      <c r="K1" s="2" t="s">
        <v>141</v>
      </c>
      <c r="L1" s="2" t="s">
        <v>7</v>
      </c>
      <c r="M1" s="2" t="s">
        <v>8</v>
      </c>
      <c r="N1" s="6" t="s">
        <v>56</v>
      </c>
      <c r="O1" t="s">
        <v>45</v>
      </c>
      <c r="P1" t="s">
        <v>46</v>
      </c>
      <c r="Q1" t="s">
        <v>47</v>
      </c>
      <c r="R1" t="s">
        <v>73</v>
      </c>
      <c r="S1" t="s">
        <v>74</v>
      </c>
    </row>
    <row r="2" spans="1:19" x14ac:dyDescent="0.2">
      <c r="A2" t="s">
        <v>979</v>
      </c>
      <c r="B2" t="s">
        <v>814</v>
      </c>
      <c r="D2">
        <v>102</v>
      </c>
      <c r="E2">
        <v>67</v>
      </c>
      <c r="F2">
        <v>56</v>
      </c>
      <c r="G2" s="5">
        <v>30</v>
      </c>
      <c r="H2" s="7">
        <v>1.5223880597014925</v>
      </c>
      <c r="I2" s="7">
        <v>0.5490196078431373</v>
      </c>
      <c r="J2">
        <v>23</v>
      </c>
      <c r="K2" s="7">
        <v>3.125E-2</v>
      </c>
    </row>
    <row r="3" spans="1:19" x14ac:dyDescent="0.2">
      <c r="A3" t="s">
        <v>979</v>
      </c>
      <c r="B3" t="s">
        <v>814</v>
      </c>
      <c r="D3">
        <v>98</v>
      </c>
      <c r="E3">
        <v>71</v>
      </c>
      <c r="F3">
        <v>54</v>
      </c>
      <c r="G3" s="5">
        <v>28</v>
      </c>
      <c r="H3" s="7">
        <v>1.380281690140845</v>
      </c>
      <c r="I3" s="7">
        <v>0.55102040816326525</v>
      </c>
      <c r="J3">
        <v>22</v>
      </c>
      <c r="K3" s="7">
        <v>5.7142857142857141E-2</v>
      </c>
    </row>
    <row r="4" spans="1:19" x14ac:dyDescent="0.2">
      <c r="A4" t="s">
        <v>976</v>
      </c>
      <c r="B4" t="s">
        <v>811</v>
      </c>
      <c r="D4">
        <v>115</v>
      </c>
      <c r="E4">
        <v>81</v>
      </c>
      <c r="F4">
        <v>60</v>
      </c>
      <c r="G4" s="5">
        <v>37</v>
      </c>
      <c r="H4" s="7">
        <v>1.4197530864197532</v>
      </c>
      <c r="I4" s="7">
        <f>F4/D4</f>
        <v>0.52173913043478259</v>
      </c>
      <c r="J4">
        <v>24</v>
      </c>
      <c r="K4" s="7">
        <v>7.6923076923076927E-2</v>
      </c>
    </row>
    <row r="5" spans="1:19" x14ac:dyDescent="0.2">
      <c r="A5" t="s">
        <v>976</v>
      </c>
      <c r="B5" t="s">
        <v>811</v>
      </c>
      <c r="D5">
        <v>109</v>
      </c>
      <c r="E5">
        <v>85</v>
      </c>
      <c r="F5">
        <v>60</v>
      </c>
      <c r="G5" s="5">
        <v>32</v>
      </c>
      <c r="H5" s="7">
        <v>1.2823529411764707</v>
      </c>
      <c r="I5" s="7">
        <v>0.55045871559633031</v>
      </c>
      <c r="J5">
        <v>22</v>
      </c>
      <c r="K5" s="7">
        <v>4.6511627906976744E-2</v>
      </c>
    </row>
    <row r="6" spans="1:19" x14ac:dyDescent="0.2">
      <c r="A6" t="s">
        <v>975</v>
      </c>
      <c r="B6" t="s">
        <v>807</v>
      </c>
      <c r="D6">
        <v>121</v>
      </c>
      <c r="E6">
        <v>91</v>
      </c>
      <c r="F6">
        <v>63</v>
      </c>
      <c r="G6" s="5">
        <v>31</v>
      </c>
      <c r="H6" s="7">
        <v>1.3296703296703296</v>
      </c>
      <c r="I6" s="7">
        <v>0.52066115702479343</v>
      </c>
      <c r="J6">
        <v>23</v>
      </c>
      <c r="K6" s="7">
        <v>6.6666666666666666E-2</v>
      </c>
    </row>
    <row r="7" spans="1:19" x14ac:dyDescent="0.2">
      <c r="A7" t="s">
        <v>975</v>
      </c>
      <c r="B7" t="s">
        <v>807</v>
      </c>
      <c r="D7">
        <v>117</v>
      </c>
      <c r="E7">
        <v>93</v>
      </c>
      <c r="F7">
        <v>61</v>
      </c>
      <c r="G7" s="5">
        <v>34</v>
      </c>
      <c r="H7" s="7">
        <v>1.2580645161290323</v>
      </c>
      <c r="I7" s="7">
        <v>0.5213675213675214</v>
      </c>
      <c r="J7">
        <v>23</v>
      </c>
      <c r="K7" s="7">
        <v>6.3829787234042548E-2</v>
      </c>
    </row>
    <row r="8" spans="1:19" x14ac:dyDescent="0.2">
      <c r="A8" t="s">
        <v>975</v>
      </c>
      <c r="B8" t="s">
        <v>808</v>
      </c>
      <c r="D8">
        <v>98</v>
      </c>
      <c r="E8">
        <v>70</v>
      </c>
      <c r="F8">
        <v>50</v>
      </c>
      <c r="G8" s="5">
        <v>33</v>
      </c>
      <c r="H8" s="7">
        <v>1.4</v>
      </c>
      <c r="I8" s="7">
        <v>0.51020408163265307</v>
      </c>
      <c r="J8">
        <v>23</v>
      </c>
      <c r="K8" s="7">
        <v>5.5555555555555552E-2</v>
      </c>
    </row>
    <row r="9" spans="1:19" x14ac:dyDescent="0.2">
      <c r="A9" t="s">
        <v>975</v>
      </c>
      <c r="B9" t="s">
        <v>808</v>
      </c>
      <c r="D9">
        <v>91</v>
      </c>
      <c r="E9">
        <v>74</v>
      </c>
      <c r="F9">
        <v>56</v>
      </c>
      <c r="G9" s="5">
        <v>31</v>
      </c>
      <c r="H9" s="7">
        <v>1.2297297297297298</v>
      </c>
      <c r="I9" s="7">
        <v>0.61538461538461542</v>
      </c>
      <c r="J9">
        <v>22</v>
      </c>
      <c r="K9" s="7">
        <v>7.8947368421052627E-2</v>
      </c>
    </row>
    <row r="10" spans="1:19" x14ac:dyDescent="0.2">
      <c r="A10" t="s">
        <v>977</v>
      </c>
      <c r="B10" t="s">
        <v>789</v>
      </c>
      <c r="D10">
        <v>109</v>
      </c>
      <c r="E10">
        <v>65</v>
      </c>
      <c r="F10">
        <v>61</v>
      </c>
      <c r="G10" s="5">
        <v>34</v>
      </c>
      <c r="H10" s="7">
        <v>1.676923076923077</v>
      </c>
      <c r="I10" s="7">
        <v>0.55963302752293576</v>
      </c>
      <c r="J10">
        <v>24</v>
      </c>
      <c r="K10" s="7">
        <v>6.4516129032258063E-2</v>
      </c>
    </row>
    <row r="11" spans="1:19" x14ac:dyDescent="0.2">
      <c r="A11" t="s">
        <v>977</v>
      </c>
      <c r="B11" t="s">
        <v>789</v>
      </c>
      <c r="D11">
        <v>101</v>
      </c>
      <c r="E11">
        <v>73</v>
      </c>
      <c r="F11">
        <v>49</v>
      </c>
      <c r="G11" s="5">
        <v>32</v>
      </c>
      <c r="H11" s="7">
        <v>1.3835616438356164</v>
      </c>
      <c r="I11" s="7">
        <v>0.48514851485148514</v>
      </c>
      <c r="J11">
        <v>23</v>
      </c>
      <c r="K11" s="7">
        <v>5.8823529411764705E-2</v>
      </c>
    </row>
    <row r="12" spans="1:19" x14ac:dyDescent="0.2">
      <c r="A12" t="s">
        <v>974</v>
      </c>
      <c r="B12" t="s">
        <v>791</v>
      </c>
      <c r="D12">
        <v>83</v>
      </c>
      <c r="E12">
        <v>52</v>
      </c>
      <c r="F12">
        <v>48</v>
      </c>
      <c r="G12" s="5">
        <v>25</v>
      </c>
      <c r="H12" s="7">
        <v>1.5961538461538463</v>
      </c>
      <c r="I12" s="7">
        <v>0.57831325301204817</v>
      </c>
      <c r="J12">
        <v>18</v>
      </c>
      <c r="K12" s="7">
        <v>7.6923076923076927E-2</v>
      </c>
    </row>
    <row r="13" spans="1:19" x14ac:dyDescent="0.2">
      <c r="A13" t="s">
        <v>974</v>
      </c>
      <c r="B13" t="s">
        <v>791</v>
      </c>
      <c r="D13">
        <v>76</v>
      </c>
      <c r="E13">
        <v>60</v>
      </c>
      <c r="F13">
        <v>44</v>
      </c>
      <c r="G13" s="5">
        <v>30</v>
      </c>
      <c r="H13" s="7">
        <v>1.2666666666666666</v>
      </c>
      <c r="I13" s="7">
        <v>0.57894736842105265</v>
      </c>
      <c r="J13">
        <v>21</v>
      </c>
      <c r="K13" s="7">
        <v>0.1111111111111111</v>
      </c>
    </row>
    <row r="14" spans="1:19" x14ac:dyDescent="0.2">
      <c r="A14" t="s">
        <v>974</v>
      </c>
      <c r="B14" t="s">
        <v>792</v>
      </c>
      <c r="D14">
        <v>88</v>
      </c>
      <c r="E14">
        <v>68</v>
      </c>
      <c r="F14">
        <v>54</v>
      </c>
      <c r="G14" s="5">
        <v>33</v>
      </c>
      <c r="H14" s="7">
        <v>1.2941176470588236</v>
      </c>
      <c r="I14" s="7">
        <v>0.61363636363636365</v>
      </c>
      <c r="J14">
        <v>24</v>
      </c>
      <c r="K14" s="7">
        <v>8.5714285714285715E-2</v>
      </c>
    </row>
    <row r="15" spans="1:19" x14ac:dyDescent="0.2">
      <c r="A15" t="s">
        <v>974</v>
      </c>
      <c r="B15" t="s">
        <v>792</v>
      </c>
      <c r="D15">
        <v>92</v>
      </c>
      <c r="E15">
        <v>64</v>
      </c>
      <c r="F15">
        <v>53</v>
      </c>
      <c r="G15" s="5">
        <v>26</v>
      </c>
      <c r="H15" s="7">
        <v>1.4375</v>
      </c>
      <c r="I15" s="7">
        <v>0.57608695652173914</v>
      </c>
      <c r="J15">
        <v>22</v>
      </c>
      <c r="K15" s="7">
        <v>6.0606060606060608E-2</v>
      </c>
    </row>
    <row r="16" spans="1:19" x14ac:dyDescent="0.2">
      <c r="A16" t="s">
        <v>974</v>
      </c>
      <c r="B16" t="s">
        <v>793</v>
      </c>
      <c r="D16">
        <v>122</v>
      </c>
      <c r="E16">
        <v>77</v>
      </c>
      <c r="F16">
        <v>58</v>
      </c>
      <c r="G16" s="5">
        <v>27</v>
      </c>
      <c r="H16" s="7">
        <v>1.5844155844155845</v>
      </c>
      <c r="I16" s="7">
        <v>0.47540983606557374</v>
      </c>
      <c r="J16">
        <v>24</v>
      </c>
      <c r="K16" s="7">
        <v>7.6923076923076927E-2</v>
      </c>
    </row>
    <row r="17" spans="1:11" x14ac:dyDescent="0.2">
      <c r="A17" t="s">
        <v>974</v>
      </c>
      <c r="B17" t="s">
        <v>793</v>
      </c>
      <c r="D17">
        <v>111</v>
      </c>
      <c r="E17">
        <v>88</v>
      </c>
      <c r="F17">
        <v>55</v>
      </c>
      <c r="G17" s="5">
        <v>35</v>
      </c>
      <c r="H17" s="7">
        <v>1.2613636363636365</v>
      </c>
      <c r="I17" s="7">
        <v>0.49549549549549549</v>
      </c>
      <c r="J17">
        <v>20</v>
      </c>
      <c r="K17" s="7">
        <v>6.3829787234042548E-2</v>
      </c>
    </row>
    <row r="18" spans="1:11" x14ac:dyDescent="0.2">
      <c r="A18" t="s">
        <v>974</v>
      </c>
      <c r="B18" t="s">
        <v>794</v>
      </c>
      <c r="D18">
        <v>111</v>
      </c>
      <c r="E18">
        <v>82</v>
      </c>
      <c r="F18">
        <v>55</v>
      </c>
      <c r="G18" s="5">
        <v>35</v>
      </c>
      <c r="H18" s="7">
        <v>1.3536585365853659</v>
      </c>
      <c r="I18" s="7">
        <v>0.49549549549549549</v>
      </c>
      <c r="J18">
        <v>23</v>
      </c>
      <c r="K18" s="7">
        <v>7.4999999999999997E-2</v>
      </c>
    </row>
    <row r="19" spans="1:11" x14ac:dyDescent="0.2">
      <c r="A19" t="s">
        <v>974</v>
      </c>
      <c r="B19" t="s">
        <v>794</v>
      </c>
      <c r="D19">
        <v>105</v>
      </c>
      <c r="E19">
        <v>70</v>
      </c>
      <c r="F19">
        <v>55</v>
      </c>
      <c r="G19" s="5">
        <v>35</v>
      </c>
      <c r="H19" s="7">
        <v>1.5</v>
      </c>
      <c r="I19" s="7">
        <v>0.52380952380952384</v>
      </c>
      <c r="J19">
        <v>23</v>
      </c>
      <c r="K19" s="7">
        <v>9.0909090909090912E-2</v>
      </c>
    </row>
    <row r="20" spans="1:11" x14ac:dyDescent="0.2">
      <c r="A20" t="s">
        <v>974</v>
      </c>
      <c r="B20" t="s">
        <v>797</v>
      </c>
      <c r="D20">
        <v>98</v>
      </c>
      <c r="E20">
        <v>60</v>
      </c>
      <c r="F20">
        <v>49</v>
      </c>
      <c r="G20" s="5">
        <v>28</v>
      </c>
      <c r="H20" s="7">
        <v>1.6333333333333333</v>
      </c>
      <c r="I20" s="7">
        <v>0.5</v>
      </c>
      <c r="J20">
        <v>23</v>
      </c>
      <c r="K20" s="7">
        <v>4.3478260869565216E-2</v>
      </c>
    </row>
    <row r="21" spans="1:11" x14ac:dyDescent="0.2">
      <c r="A21" t="s">
        <v>974</v>
      </c>
      <c r="B21" t="s">
        <v>797</v>
      </c>
      <c r="D21">
        <v>95</v>
      </c>
      <c r="E21">
        <v>70</v>
      </c>
      <c r="F21">
        <v>54</v>
      </c>
      <c r="G21" s="5">
        <v>37</v>
      </c>
      <c r="H21" s="7">
        <v>1.3571428571428572</v>
      </c>
      <c r="I21" s="7">
        <v>0.56842105263157894</v>
      </c>
      <c r="J21">
        <v>20</v>
      </c>
      <c r="K21" s="7">
        <v>6.4516129032258063E-2</v>
      </c>
    </row>
    <row r="22" spans="1:11" x14ac:dyDescent="0.2">
      <c r="A22" t="s">
        <v>974</v>
      </c>
      <c r="B22" t="s">
        <v>800</v>
      </c>
      <c r="D22">
        <v>98</v>
      </c>
      <c r="E22">
        <v>66</v>
      </c>
      <c r="F22">
        <v>50</v>
      </c>
      <c r="G22" s="5">
        <v>30</v>
      </c>
      <c r="H22" s="7">
        <v>1.4848484848484849</v>
      </c>
      <c r="I22" s="7">
        <v>0.51020408163265307</v>
      </c>
      <c r="J22">
        <v>22</v>
      </c>
      <c r="K22" s="7">
        <v>5.8823529411764705E-2</v>
      </c>
    </row>
    <row r="23" spans="1:11" x14ac:dyDescent="0.2">
      <c r="A23" t="s">
        <v>974</v>
      </c>
      <c r="B23" t="s">
        <v>800</v>
      </c>
      <c r="D23">
        <v>100</v>
      </c>
      <c r="E23">
        <v>72</v>
      </c>
      <c r="F23">
        <v>49</v>
      </c>
      <c r="G23" s="5">
        <v>38</v>
      </c>
      <c r="H23" s="7">
        <v>1.3888888888888888</v>
      </c>
      <c r="I23" s="7">
        <v>0.49</v>
      </c>
      <c r="J23">
        <v>25</v>
      </c>
      <c r="K23" s="7">
        <v>5.8823529411764705E-2</v>
      </c>
    </row>
    <row r="24" spans="1:11" x14ac:dyDescent="0.2">
      <c r="A24" t="s">
        <v>974</v>
      </c>
      <c r="B24" t="s">
        <v>810</v>
      </c>
      <c r="D24">
        <v>101</v>
      </c>
      <c r="E24">
        <v>70</v>
      </c>
      <c r="F24">
        <v>55</v>
      </c>
      <c r="G24" s="5">
        <v>31</v>
      </c>
      <c r="H24" s="7">
        <v>1.4428571428571428</v>
      </c>
      <c r="I24" s="7">
        <f>F24/D24</f>
        <v>0.54455445544554459</v>
      </c>
      <c r="J24">
        <v>24</v>
      </c>
      <c r="K24" s="7">
        <v>5.7142857142857141E-2</v>
      </c>
    </row>
    <row r="25" spans="1:11" x14ac:dyDescent="0.2">
      <c r="A25" t="s">
        <v>974</v>
      </c>
      <c r="B25" t="s">
        <v>810</v>
      </c>
      <c r="D25">
        <v>96</v>
      </c>
      <c r="E25">
        <v>62</v>
      </c>
      <c r="F25">
        <v>54</v>
      </c>
      <c r="G25" s="5">
        <v>35</v>
      </c>
      <c r="H25" s="7">
        <v>1.5483870967741935</v>
      </c>
      <c r="I25" s="7">
        <f>F25/D25</f>
        <v>0.5625</v>
      </c>
      <c r="J25">
        <v>23</v>
      </c>
      <c r="K25" s="7">
        <v>3.2258064516129031E-2</v>
      </c>
    </row>
    <row r="26" spans="1:11" x14ac:dyDescent="0.2">
      <c r="A26" t="s">
        <v>974</v>
      </c>
      <c r="B26" t="s">
        <v>969</v>
      </c>
      <c r="C26">
        <v>18</v>
      </c>
      <c r="D26">
        <v>94</v>
      </c>
      <c r="E26">
        <v>65</v>
      </c>
      <c r="F26">
        <v>42</v>
      </c>
      <c r="G26" s="5">
        <v>27</v>
      </c>
      <c r="H26" s="7">
        <v>1.4461538461538461</v>
      </c>
      <c r="I26" s="7">
        <v>0.44680851063829785</v>
      </c>
      <c r="J26">
        <v>20</v>
      </c>
      <c r="K26" s="7"/>
    </row>
    <row r="27" spans="1:11" x14ac:dyDescent="0.2">
      <c r="A27" t="s">
        <v>974</v>
      </c>
      <c r="B27" t="s">
        <v>969</v>
      </c>
      <c r="C27">
        <v>12</v>
      </c>
      <c r="D27">
        <v>98</v>
      </c>
      <c r="E27">
        <v>74</v>
      </c>
      <c r="F27">
        <v>55</v>
      </c>
      <c r="G27" s="5">
        <v>30</v>
      </c>
      <c r="H27" s="7">
        <v>1.3243243243243243</v>
      </c>
      <c r="I27" s="7">
        <v>0.56122448979591832</v>
      </c>
      <c r="J27">
        <v>21</v>
      </c>
      <c r="K27" s="7"/>
    </row>
    <row r="28" spans="1:11" x14ac:dyDescent="0.2">
      <c r="A28" t="s">
        <v>974</v>
      </c>
      <c r="B28" t="s">
        <v>970</v>
      </c>
      <c r="C28">
        <v>17</v>
      </c>
      <c r="D28">
        <v>103</v>
      </c>
      <c r="E28">
        <v>74</v>
      </c>
      <c r="F28">
        <v>62</v>
      </c>
      <c r="G28" s="5">
        <v>30</v>
      </c>
      <c r="H28" s="7">
        <v>1.3918918918918919</v>
      </c>
      <c r="I28" s="7">
        <v>0.60194174757281549</v>
      </c>
      <c r="J28">
        <v>20</v>
      </c>
      <c r="K28" s="7"/>
    </row>
    <row r="29" spans="1:11" x14ac:dyDescent="0.2">
      <c r="A29" t="s">
        <v>974</v>
      </c>
      <c r="B29" t="s">
        <v>970</v>
      </c>
      <c r="C29">
        <v>22</v>
      </c>
      <c r="D29">
        <v>98</v>
      </c>
      <c r="E29">
        <v>61</v>
      </c>
      <c r="F29">
        <v>50</v>
      </c>
      <c r="G29" s="5">
        <v>32</v>
      </c>
      <c r="H29" s="7">
        <v>1.6065573770491803</v>
      </c>
      <c r="I29" s="7">
        <v>0.51020408163265307</v>
      </c>
      <c r="J29">
        <v>20</v>
      </c>
      <c r="K29" s="7"/>
    </row>
    <row r="30" spans="1:11" x14ac:dyDescent="0.2">
      <c r="A30" t="s">
        <v>974</v>
      </c>
      <c r="B30" t="s">
        <v>971</v>
      </c>
      <c r="C30">
        <v>13</v>
      </c>
      <c r="D30">
        <v>85</v>
      </c>
      <c r="E30">
        <v>52</v>
      </c>
      <c r="F30">
        <v>42</v>
      </c>
      <c r="G30" s="5">
        <v>30</v>
      </c>
      <c r="H30" s="7">
        <v>1.6346153846153846</v>
      </c>
      <c r="I30" s="7">
        <v>0.49411764705882355</v>
      </c>
      <c r="J30">
        <v>16</v>
      </c>
      <c r="K30" s="7"/>
    </row>
    <row r="31" spans="1:11" x14ac:dyDescent="0.2">
      <c r="A31" t="s">
        <v>974</v>
      </c>
      <c r="B31" t="s">
        <v>971</v>
      </c>
      <c r="C31">
        <v>15</v>
      </c>
      <c r="D31">
        <v>102</v>
      </c>
      <c r="E31">
        <v>70</v>
      </c>
      <c r="F31">
        <v>57</v>
      </c>
      <c r="G31" s="5">
        <v>30</v>
      </c>
      <c r="H31" s="7">
        <v>1.4571428571428571</v>
      </c>
      <c r="I31" s="7">
        <v>0.55882352941176472</v>
      </c>
      <c r="J31">
        <v>18</v>
      </c>
      <c r="K31" s="7"/>
    </row>
    <row r="32" spans="1:11" x14ac:dyDescent="0.2">
      <c r="A32" t="s">
        <v>974</v>
      </c>
      <c r="B32" t="s">
        <v>972</v>
      </c>
      <c r="C32">
        <v>14</v>
      </c>
      <c r="D32">
        <v>97</v>
      </c>
      <c r="E32">
        <v>69</v>
      </c>
      <c r="F32">
        <v>43</v>
      </c>
      <c r="G32" s="5">
        <v>35</v>
      </c>
      <c r="H32" s="7">
        <v>1.4057971014492754</v>
      </c>
      <c r="I32" s="7">
        <v>0.44329896907216493</v>
      </c>
      <c r="J32">
        <v>23</v>
      </c>
      <c r="K32" s="7"/>
    </row>
    <row r="33" spans="1:17" x14ac:dyDescent="0.2">
      <c r="A33" t="s">
        <v>974</v>
      </c>
      <c r="B33" t="s">
        <v>972</v>
      </c>
      <c r="C33">
        <v>13</v>
      </c>
      <c r="D33">
        <v>63</v>
      </c>
      <c r="E33">
        <v>60</v>
      </c>
      <c r="F33">
        <v>43</v>
      </c>
      <c r="G33" s="5">
        <v>30</v>
      </c>
      <c r="H33" s="7">
        <v>1.05</v>
      </c>
      <c r="I33" s="7">
        <v>0.68253968253968256</v>
      </c>
      <c r="J33">
        <v>18</v>
      </c>
      <c r="K33" s="7"/>
    </row>
    <row r="34" spans="1:17" x14ac:dyDescent="0.2">
      <c r="A34" t="s">
        <v>974</v>
      </c>
      <c r="B34" t="s">
        <v>973</v>
      </c>
      <c r="C34">
        <v>13</v>
      </c>
      <c r="D34">
        <v>68</v>
      </c>
      <c r="E34">
        <v>40</v>
      </c>
      <c r="F34">
        <v>35</v>
      </c>
      <c r="G34" s="5">
        <v>29</v>
      </c>
      <c r="H34" s="7">
        <v>1.7</v>
      </c>
      <c r="I34" s="7">
        <v>0.51470588235294112</v>
      </c>
      <c r="J34">
        <v>19</v>
      </c>
      <c r="K34" s="7"/>
    </row>
    <row r="35" spans="1:17" x14ac:dyDescent="0.2">
      <c r="A35" t="s">
        <v>974</v>
      </c>
      <c r="B35" t="s">
        <v>973</v>
      </c>
      <c r="C35">
        <v>10</v>
      </c>
      <c r="D35">
        <v>78</v>
      </c>
      <c r="E35">
        <v>42</v>
      </c>
      <c r="F35">
        <v>45</v>
      </c>
      <c r="G35" s="5">
        <v>28</v>
      </c>
      <c r="H35" s="7">
        <v>1.8571428571428572</v>
      </c>
      <c r="I35" s="7">
        <v>0.57692307692307687</v>
      </c>
      <c r="J35">
        <v>20</v>
      </c>
      <c r="K35" s="7"/>
    </row>
    <row r="36" spans="1:17" x14ac:dyDescent="0.2">
      <c r="B36" t="s">
        <v>197</v>
      </c>
      <c r="D36">
        <v>105</v>
      </c>
      <c r="E36">
        <v>81</v>
      </c>
      <c r="F36">
        <v>63</v>
      </c>
      <c r="G36">
        <v>35</v>
      </c>
      <c r="H36" s="7">
        <f>D36/E36</f>
        <v>1.2962962962962963</v>
      </c>
      <c r="I36" s="7">
        <f>F36/D36</f>
        <v>0.6</v>
      </c>
      <c r="J36">
        <v>20</v>
      </c>
    </row>
    <row r="37" spans="1:17" x14ac:dyDescent="0.2">
      <c r="B37" t="s">
        <v>197</v>
      </c>
      <c r="D37">
        <v>115</v>
      </c>
      <c r="E37">
        <v>81</v>
      </c>
      <c r="F37">
        <v>65</v>
      </c>
      <c r="G37">
        <v>33</v>
      </c>
      <c r="H37" s="7">
        <f>D37/E37</f>
        <v>1.4197530864197532</v>
      </c>
      <c r="I37" s="7">
        <f>F37/D37</f>
        <v>0.56521739130434778</v>
      </c>
      <c r="J37">
        <v>21</v>
      </c>
    </row>
    <row r="38" spans="1:17" x14ac:dyDescent="0.2">
      <c r="B38" t="s">
        <v>197</v>
      </c>
      <c r="D38">
        <v>95</v>
      </c>
      <c r="E38">
        <v>65</v>
      </c>
      <c r="F38">
        <v>50</v>
      </c>
      <c r="G38">
        <v>33</v>
      </c>
      <c r="H38" s="7">
        <f>D38/E38</f>
        <v>1.4615384615384615</v>
      </c>
      <c r="I38" s="7">
        <f>F38/D38</f>
        <v>0.52631578947368418</v>
      </c>
      <c r="J38">
        <v>21</v>
      </c>
    </row>
    <row r="39" spans="1:17" x14ac:dyDescent="0.2">
      <c r="B39" t="s">
        <v>198</v>
      </c>
      <c r="D39">
        <v>69</v>
      </c>
      <c r="E39">
        <v>44</v>
      </c>
      <c r="F39">
        <v>41</v>
      </c>
      <c r="G39">
        <v>30</v>
      </c>
      <c r="H39" s="7">
        <f>D39/E39</f>
        <v>1.5681818181818181</v>
      </c>
      <c r="I39" s="7">
        <f>F39/D39</f>
        <v>0.59420289855072461</v>
      </c>
      <c r="J39">
        <v>21</v>
      </c>
    </row>
    <row r="40" spans="1:17" x14ac:dyDescent="0.2">
      <c r="B40" t="s">
        <v>199</v>
      </c>
      <c r="D40">
        <v>65</v>
      </c>
      <c r="E40">
        <v>38</v>
      </c>
      <c r="F40">
        <v>35</v>
      </c>
      <c r="G40">
        <v>26</v>
      </c>
      <c r="H40" s="7">
        <f>D40/E40</f>
        <v>1.7105263157894737</v>
      </c>
      <c r="I40" s="7">
        <f>F40/D40</f>
        <v>0.53846153846153844</v>
      </c>
      <c r="J40">
        <v>18</v>
      </c>
    </row>
    <row r="41" spans="1:17" x14ac:dyDescent="0.2">
      <c r="B41" t="s">
        <v>423</v>
      </c>
      <c r="L41">
        <v>12</v>
      </c>
      <c r="M41">
        <v>15</v>
      </c>
      <c r="N41" s="7">
        <f t="shared" ref="N41:N51" si="0">L41/M41</f>
        <v>0.8</v>
      </c>
      <c r="O41" t="s">
        <v>425</v>
      </c>
      <c r="P41" t="s">
        <v>424</v>
      </c>
      <c r="Q41" t="s">
        <v>108</v>
      </c>
    </row>
    <row r="42" spans="1:17" x14ac:dyDescent="0.2">
      <c r="B42" t="s">
        <v>423</v>
      </c>
      <c r="L42">
        <v>11</v>
      </c>
      <c r="M42">
        <v>14</v>
      </c>
      <c r="N42" s="7">
        <f t="shared" si="0"/>
        <v>0.7857142857142857</v>
      </c>
    </row>
    <row r="43" spans="1:17" x14ac:dyDescent="0.2">
      <c r="B43" t="s">
        <v>423</v>
      </c>
      <c r="L43">
        <v>9</v>
      </c>
      <c r="M43">
        <v>11</v>
      </c>
      <c r="N43" s="7">
        <f t="shared" si="0"/>
        <v>0.81818181818181823</v>
      </c>
    </row>
    <row r="44" spans="1:17" x14ac:dyDescent="0.2">
      <c r="B44" t="s">
        <v>423</v>
      </c>
      <c r="L44">
        <v>11</v>
      </c>
      <c r="M44">
        <v>13</v>
      </c>
      <c r="N44" s="7">
        <f t="shared" si="0"/>
        <v>0.84615384615384615</v>
      </c>
    </row>
    <row r="45" spans="1:17" x14ac:dyDescent="0.2">
      <c r="B45" t="s">
        <v>423</v>
      </c>
      <c r="L45">
        <v>10</v>
      </c>
      <c r="M45">
        <v>13</v>
      </c>
      <c r="N45" s="7">
        <f t="shared" si="0"/>
        <v>0.76923076923076927</v>
      </c>
    </row>
    <row r="46" spans="1:17" x14ac:dyDescent="0.2">
      <c r="B46" t="s">
        <v>423</v>
      </c>
      <c r="L46">
        <v>13</v>
      </c>
      <c r="M46">
        <v>15</v>
      </c>
      <c r="N46" s="7">
        <f t="shared" si="0"/>
        <v>0.8666666666666667</v>
      </c>
    </row>
    <row r="47" spans="1:17" x14ac:dyDescent="0.2">
      <c r="B47" t="s">
        <v>423</v>
      </c>
      <c r="L47">
        <v>11</v>
      </c>
      <c r="M47">
        <v>14</v>
      </c>
      <c r="N47" s="7">
        <f t="shared" si="0"/>
        <v>0.7857142857142857</v>
      </c>
    </row>
    <row r="48" spans="1:17" x14ac:dyDescent="0.2">
      <c r="B48" t="s">
        <v>423</v>
      </c>
      <c r="L48">
        <v>11</v>
      </c>
      <c r="M48">
        <v>12.5</v>
      </c>
      <c r="N48" s="7">
        <f t="shared" si="0"/>
        <v>0.88</v>
      </c>
    </row>
    <row r="49" spans="2:14" x14ac:dyDescent="0.2">
      <c r="B49" t="s">
        <v>423</v>
      </c>
      <c r="L49">
        <v>10</v>
      </c>
      <c r="M49">
        <v>11</v>
      </c>
      <c r="N49" s="7">
        <f t="shared" si="0"/>
        <v>0.90909090909090906</v>
      </c>
    </row>
    <row r="50" spans="2:14" x14ac:dyDescent="0.2">
      <c r="B50" t="s">
        <v>423</v>
      </c>
      <c r="L50">
        <v>10</v>
      </c>
      <c r="M50">
        <v>12</v>
      </c>
      <c r="N50" s="7">
        <f t="shared" si="0"/>
        <v>0.83333333333333337</v>
      </c>
    </row>
    <row r="51" spans="2:14" x14ac:dyDescent="0.2">
      <c r="B51" t="s">
        <v>423</v>
      </c>
      <c r="L51">
        <v>10</v>
      </c>
      <c r="M51">
        <v>12</v>
      </c>
      <c r="N51" s="7">
        <f t="shared" si="0"/>
        <v>0.83333333333333337</v>
      </c>
    </row>
    <row r="52" spans="2:14" x14ac:dyDescent="0.2">
      <c r="B52" t="s">
        <v>473</v>
      </c>
      <c r="L52">
        <v>13.9</v>
      </c>
      <c r="M52">
        <v>14.6</v>
      </c>
      <c r="N52" s="7">
        <v>0.95205479452054798</v>
      </c>
    </row>
    <row r="53" spans="2:14" x14ac:dyDescent="0.2">
      <c r="B53" t="s">
        <v>473</v>
      </c>
      <c r="L53">
        <v>13.4</v>
      </c>
      <c r="M53">
        <v>14.8</v>
      </c>
      <c r="N53" s="7">
        <v>0.90540540540540537</v>
      </c>
    </row>
    <row r="54" spans="2:14" x14ac:dyDescent="0.2">
      <c r="B54" t="s">
        <v>473</v>
      </c>
      <c r="L54">
        <v>15</v>
      </c>
      <c r="M54">
        <v>15.8</v>
      </c>
      <c r="N54" s="7">
        <v>0.94936708860759489</v>
      </c>
    </row>
    <row r="55" spans="2:14" x14ac:dyDescent="0.2">
      <c r="B55" t="s">
        <v>473</v>
      </c>
      <c r="L55">
        <v>14.6</v>
      </c>
      <c r="M55">
        <v>16.2</v>
      </c>
      <c r="N55" s="7">
        <v>0.90123456790123457</v>
      </c>
    </row>
    <row r="56" spans="2:14" x14ac:dyDescent="0.2">
      <c r="B56" t="s">
        <v>473</v>
      </c>
      <c r="L56">
        <v>14.4</v>
      </c>
      <c r="M56">
        <v>15</v>
      </c>
      <c r="N56" s="7">
        <v>0.96</v>
      </c>
    </row>
    <row r="57" spans="2:14" x14ac:dyDescent="0.2">
      <c r="B57" t="s">
        <v>473</v>
      </c>
      <c r="L57">
        <v>13.6</v>
      </c>
      <c r="M57">
        <v>14.4</v>
      </c>
      <c r="N57" s="7">
        <v>0.94444444444444442</v>
      </c>
    </row>
    <row r="58" spans="2:14" x14ac:dyDescent="0.2">
      <c r="B58" t="s">
        <v>473</v>
      </c>
      <c r="L58">
        <v>13.2</v>
      </c>
      <c r="M58">
        <v>15</v>
      </c>
      <c r="N58" s="7">
        <v>0.88</v>
      </c>
    </row>
    <row r="59" spans="2:14" x14ac:dyDescent="0.2">
      <c r="B59" t="s">
        <v>473</v>
      </c>
      <c r="L59">
        <v>13.2</v>
      </c>
      <c r="M59">
        <v>14.4</v>
      </c>
      <c r="N59" s="7">
        <v>0.91666666666666663</v>
      </c>
    </row>
    <row r="60" spans="2:14" x14ac:dyDescent="0.2">
      <c r="B60" t="s">
        <v>473</v>
      </c>
      <c r="L60">
        <v>13.8</v>
      </c>
      <c r="M60">
        <v>14.6</v>
      </c>
      <c r="N60" s="7">
        <v>0.94520547945205491</v>
      </c>
    </row>
    <row r="61" spans="2:14" x14ac:dyDescent="0.2">
      <c r="B61" t="s">
        <v>473</v>
      </c>
      <c r="L61">
        <v>14.8</v>
      </c>
      <c r="M61">
        <v>14.8</v>
      </c>
      <c r="N61" s="7">
        <v>1</v>
      </c>
    </row>
    <row r="62" spans="2:14" x14ac:dyDescent="0.2">
      <c r="B62" t="s">
        <v>473</v>
      </c>
      <c r="L62">
        <v>13.8</v>
      </c>
      <c r="M62">
        <v>14.6</v>
      </c>
      <c r="N62" s="7">
        <v>0.94520547945205491</v>
      </c>
    </row>
    <row r="63" spans="2:14" x14ac:dyDescent="0.2">
      <c r="B63" t="s">
        <v>473</v>
      </c>
      <c r="L63">
        <v>14.8</v>
      </c>
      <c r="M63">
        <v>15.6</v>
      </c>
      <c r="N63" s="7">
        <v>0.94871794871794879</v>
      </c>
    </row>
    <row r="64" spans="2:14" x14ac:dyDescent="0.2">
      <c r="B64" t="s">
        <v>474</v>
      </c>
      <c r="L64">
        <v>13.2</v>
      </c>
      <c r="M64">
        <v>14</v>
      </c>
      <c r="N64" s="7">
        <v>0.94285714285714284</v>
      </c>
    </row>
    <row r="65" spans="2:14" x14ac:dyDescent="0.2">
      <c r="B65" t="s">
        <v>474</v>
      </c>
      <c r="L65">
        <v>12</v>
      </c>
      <c r="M65">
        <v>13.6</v>
      </c>
      <c r="N65" s="7">
        <v>0.88235294117647056</v>
      </c>
    </row>
    <row r="66" spans="2:14" x14ac:dyDescent="0.2">
      <c r="B66" t="s">
        <v>474</v>
      </c>
      <c r="L66">
        <v>12.4</v>
      </c>
      <c r="M66">
        <v>13.4</v>
      </c>
      <c r="N66" s="7">
        <v>0.92537313432835822</v>
      </c>
    </row>
    <row r="67" spans="2:14" x14ac:dyDescent="0.2">
      <c r="B67" t="s">
        <v>474</v>
      </c>
      <c r="L67">
        <v>12.6</v>
      </c>
      <c r="M67">
        <v>13.2</v>
      </c>
      <c r="N67" s="7">
        <v>0.95454545454545459</v>
      </c>
    </row>
    <row r="68" spans="2:14" x14ac:dyDescent="0.2">
      <c r="B68" t="s">
        <v>474</v>
      </c>
      <c r="L68">
        <v>12.2</v>
      </c>
      <c r="M68">
        <v>13</v>
      </c>
      <c r="N68" s="7">
        <v>0.93846153846153846</v>
      </c>
    </row>
    <row r="69" spans="2:14" x14ac:dyDescent="0.2">
      <c r="B69" t="s">
        <v>648</v>
      </c>
      <c r="D69">
        <v>84</v>
      </c>
      <c r="E69">
        <v>62</v>
      </c>
      <c r="F69">
        <v>45</v>
      </c>
      <c r="G69">
        <v>32</v>
      </c>
      <c r="H69" s="7">
        <f t="shared" ref="H69:H84" si="1">D69/E69</f>
        <v>1.3548387096774193</v>
      </c>
      <c r="I69" s="7">
        <f t="shared" ref="I69:I84" si="2">F69/D69</f>
        <v>0.5357142857142857</v>
      </c>
      <c r="J69">
        <v>18</v>
      </c>
    </row>
    <row r="70" spans="2:14" x14ac:dyDescent="0.2">
      <c r="B70" t="s">
        <v>649</v>
      </c>
      <c r="D70">
        <v>92</v>
      </c>
      <c r="E70">
        <v>62</v>
      </c>
      <c r="F70">
        <v>54</v>
      </c>
      <c r="G70">
        <v>30</v>
      </c>
      <c r="H70" s="7">
        <f t="shared" si="1"/>
        <v>1.4838709677419355</v>
      </c>
      <c r="I70" s="7">
        <f t="shared" si="2"/>
        <v>0.58695652173913049</v>
      </c>
      <c r="J70">
        <v>21</v>
      </c>
    </row>
    <row r="71" spans="2:14" x14ac:dyDescent="0.2">
      <c r="B71" t="s">
        <v>649</v>
      </c>
      <c r="D71">
        <v>80</v>
      </c>
      <c r="E71">
        <v>63</v>
      </c>
      <c r="F71">
        <v>47</v>
      </c>
      <c r="G71">
        <v>32</v>
      </c>
      <c r="H71" s="7">
        <f t="shared" si="1"/>
        <v>1.2698412698412698</v>
      </c>
      <c r="I71" s="7">
        <f t="shared" si="2"/>
        <v>0.58750000000000002</v>
      </c>
      <c r="J71">
        <v>18</v>
      </c>
    </row>
    <row r="72" spans="2:14" x14ac:dyDescent="0.2">
      <c r="B72" t="s">
        <v>649</v>
      </c>
      <c r="D72">
        <v>82</v>
      </c>
      <c r="E72">
        <v>64</v>
      </c>
      <c r="F72">
        <v>42</v>
      </c>
      <c r="G72">
        <v>33</v>
      </c>
      <c r="H72" s="7">
        <f t="shared" si="1"/>
        <v>1.28125</v>
      </c>
      <c r="I72" s="7">
        <f t="shared" si="2"/>
        <v>0.51219512195121952</v>
      </c>
      <c r="J72">
        <v>20</v>
      </c>
    </row>
    <row r="73" spans="2:14" x14ac:dyDescent="0.2">
      <c r="B73" t="s">
        <v>650</v>
      </c>
      <c r="D73">
        <v>88</v>
      </c>
      <c r="E73">
        <v>60</v>
      </c>
      <c r="F73">
        <v>45</v>
      </c>
      <c r="G73">
        <v>33</v>
      </c>
      <c r="H73" s="7">
        <f t="shared" si="1"/>
        <v>1.4666666666666666</v>
      </c>
      <c r="I73" s="7">
        <f t="shared" si="2"/>
        <v>0.51136363636363635</v>
      </c>
      <c r="J73">
        <v>21</v>
      </c>
    </row>
    <row r="74" spans="2:14" x14ac:dyDescent="0.2">
      <c r="B74" t="s">
        <v>650</v>
      </c>
      <c r="D74">
        <v>85</v>
      </c>
      <c r="E74">
        <v>72</v>
      </c>
      <c r="F74">
        <v>42</v>
      </c>
      <c r="G74">
        <v>38</v>
      </c>
      <c r="H74" s="7">
        <f t="shared" si="1"/>
        <v>1.1805555555555556</v>
      </c>
      <c r="I74" s="7">
        <f t="shared" si="2"/>
        <v>0.49411764705882355</v>
      </c>
      <c r="J74">
        <v>18</v>
      </c>
    </row>
    <row r="75" spans="2:14" x14ac:dyDescent="0.2">
      <c r="B75" t="s">
        <v>650</v>
      </c>
      <c r="D75">
        <v>95</v>
      </c>
      <c r="E75">
        <v>60</v>
      </c>
      <c r="F75">
        <v>52</v>
      </c>
      <c r="G75">
        <v>35</v>
      </c>
      <c r="H75" s="7">
        <f t="shared" si="1"/>
        <v>1.5833333333333333</v>
      </c>
      <c r="I75" s="7">
        <f t="shared" si="2"/>
        <v>0.54736842105263162</v>
      </c>
      <c r="J75">
        <v>22</v>
      </c>
    </row>
    <row r="76" spans="2:14" x14ac:dyDescent="0.2">
      <c r="B76" t="s">
        <v>650</v>
      </c>
      <c r="D76">
        <v>100</v>
      </c>
      <c r="E76">
        <v>60</v>
      </c>
      <c r="F76">
        <v>48</v>
      </c>
      <c r="G76">
        <v>32</v>
      </c>
      <c r="H76" s="7">
        <f t="shared" si="1"/>
        <v>1.6666666666666667</v>
      </c>
      <c r="I76" s="7">
        <f t="shared" si="2"/>
        <v>0.48</v>
      </c>
      <c r="J76">
        <v>20</v>
      </c>
    </row>
    <row r="77" spans="2:14" x14ac:dyDescent="0.2">
      <c r="B77" t="s">
        <v>651</v>
      </c>
      <c r="D77">
        <v>85</v>
      </c>
      <c r="E77">
        <v>60</v>
      </c>
      <c r="F77">
        <v>48</v>
      </c>
      <c r="G77">
        <v>32</v>
      </c>
      <c r="H77" s="7">
        <f t="shared" si="1"/>
        <v>1.4166666666666667</v>
      </c>
      <c r="I77" s="7">
        <f t="shared" si="2"/>
        <v>0.56470588235294117</v>
      </c>
      <c r="J77">
        <v>20</v>
      </c>
    </row>
    <row r="78" spans="2:14" x14ac:dyDescent="0.2">
      <c r="B78" t="s">
        <v>651</v>
      </c>
      <c r="D78">
        <v>82</v>
      </c>
      <c r="E78">
        <v>66</v>
      </c>
      <c r="F78">
        <v>54</v>
      </c>
      <c r="G78">
        <v>33</v>
      </c>
      <c r="H78" s="7">
        <f t="shared" si="1"/>
        <v>1.2424242424242424</v>
      </c>
      <c r="I78" s="7">
        <f t="shared" si="2"/>
        <v>0.65853658536585369</v>
      </c>
      <c r="J78">
        <v>20</v>
      </c>
    </row>
    <row r="79" spans="2:14" x14ac:dyDescent="0.2">
      <c r="B79" t="s">
        <v>651</v>
      </c>
      <c r="D79">
        <v>85</v>
      </c>
      <c r="E79">
        <v>64</v>
      </c>
      <c r="F79">
        <v>43</v>
      </c>
      <c r="G79">
        <v>35</v>
      </c>
      <c r="H79" s="7">
        <f t="shared" si="1"/>
        <v>1.328125</v>
      </c>
      <c r="I79" s="7">
        <f t="shared" si="2"/>
        <v>0.50588235294117645</v>
      </c>
      <c r="J79">
        <v>22</v>
      </c>
    </row>
    <row r="80" spans="2:14" x14ac:dyDescent="0.2">
      <c r="B80" t="s">
        <v>651</v>
      </c>
      <c r="D80">
        <v>76</v>
      </c>
      <c r="E80">
        <v>62</v>
      </c>
      <c r="F80">
        <v>42</v>
      </c>
      <c r="G80">
        <v>37</v>
      </c>
      <c r="H80" s="7">
        <f t="shared" si="1"/>
        <v>1.2258064516129032</v>
      </c>
      <c r="I80" s="7">
        <f t="shared" si="2"/>
        <v>0.55263157894736847</v>
      </c>
      <c r="J80">
        <v>19</v>
      </c>
    </row>
    <row r="81" spans="2:11" x14ac:dyDescent="0.2">
      <c r="B81" t="s">
        <v>652</v>
      </c>
      <c r="D81">
        <v>114</v>
      </c>
      <c r="E81">
        <v>82</v>
      </c>
      <c r="F81">
        <v>71</v>
      </c>
      <c r="G81">
        <v>33</v>
      </c>
      <c r="H81" s="7">
        <f t="shared" si="1"/>
        <v>1.3902439024390243</v>
      </c>
      <c r="I81" s="7">
        <f t="shared" si="2"/>
        <v>0.6228070175438597</v>
      </c>
      <c r="J81">
        <v>22</v>
      </c>
    </row>
    <row r="82" spans="2:11" x14ac:dyDescent="0.2">
      <c r="B82" t="s">
        <v>652</v>
      </c>
      <c r="D82">
        <v>98</v>
      </c>
      <c r="E82">
        <v>62</v>
      </c>
      <c r="F82">
        <v>56</v>
      </c>
      <c r="G82">
        <v>30</v>
      </c>
      <c r="H82" s="7">
        <f t="shared" si="1"/>
        <v>1.5806451612903225</v>
      </c>
      <c r="I82" s="7">
        <f t="shared" si="2"/>
        <v>0.5714285714285714</v>
      </c>
      <c r="J82">
        <v>19</v>
      </c>
    </row>
    <row r="83" spans="2:11" x14ac:dyDescent="0.2">
      <c r="B83" t="s">
        <v>652</v>
      </c>
      <c r="D83">
        <v>115</v>
      </c>
      <c r="E83">
        <v>79</v>
      </c>
      <c r="F83">
        <v>63</v>
      </c>
      <c r="G83">
        <v>35</v>
      </c>
      <c r="H83" s="7">
        <f t="shared" si="1"/>
        <v>1.4556962025316456</v>
      </c>
      <c r="I83" s="7">
        <f t="shared" si="2"/>
        <v>0.54782608695652169</v>
      </c>
      <c r="J83">
        <v>22</v>
      </c>
    </row>
    <row r="84" spans="2:11" x14ac:dyDescent="0.2">
      <c r="B84" t="s">
        <v>652</v>
      </c>
      <c r="D84">
        <v>95</v>
      </c>
      <c r="E84">
        <v>62</v>
      </c>
      <c r="F84">
        <v>54</v>
      </c>
      <c r="G84">
        <v>35</v>
      </c>
      <c r="H84" s="7">
        <f t="shared" si="1"/>
        <v>1.532258064516129</v>
      </c>
      <c r="I84" s="7">
        <f t="shared" si="2"/>
        <v>0.56842105263157894</v>
      </c>
      <c r="J84">
        <v>21</v>
      </c>
    </row>
    <row r="85" spans="2:11" x14ac:dyDescent="0.2">
      <c r="B85" t="s">
        <v>783</v>
      </c>
      <c r="D85">
        <v>90</v>
      </c>
      <c r="E85">
        <v>58</v>
      </c>
      <c r="F85">
        <v>56</v>
      </c>
      <c r="G85" s="5">
        <v>37</v>
      </c>
      <c r="H85" s="7">
        <v>1.5517241379310345</v>
      </c>
      <c r="I85" s="7">
        <v>0.62222222222222223</v>
      </c>
      <c r="J85">
        <v>22</v>
      </c>
      <c r="K85" s="7">
        <v>6.6666666666666666E-2</v>
      </c>
    </row>
    <row r="86" spans="2:11" x14ac:dyDescent="0.2">
      <c r="B86" t="s">
        <v>783</v>
      </c>
      <c r="D86">
        <v>71</v>
      </c>
      <c r="E86">
        <v>50</v>
      </c>
      <c r="F86">
        <v>38</v>
      </c>
      <c r="G86" s="5">
        <v>25</v>
      </c>
      <c r="H86" s="7">
        <v>1.42</v>
      </c>
      <c r="I86" s="7">
        <v>0.53521126760563376</v>
      </c>
      <c r="J86">
        <v>18</v>
      </c>
      <c r="K86" s="7">
        <v>0.08</v>
      </c>
    </row>
    <row r="87" spans="2:11" x14ac:dyDescent="0.2">
      <c r="B87" t="s">
        <v>784</v>
      </c>
      <c r="D87">
        <v>75</v>
      </c>
      <c r="E87">
        <v>49</v>
      </c>
      <c r="F87">
        <v>40</v>
      </c>
      <c r="G87" s="5">
        <v>27</v>
      </c>
      <c r="H87" s="7">
        <v>1.5306122448979591</v>
      </c>
      <c r="I87" s="7">
        <v>0.53333333333333333</v>
      </c>
      <c r="J87">
        <v>20</v>
      </c>
      <c r="K87" s="7">
        <v>8.3333333333333329E-2</v>
      </c>
    </row>
    <row r="88" spans="2:11" x14ac:dyDescent="0.2">
      <c r="B88" t="s">
        <v>784</v>
      </c>
      <c r="D88">
        <v>64</v>
      </c>
      <c r="E88">
        <v>49</v>
      </c>
      <c r="F88">
        <v>33</v>
      </c>
      <c r="G88" s="5">
        <v>31</v>
      </c>
      <c r="H88" s="7">
        <v>1.3061224489795917</v>
      </c>
      <c r="I88" s="7">
        <v>0.515625</v>
      </c>
      <c r="J88">
        <v>18</v>
      </c>
      <c r="K88" s="7">
        <v>8.6956521739130432E-2</v>
      </c>
    </row>
    <row r="89" spans="2:11" x14ac:dyDescent="0.2">
      <c r="B89" t="s">
        <v>785</v>
      </c>
      <c r="D89">
        <v>91</v>
      </c>
      <c r="E89">
        <v>62</v>
      </c>
      <c r="F89">
        <v>53</v>
      </c>
      <c r="G89" s="5">
        <v>28</v>
      </c>
      <c r="H89" s="7">
        <v>1.467741935483871</v>
      </c>
      <c r="I89" s="7">
        <v>0.58241758241758246</v>
      </c>
      <c r="J89">
        <v>22</v>
      </c>
      <c r="K89" s="7">
        <v>9.375E-2</v>
      </c>
    </row>
    <row r="90" spans="2:11" x14ac:dyDescent="0.2">
      <c r="B90" t="s">
        <v>785</v>
      </c>
      <c r="D90">
        <v>96</v>
      </c>
      <c r="E90">
        <v>59</v>
      </c>
      <c r="F90">
        <v>55</v>
      </c>
      <c r="G90" s="5">
        <v>30</v>
      </c>
      <c r="H90" s="7">
        <v>1.6271186440677967</v>
      </c>
      <c r="I90" s="7">
        <v>0.57291666666666663</v>
      </c>
      <c r="J90">
        <v>24</v>
      </c>
      <c r="K90" s="7">
        <v>0.11538461538461539</v>
      </c>
    </row>
    <row r="91" spans="2:11" x14ac:dyDescent="0.2">
      <c r="B91" t="s">
        <v>786</v>
      </c>
      <c r="D91">
        <v>94</v>
      </c>
      <c r="E91">
        <v>58</v>
      </c>
      <c r="F91">
        <v>47</v>
      </c>
      <c r="G91" s="5">
        <v>28</v>
      </c>
      <c r="H91" s="7">
        <v>1.6206896551724137</v>
      </c>
      <c r="I91" s="7">
        <v>0.5</v>
      </c>
      <c r="J91">
        <v>21</v>
      </c>
      <c r="K91" s="7">
        <v>7.1428571428571425E-2</v>
      </c>
    </row>
    <row r="92" spans="2:11" x14ac:dyDescent="0.2">
      <c r="B92" t="s">
        <v>786</v>
      </c>
      <c r="D92">
        <v>91</v>
      </c>
      <c r="E92">
        <v>66</v>
      </c>
      <c r="F92">
        <v>43</v>
      </c>
      <c r="G92" s="5">
        <v>29</v>
      </c>
      <c r="H92" s="7">
        <v>1.3787878787878789</v>
      </c>
      <c r="I92" s="7">
        <v>0.47252747252747251</v>
      </c>
      <c r="J92">
        <v>20</v>
      </c>
      <c r="K92" s="7">
        <v>9.0909090909090912E-2</v>
      </c>
    </row>
    <row r="93" spans="2:11" x14ac:dyDescent="0.2">
      <c r="B93" t="s">
        <v>787</v>
      </c>
      <c r="D93">
        <v>84</v>
      </c>
      <c r="E93">
        <v>54</v>
      </c>
      <c r="F93">
        <v>44</v>
      </c>
      <c r="G93" s="5">
        <v>26</v>
      </c>
      <c r="H93" s="7">
        <v>1.5555555555555556</v>
      </c>
      <c r="I93" s="7">
        <v>0.52380952380952384</v>
      </c>
      <c r="J93">
        <v>21</v>
      </c>
      <c r="K93" s="7">
        <v>7.1428571428571425E-2</v>
      </c>
    </row>
    <row r="94" spans="2:11" x14ac:dyDescent="0.2">
      <c r="B94" t="s">
        <v>787</v>
      </c>
      <c r="D94">
        <v>79</v>
      </c>
      <c r="E94">
        <v>56</v>
      </c>
      <c r="F94">
        <v>45</v>
      </c>
      <c r="G94" s="5">
        <v>30</v>
      </c>
      <c r="H94" s="7">
        <v>1.4107142857142858</v>
      </c>
      <c r="I94" s="7">
        <v>0.569620253164557</v>
      </c>
      <c r="J94">
        <v>21</v>
      </c>
      <c r="K94" s="7">
        <v>7.1428571428571425E-2</v>
      </c>
    </row>
    <row r="95" spans="2:11" x14ac:dyDescent="0.2">
      <c r="B95" t="s">
        <v>788</v>
      </c>
      <c r="D95">
        <v>90</v>
      </c>
      <c r="E95">
        <v>65</v>
      </c>
      <c r="F95">
        <v>54</v>
      </c>
      <c r="G95" s="5">
        <v>32</v>
      </c>
      <c r="H95" s="7">
        <v>1.3846153846153846</v>
      </c>
      <c r="I95" s="7">
        <v>0.6</v>
      </c>
      <c r="J95">
        <v>22</v>
      </c>
      <c r="K95" s="7">
        <v>0.125</v>
      </c>
    </row>
    <row r="96" spans="2:11" x14ac:dyDescent="0.2">
      <c r="B96" t="s">
        <v>788</v>
      </c>
      <c r="D96">
        <v>98</v>
      </c>
      <c r="E96">
        <v>66</v>
      </c>
      <c r="F96">
        <v>56</v>
      </c>
      <c r="G96" s="5">
        <v>26</v>
      </c>
      <c r="H96" s="7">
        <v>1.4848484848484849</v>
      </c>
      <c r="I96" s="7">
        <v>0.5714285714285714</v>
      </c>
      <c r="J96">
        <v>24</v>
      </c>
      <c r="K96" s="7">
        <v>9.6774193548387094E-2</v>
      </c>
    </row>
    <row r="97" spans="2:11" x14ac:dyDescent="0.2">
      <c r="B97" t="s">
        <v>790</v>
      </c>
      <c r="D97">
        <v>109</v>
      </c>
      <c r="E97">
        <v>62</v>
      </c>
      <c r="F97">
        <v>52</v>
      </c>
      <c r="G97" s="5">
        <v>28</v>
      </c>
      <c r="H97" s="7">
        <v>1.7580645161290323</v>
      </c>
      <c r="I97" s="7">
        <v>0.47706422018348627</v>
      </c>
      <c r="J97">
        <v>22</v>
      </c>
      <c r="K97" s="7">
        <v>6.6666666666666666E-2</v>
      </c>
    </row>
    <row r="98" spans="2:11" x14ac:dyDescent="0.2">
      <c r="B98" t="s">
        <v>790</v>
      </c>
      <c r="D98">
        <v>95</v>
      </c>
      <c r="E98">
        <v>70</v>
      </c>
      <c r="F98">
        <v>58</v>
      </c>
      <c r="G98" s="5">
        <v>30</v>
      </c>
      <c r="H98" s="7">
        <v>1.3571428571428572</v>
      </c>
      <c r="I98" s="7">
        <v>0.61052631578947369</v>
      </c>
      <c r="J98">
        <v>17</v>
      </c>
      <c r="K98" s="7">
        <v>9.6774193548387094E-2</v>
      </c>
    </row>
    <row r="99" spans="2:11" x14ac:dyDescent="0.2">
      <c r="B99" t="s">
        <v>795</v>
      </c>
      <c r="D99">
        <v>130</v>
      </c>
      <c r="E99">
        <v>79</v>
      </c>
      <c r="F99">
        <v>70</v>
      </c>
      <c r="G99" s="5">
        <v>29</v>
      </c>
      <c r="H99" s="7">
        <v>1.6455696202531647</v>
      </c>
      <c r="I99" s="7">
        <v>0.53846153846153844</v>
      </c>
      <c r="J99">
        <v>26</v>
      </c>
      <c r="K99" s="7">
        <v>0.1</v>
      </c>
    </row>
    <row r="100" spans="2:11" x14ac:dyDescent="0.2">
      <c r="B100" t="s">
        <v>795</v>
      </c>
      <c r="D100">
        <v>103</v>
      </c>
      <c r="E100">
        <v>64</v>
      </c>
      <c r="F100">
        <v>57</v>
      </c>
      <c r="G100" s="5">
        <v>24</v>
      </c>
      <c r="H100" s="7">
        <v>1.609375</v>
      </c>
      <c r="I100" s="7">
        <v>0.55339805825242716</v>
      </c>
      <c r="J100">
        <v>21</v>
      </c>
      <c r="K100" s="7">
        <v>6.4516129032258063E-2</v>
      </c>
    </row>
    <row r="101" spans="2:11" x14ac:dyDescent="0.2">
      <c r="B101" t="s">
        <v>796</v>
      </c>
      <c r="D101">
        <v>105</v>
      </c>
      <c r="E101">
        <v>76</v>
      </c>
      <c r="F101">
        <v>60</v>
      </c>
      <c r="G101" s="5">
        <v>33</v>
      </c>
      <c r="H101" s="7">
        <v>1.381578947368421</v>
      </c>
      <c r="I101" s="7">
        <v>0.5714285714285714</v>
      </c>
      <c r="J101">
        <v>20</v>
      </c>
      <c r="K101" s="7">
        <v>8.3333333333333329E-2</v>
      </c>
    </row>
    <row r="102" spans="2:11" x14ac:dyDescent="0.2">
      <c r="B102" t="s">
        <v>796</v>
      </c>
      <c r="D102">
        <v>92</v>
      </c>
      <c r="E102">
        <v>63</v>
      </c>
      <c r="F102">
        <v>54</v>
      </c>
      <c r="G102" s="5">
        <v>31</v>
      </c>
      <c r="H102" s="7">
        <v>1.4603174603174602</v>
      </c>
      <c r="I102" s="7">
        <v>0.58695652173913049</v>
      </c>
      <c r="J102">
        <v>18</v>
      </c>
      <c r="K102" s="7">
        <v>6.25E-2</v>
      </c>
    </row>
    <row r="103" spans="2:11" x14ac:dyDescent="0.2">
      <c r="B103" t="s">
        <v>798</v>
      </c>
      <c r="D103">
        <v>91</v>
      </c>
      <c r="E103">
        <v>70</v>
      </c>
      <c r="F103">
        <v>50</v>
      </c>
      <c r="G103" s="5">
        <v>31</v>
      </c>
      <c r="H103" s="7">
        <v>1.3</v>
      </c>
      <c r="I103" s="7">
        <v>0.5494505494505495</v>
      </c>
      <c r="J103">
        <v>22</v>
      </c>
      <c r="K103" s="7">
        <v>8.3333333333333329E-2</v>
      </c>
    </row>
    <row r="104" spans="2:11" x14ac:dyDescent="0.2">
      <c r="B104" t="s">
        <v>798</v>
      </c>
      <c r="D104">
        <v>97</v>
      </c>
      <c r="E104">
        <v>62</v>
      </c>
      <c r="F104">
        <v>60</v>
      </c>
      <c r="G104" s="5">
        <v>29</v>
      </c>
      <c r="H104" s="7">
        <v>1.564516129032258</v>
      </c>
      <c r="I104" s="7">
        <v>0.61855670103092786</v>
      </c>
      <c r="J104">
        <v>22</v>
      </c>
      <c r="K104" s="7">
        <v>6.8965517241379309E-2</v>
      </c>
    </row>
    <row r="105" spans="2:11" x14ac:dyDescent="0.2">
      <c r="B105" t="s">
        <v>799</v>
      </c>
      <c r="D105">
        <v>67</v>
      </c>
      <c r="E105">
        <v>58</v>
      </c>
      <c r="F105">
        <v>35</v>
      </c>
      <c r="G105" s="5">
        <v>29</v>
      </c>
      <c r="H105" s="7">
        <v>1.1551724137931034</v>
      </c>
      <c r="I105" s="7">
        <v>0.52238805970149249</v>
      </c>
      <c r="J105">
        <v>19</v>
      </c>
      <c r="K105" s="7">
        <v>7.407407407407407E-2</v>
      </c>
    </row>
    <row r="106" spans="2:11" x14ac:dyDescent="0.2">
      <c r="B106" t="s">
        <v>799</v>
      </c>
      <c r="D106">
        <v>73</v>
      </c>
      <c r="E106">
        <v>50</v>
      </c>
      <c r="F106">
        <v>38</v>
      </c>
      <c r="G106" s="5">
        <v>32</v>
      </c>
      <c r="H106" s="7">
        <v>1.46</v>
      </c>
      <c r="I106" s="7">
        <v>0.52054794520547942</v>
      </c>
      <c r="J106">
        <v>19</v>
      </c>
      <c r="K106" s="7">
        <v>9.0909090909090912E-2</v>
      </c>
    </row>
    <row r="107" spans="2:11" x14ac:dyDescent="0.2">
      <c r="B107" t="s">
        <v>801</v>
      </c>
      <c r="D107">
        <v>102</v>
      </c>
      <c r="E107">
        <v>73</v>
      </c>
      <c r="F107">
        <v>57</v>
      </c>
      <c r="G107" s="5">
        <v>32</v>
      </c>
      <c r="H107" s="7">
        <v>1.3972602739726028</v>
      </c>
      <c r="I107" s="7">
        <v>0.55882352941176472</v>
      </c>
      <c r="J107">
        <v>20</v>
      </c>
      <c r="K107" s="7">
        <v>8.3333333333333329E-2</v>
      </c>
    </row>
    <row r="108" spans="2:11" x14ac:dyDescent="0.2">
      <c r="B108" t="s">
        <v>801</v>
      </c>
      <c r="D108">
        <v>104</v>
      </c>
      <c r="E108">
        <v>67</v>
      </c>
      <c r="F108">
        <v>57</v>
      </c>
      <c r="G108" s="5">
        <v>32</v>
      </c>
      <c r="H108" s="7">
        <v>1.5522388059701493</v>
      </c>
      <c r="I108" s="7">
        <v>0.54807692307692313</v>
      </c>
      <c r="J108">
        <v>20</v>
      </c>
      <c r="K108" s="7">
        <v>8.8235294117647065E-2</v>
      </c>
    </row>
    <row r="109" spans="2:11" x14ac:dyDescent="0.2">
      <c r="B109" t="s">
        <v>802</v>
      </c>
      <c r="D109">
        <v>110</v>
      </c>
      <c r="E109">
        <v>62</v>
      </c>
      <c r="F109">
        <v>60</v>
      </c>
      <c r="G109" s="5">
        <v>26</v>
      </c>
      <c r="H109" s="7">
        <v>1.7741935483870968</v>
      </c>
      <c r="I109" s="7">
        <v>0.54545454545454541</v>
      </c>
      <c r="J109">
        <v>23</v>
      </c>
      <c r="K109" s="7">
        <v>6.6666666666666666E-2</v>
      </c>
    </row>
    <row r="110" spans="2:11" x14ac:dyDescent="0.2">
      <c r="B110" t="s">
        <v>802</v>
      </c>
      <c r="D110">
        <v>98</v>
      </c>
      <c r="E110">
        <v>59</v>
      </c>
      <c r="F110">
        <v>53</v>
      </c>
      <c r="G110" s="5">
        <v>26</v>
      </c>
      <c r="H110" s="7">
        <v>1.6610169491525424</v>
      </c>
      <c r="I110" s="7">
        <v>0.54081632653061229</v>
      </c>
      <c r="J110">
        <v>22</v>
      </c>
      <c r="K110" s="7">
        <v>7.407407407407407E-2</v>
      </c>
    </row>
    <row r="111" spans="2:11" x14ac:dyDescent="0.2">
      <c r="B111" t="s">
        <v>803</v>
      </c>
      <c r="D111">
        <v>103</v>
      </c>
      <c r="E111">
        <v>74</v>
      </c>
      <c r="F111">
        <v>51</v>
      </c>
      <c r="G111" s="5">
        <v>24</v>
      </c>
      <c r="H111" s="7">
        <v>1.3918918918918919</v>
      </c>
      <c r="I111" s="7">
        <v>0.49514563106796117</v>
      </c>
      <c r="J111">
        <v>22</v>
      </c>
      <c r="K111" s="7">
        <v>5.7142857142857141E-2</v>
      </c>
    </row>
    <row r="112" spans="2:11" x14ac:dyDescent="0.2">
      <c r="B112" t="s">
        <v>803</v>
      </c>
      <c r="D112">
        <v>100</v>
      </c>
      <c r="E112">
        <v>70</v>
      </c>
      <c r="F112">
        <v>57</v>
      </c>
      <c r="G112" s="5">
        <v>27</v>
      </c>
      <c r="H112" s="7">
        <v>1.4285714285714286</v>
      </c>
      <c r="I112" s="7">
        <v>0.56999999999999995</v>
      </c>
      <c r="J112">
        <v>21</v>
      </c>
      <c r="K112" s="7">
        <v>9.6774193548387094E-2</v>
      </c>
    </row>
    <row r="113" spans="1:17" x14ac:dyDescent="0.2">
      <c r="B113" t="s">
        <v>804</v>
      </c>
      <c r="D113">
        <v>101</v>
      </c>
      <c r="E113">
        <v>76</v>
      </c>
      <c r="F113">
        <v>56</v>
      </c>
      <c r="G113" s="5">
        <v>28</v>
      </c>
      <c r="H113" s="7">
        <v>1.3289473684210527</v>
      </c>
      <c r="I113" s="7">
        <v>0.5544554455445545</v>
      </c>
      <c r="J113">
        <v>23</v>
      </c>
      <c r="K113" s="7">
        <v>5.5555555555555552E-2</v>
      </c>
    </row>
    <row r="114" spans="1:17" x14ac:dyDescent="0.2">
      <c r="B114" t="s">
        <v>804</v>
      </c>
      <c r="D114">
        <v>98</v>
      </c>
      <c r="E114">
        <v>69</v>
      </c>
      <c r="F114">
        <v>57</v>
      </c>
      <c r="G114" s="5">
        <v>30</v>
      </c>
      <c r="H114" s="7">
        <v>1.4202898550724639</v>
      </c>
      <c r="I114" s="7">
        <v>0.58163265306122447</v>
      </c>
      <c r="J114">
        <v>22</v>
      </c>
      <c r="K114" s="7">
        <v>5.8823529411764705E-2</v>
      </c>
    </row>
    <row r="115" spans="1:17" x14ac:dyDescent="0.2">
      <c r="B115" t="s">
        <v>805</v>
      </c>
      <c r="D115">
        <v>110</v>
      </c>
      <c r="E115">
        <v>86</v>
      </c>
      <c r="F115">
        <v>61</v>
      </c>
      <c r="G115" s="5">
        <v>32</v>
      </c>
      <c r="H115" s="7">
        <v>1.2790697674418605</v>
      </c>
      <c r="I115" s="7">
        <v>0.55454545454545456</v>
      </c>
      <c r="J115">
        <v>23</v>
      </c>
      <c r="K115" s="7">
        <v>4.5454545454545456E-2</v>
      </c>
    </row>
    <row r="116" spans="1:17" x14ac:dyDescent="0.2">
      <c r="B116" t="s">
        <v>805</v>
      </c>
      <c r="D116">
        <v>99</v>
      </c>
      <c r="E116">
        <v>78</v>
      </c>
      <c r="F116">
        <v>57</v>
      </c>
      <c r="G116" s="5">
        <v>35</v>
      </c>
      <c r="H116" s="7">
        <v>1.2692307692307692</v>
      </c>
      <c r="I116" s="7">
        <v>0.5757575757575758</v>
      </c>
      <c r="J116">
        <v>21</v>
      </c>
      <c r="K116" s="7">
        <v>8.1081081081081086E-2</v>
      </c>
    </row>
    <row r="117" spans="1:17" x14ac:dyDescent="0.2">
      <c r="B117" t="s">
        <v>806</v>
      </c>
      <c r="D117">
        <v>92</v>
      </c>
      <c r="E117">
        <v>71</v>
      </c>
      <c r="F117">
        <v>49</v>
      </c>
      <c r="G117" s="5">
        <v>36</v>
      </c>
      <c r="H117" s="7">
        <v>1.295774647887324</v>
      </c>
      <c r="I117" s="7">
        <v>0.53260869565217395</v>
      </c>
      <c r="J117">
        <v>23</v>
      </c>
      <c r="K117" s="7">
        <v>8.5714285714285715E-2</v>
      </c>
    </row>
    <row r="118" spans="1:17" x14ac:dyDescent="0.2">
      <c r="B118" t="s">
        <v>806</v>
      </c>
      <c r="D118">
        <v>90</v>
      </c>
      <c r="E118">
        <v>64</v>
      </c>
      <c r="F118">
        <v>45</v>
      </c>
      <c r="G118" s="5">
        <v>31</v>
      </c>
      <c r="H118" s="7">
        <v>1.40625</v>
      </c>
      <c r="I118" s="7">
        <v>0.5</v>
      </c>
      <c r="J118">
        <v>22</v>
      </c>
      <c r="K118" s="7">
        <v>6.25E-2</v>
      </c>
    </row>
    <row r="119" spans="1:17" x14ac:dyDescent="0.2">
      <c r="B119" t="s">
        <v>809</v>
      </c>
      <c r="D119">
        <v>105</v>
      </c>
      <c r="E119">
        <v>84</v>
      </c>
      <c r="F119">
        <v>57</v>
      </c>
      <c r="G119" s="5">
        <v>28</v>
      </c>
      <c r="H119" s="7">
        <v>1.25</v>
      </c>
      <c r="I119" s="7">
        <v>0.54285714285714282</v>
      </c>
      <c r="J119">
        <v>22</v>
      </c>
      <c r="K119" s="7">
        <v>7.3170731707317069E-2</v>
      </c>
    </row>
    <row r="120" spans="1:17" x14ac:dyDescent="0.2">
      <c r="B120" t="s">
        <v>809</v>
      </c>
      <c r="D120">
        <v>96</v>
      </c>
      <c r="E120">
        <v>66</v>
      </c>
      <c r="F120">
        <v>51</v>
      </c>
      <c r="G120" s="5">
        <v>30</v>
      </c>
      <c r="H120" s="7">
        <v>1.4545454545454546</v>
      </c>
      <c r="I120" s="7">
        <v>0.53125</v>
      </c>
      <c r="J120">
        <v>22</v>
      </c>
      <c r="K120" s="7">
        <v>6.25E-2</v>
      </c>
    </row>
    <row r="121" spans="1:17" x14ac:dyDescent="0.2">
      <c r="B121" t="s">
        <v>812</v>
      </c>
      <c r="D121">
        <v>115</v>
      </c>
      <c r="E121">
        <v>74</v>
      </c>
      <c r="F121">
        <v>54</v>
      </c>
      <c r="G121" s="5">
        <v>36</v>
      </c>
      <c r="H121" s="7">
        <v>1.5540540540540539</v>
      </c>
      <c r="I121" s="7">
        <v>0.46956521739130436</v>
      </c>
      <c r="J121">
        <v>24</v>
      </c>
      <c r="K121" s="7">
        <v>2.8571428571428571E-2</v>
      </c>
    </row>
    <row r="122" spans="1:17" x14ac:dyDescent="0.2">
      <c r="B122" t="s">
        <v>812</v>
      </c>
      <c r="D122">
        <v>112</v>
      </c>
      <c r="E122">
        <v>77</v>
      </c>
      <c r="F122">
        <v>60</v>
      </c>
      <c r="G122" s="5">
        <v>32</v>
      </c>
      <c r="H122" s="7">
        <v>1.4545454545454546</v>
      </c>
      <c r="I122" s="7">
        <v>0.5357142857142857</v>
      </c>
      <c r="J122">
        <v>22</v>
      </c>
      <c r="K122" s="7">
        <v>0.05</v>
      </c>
    </row>
    <row r="123" spans="1:17" x14ac:dyDescent="0.2">
      <c r="B123" t="s">
        <v>813</v>
      </c>
      <c r="D123">
        <v>105</v>
      </c>
      <c r="E123">
        <v>79</v>
      </c>
      <c r="F123">
        <v>56</v>
      </c>
      <c r="G123" s="5">
        <v>36</v>
      </c>
      <c r="H123" s="7">
        <v>1.3291139240506329</v>
      </c>
      <c r="I123" s="7">
        <v>0.53333333333333333</v>
      </c>
      <c r="J123">
        <v>20</v>
      </c>
      <c r="K123" s="7">
        <v>4.878048780487805E-2</v>
      </c>
    </row>
    <row r="124" spans="1:17" x14ac:dyDescent="0.2">
      <c r="B124" t="s">
        <v>813</v>
      </c>
      <c r="D124">
        <v>115</v>
      </c>
      <c r="E124">
        <v>73</v>
      </c>
      <c r="F124">
        <v>64</v>
      </c>
      <c r="G124" s="5">
        <v>35</v>
      </c>
      <c r="H124" s="7">
        <v>1.5753424657534247</v>
      </c>
      <c r="I124" s="7">
        <v>0.55652173913043479</v>
      </c>
      <c r="J124">
        <v>21</v>
      </c>
      <c r="K124" s="7">
        <v>5.5555555555555552E-2</v>
      </c>
    </row>
    <row r="125" spans="1:17" x14ac:dyDescent="0.2">
      <c r="G125" s="5"/>
      <c r="H125" s="7"/>
      <c r="I125" s="7"/>
      <c r="K125" s="7"/>
    </row>
    <row r="126" spans="1:17" x14ac:dyDescent="0.2">
      <c r="A126" t="s">
        <v>966</v>
      </c>
      <c r="B126" t="s">
        <v>835</v>
      </c>
    </row>
    <row r="127" spans="1:17" x14ac:dyDescent="0.2">
      <c r="A127" t="s">
        <v>966</v>
      </c>
      <c r="B127" t="s">
        <v>835</v>
      </c>
    </row>
    <row r="128" spans="1:17" x14ac:dyDescent="0.2">
      <c r="A128" t="s">
        <v>966</v>
      </c>
      <c r="B128" t="s">
        <v>835</v>
      </c>
      <c r="L128">
        <v>9</v>
      </c>
      <c r="M128">
        <v>11</v>
      </c>
      <c r="N128" s="7">
        <f>L128/M128</f>
        <v>0.81818181818181823</v>
      </c>
      <c r="O128" t="s">
        <v>230</v>
      </c>
      <c r="P128" t="s">
        <v>424</v>
      </c>
      <c r="Q128" t="s">
        <v>836</v>
      </c>
    </row>
    <row r="129" spans="1:16" x14ac:dyDescent="0.2">
      <c r="A129" t="s">
        <v>966</v>
      </c>
      <c r="B129" t="s">
        <v>952</v>
      </c>
      <c r="L129">
        <v>10</v>
      </c>
      <c r="M129">
        <v>12</v>
      </c>
      <c r="N129" s="7">
        <f>L129/M129</f>
        <v>0.83333333333333337</v>
      </c>
    </row>
    <row r="130" spans="1:16" x14ac:dyDescent="0.2">
      <c r="A130" t="s">
        <v>966</v>
      </c>
      <c r="L130">
        <v>10</v>
      </c>
      <c r="M130">
        <v>11.5</v>
      </c>
      <c r="N130" s="7">
        <f>L130/M130</f>
        <v>0.86956521739130432</v>
      </c>
    </row>
    <row r="131" spans="1:16" x14ac:dyDescent="0.2">
      <c r="A131" t="s">
        <v>966</v>
      </c>
      <c r="L131">
        <v>13</v>
      </c>
      <c r="M131">
        <v>13</v>
      </c>
      <c r="N131" s="7">
        <f t="shared" ref="N131:N212" si="3">L131/M131</f>
        <v>1</v>
      </c>
      <c r="O131" t="s">
        <v>348</v>
      </c>
      <c r="P131" t="s">
        <v>953</v>
      </c>
    </row>
    <row r="132" spans="1:16" x14ac:dyDescent="0.2">
      <c r="A132" t="s">
        <v>966</v>
      </c>
      <c r="L132">
        <v>12</v>
      </c>
      <c r="M132">
        <v>12</v>
      </c>
      <c r="N132" s="7">
        <f t="shared" si="3"/>
        <v>1</v>
      </c>
    </row>
    <row r="133" spans="1:16" x14ac:dyDescent="0.2">
      <c r="A133" t="s">
        <v>966</v>
      </c>
      <c r="L133">
        <v>13</v>
      </c>
      <c r="M133">
        <v>14</v>
      </c>
      <c r="N133" s="7">
        <f t="shared" si="3"/>
        <v>0.9285714285714286</v>
      </c>
    </row>
    <row r="134" spans="1:16" x14ac:dyDescent="0.2">
      <c r="A134" t="s">
        <v>966</v>
      </c>
      <c r="L134">
        <v>11</v>
      </c>
      <c r="M134">
        <v>12.5</v>
      </c>
      <c r="N134" s="7">
        <f t="shared" si="3"/>
        <v>0.88</v>
      </c>
    </row>
    <row r="135" spans="1:16" x14ac:dyDescent="0.2">
      <c r="A135" t="s">
        <v>966</v>
      </c>
      <c r="C135" s="7"/>
      <c r="D135" s="7"/>
      <c r="L135">
        <v>10</v>
      </c>
      <c r="M135">
        <v>12</v>
      </c>
      <c r="N135" s="7">
        <f t="shared" si="3"/>
        <v>0.83333333333333337</v>
      </c>
    </row>
    <row r="136" spans="1:16" x14ac:dyDescent="0.2">
      <c r="B136" t="s">
        <v>954</v>
      </c>
      <c r="C136" s="7"/>
      <c r="D136" s="7"/>
      <c r="L136">
        <v>10</v>
      </c>
      <c r="M136">
        <v>12</v>
      </c>
      <c r="N136" s="7">
        <f t="shared" si="3"/>
        <v>0.83333333333333337</v>
      </c>
    </row>
    <row r="137" spans="1:16" s="17" customFormat="1" x14ac:dyDescent="0.2">
      <c r="A137" s="17" t="s">
        <v>980</v>
      </c>
      <c r="B137" s="17" t="s">
        <v>955</v>
      </c>
      <c r="C137" s="18"/>
      <c r="D137" s="18"/>
      <c r="L137" s="17">
        <v>11</v>
      </c>
      <c r="M137" s="17">
        <v>11</v>
      </c>
      <c r="N137" s="18">
        <f t="shared" si="3"/>
        <v>1</v>
      </c>
    </row>
    <row r="138" spans="1:16" s="17" customFormat="1" x14ac:dyDescent="0.2">
      <c r="C138" s="18"/>
      <c r="D138" s="18"/>
      <c r="L138" s="17">
        <v>10.5</v>
      </c>
      <c r="M138" s="17">
        <v>12.5</v>
      </c>
      <c r="N138" s="18">
        <f t="shared" si="3"/>
        <v>0.84</v>
      </c>
    </row>
    <row r="139" spans="1:16" s="17" customFormat="1" x14ac:dyDescent="0.2">
      <c r="C139" s="18"/>
      <c r="D139" s="18"/>
      <c r="L139" s="17">
        <v>9</v>
      </c>
      <c r="M139" s="17">
        <v>12</v>
      </c>
      <c r="N139" s="18">
        <f t="shared" si="3"/>
        <v>0.75</v>
      </c>
      <c r="O139" s="17" t="s">
        <v>956</v>
      </c>
    </row>
    <row r="140" spans="1:16" s="17" customFormat="1" x14ac:dyDescent="0.2">
      <c r="C140" s="18"/>
      <c r="D140" s="18"/>
      <c r="L140" s="17">
        <v>10</v>
      </c>
      <c r="M140" s="17">
        <v>12</v>
      </c>
      <c r="N140" s="18">
        <f t="shared" si="3"/>
        <v>0.83333333333333337</v>
      </c>
    </row>
    <row r="141" spans="1:16" s="17" customFormat="1" x14ac:dyDescent="0.2">
      <c r="C141" s="18"/>
      <c r="D141" s="18"/>
      <c r="L141" s="17">
        <v>10</v>
      </c>
      <c r="M141" s="17">
        <v>12</v>
      </c>
      <c r="N141" s="18">
        <f t="shared" si="3"/>
        <v>0.83333333333333337</v>
      </c>
    </row>
    <row r="142" spans="1:16" x14ac:dyDescent="0.2">
      <c r="B142" t="s">
        <v>957</v>
      </c>
      <c r="C142" s="7"/>
      <c r="D142" s="7"/>
      <c r="L142">
        <v>10</v>
      </c>
      <c r="M142">
        <v>12</v>
      </c>
      <c r="N142" s="7">
        <f t="shared" si="3"/>
        <v>0.83333333333333337</v>
      </c>
    </row>
    <row r="143" spans="1:16" x14ac:dyDescent="0.2">
      <c r="C143" s="7"/>
      <c r="D143" s="7"/>
      <c r="L143">
        <v>11</v>
      </c>
      <c r="M143">
        <v>13</v>
      </c>
      <c r="N143" s="7">
        <f t="shared" si="3"/>
        <v>0.84615384615384615</v>
      </c>
    </row>
    <row r="144" spans="1:16" x14ac:dyDescent="0.2">
      <c r="C144" s="7"/>
      <c r="D144" s="7"/>
      <c r="L144">
        <v>11</v>
      </c>
      <c r="M144">
        <v>13</v>
      </c>
      <c r="N144" s="7">
        <f t="shared" si="3"/>
        <v>0.84615384615384615</v>
      </c>
      <c r="O144" t="s">
        <v>230</v>
      </c>
    </row>
    <row r="145" spans="2:15" x14ac:dyDescent="0.2">
      <c r="L145">
        <v>10</v>
      </c>
      <c r="M145">
        <v>12</v>
      </c>
      <c r="N145" s="7">
        <f t="shared" si="3"/>
        <v>0.83333333333333337</v>
      </c>
    </row>
    <row r="146" spans="2:15" x14ac:dyDescent="0.2">
      <c r="L146">
        <v>11</v>
      </c>
      <c r="M146">
        <v>11</v>
      </c>
      <c r="N146" s="7">
        <f t="shared" si="3"/>
        <v>1</v>
      </c>
    </row>
    <row r="147" spans="2:15" x14ac:dyDescent="0.2">
      <c r="B147" t="s">
        <v>958</v>
      </c>
      <c r="L147">
        <v>10</v>
      </c>
      <c r="M147">
        <v>12</v>
      </c>
      <c r="N147" s="7">
        <f t="shared" si="3"/>
        <v>0.83333333333333337</v>
      </c>
    </row>
    <row r="148" spans="2:15" x14ac:dyDescent="0.2">
      <c r="L148">
        <v>10</v>
      </c>
      <c r="M148">
        <v>12</v>
      </c>
      <c r="N148" s="7">
        <f t="shared" si="3"/>
        <v>0.83333333333333337</v>
      </c>
    </row>
    <row r="149" spans="2:15" x14ac:dyDescent="0.2">
      <c r="L149">
        <v>12</v>
      </c>
      <c r="M149">
        <v>14</v>
      </c>
      <c r="N149" s="7">
        <f t="shared" si="3"/>
        <v>0.8571428571428571</v>
      </c>
    </row>
    <row r="150" spans="2:15" x14ac:dyDescent="0.2">
      <c r="L150">
        <v>10.5</v>
      </c>
      <c r="M150">
        <v>13.5</v>
      </c>
      <c r="N150" s="7">
        <f t="shared" si="3"/>
        <v>0.77777777777777779</v>
      </c>
    </row>
    <row r="151" spans="2:15" x14ac:dyDescent="0.2">
      <c r="L151">
        <v>11</v>
      </c>
      <c r="M151">
        <v>13.5</v>
      </c>
      <c r="N151" s="7">
        <f t="shared" si="3"/>
        <v>0.81481481481481477</v>
      </c>
    </row>
    <row r="152" spans="2:15" x14ac:dyDescent="0.2">
      <c r="L152">
        <v>11</v>
      </c>
      <c r="M152">
        <v>12</v>
      </c>
      <c r="N152" s="7">
        <f t="shared" si="3"/>
        <v>0.91666666666666663</v>
      </c>
    </row>
    <row r="153" spans="2:15" x14ac:dyDescent="0.2">
      <c r="L153">
        <v>11</v>
      </c>
      <c r="M153">
        <v>13</v>
      </c>
      <c r="N153" s="7">
        <f t="shared" si="3"/>
        <v>0.84615384615384615</v>
      </c>
    </row>
    <row r="154" spans="2:15" x14ac:dyDescent="0.2">
      <c r="B154" t="s">
        <v>959</v>
      </c>
      <c r="L154">
        <v>11</v>
      </c>
      <c r="M154">
        <v>12</v>
      </c>
      <c r="N154" s="7">
        <f t="shared" si="3"/>
        <v>0.91666666666666663</v>
      </c>
    </row>
    <row r="155" spans="2:15" x14ac:dyDescent="0.2">
      <c r="L155">
        <v>10</v>
      </c>
      <c r="M155">
        <v>12</v>
      </c>
      <c r="N155" s="7">
        <f t="shared" si="3"/>
        <v>0.83333333333333337</v>
      </c>
    </row>
    <row r="156" spans="2:15" x14ac:dyDescent="0.2">
      <c r="L156">
        <v>10</v>
      </c>
      <c r="M156">
        <v>12</v>
      </c>
      <c r="N156" s="7">
        <f t="shared" si="3"/>
        <v>0.83333333333333337</v>
      </c>
      <c r="O156" t="s">
        <v>425</v>
      </c>
    </row>
    <row r="157" spans="2:15" x14ac:dyDescent="0.2">
      <c r="L157">
        <v>15</v>
      </c>
      <c r="M157">
        <v>15</v>
      </c>
      <c r="N157" s="7">
        <f t="shared" si="3"/>
        <v>1</v>
      </c>
    </row>
    <row r="158" spans="2:15" x14ac:dyDescent="0.2">
      <c r="L158">
        <v>11</v>
      </c>
      <c r="M158">
        <v>14</v>
      </c>
      <c r="N158" s="7">
        <f t="shared" si="3"/>
        <v>0.7857142857142857</v>
      </c>
    </row>
    <row r="159" spans="2:15" x14ac:dyDescent="0.2">
      <c r="L159">
        <v>15</v>
      </c>
      <c r="M159">
        <v>15</v>
      </c>
      <c r="N159" s="7">
        <f t="shared" si="3"/>
        <v>1</v>
      </c>
    </row>
    <row r="160" spans="2:15" x14ac:dyDescent="0.2">
      <c r="L160">
        <v>13</v>
      </c>
      <c r="M160">
        <v>14</v>
      </c>
      <c r="N160" s="7">
        <f t="shared" si="3"/>
        <v>0.9285714285714286</v>
      </c>
    </row>
    <row r="161" spans="12:14" x14ac:dyDescent="0.2">
      <c r="L161">
        <v>13.5</v>
      </c>
      <c r="M161">
        <v>14</v>
      </c>
      <c r="N161" s="7">
        <f t="shared" si="3"/>
        <v>0.9642857142857143</v>
      </c>
    </row>
    <row r="162" spans="12:14" x14ac:dyDescent="0.2">
      <c r="L162">
        <v>13</v>
      </c>
      <c r="M162">
        <v>14</v>
      </c>
      <c r="N162" s="7">
        <f t="shared" si="3"/>
        <v>0.9285714285714286</v>
      </c>
    </row>
    <row r="163" spans="12:14" x14ac:dyDescent="0.2">
      <c r="L163">
        <v>13</v>
      </c>
      <c r="M163">
        <v>14</v>
      </c>
      <c r="N163" s="7">
        <f t="shared" si="3"/>
        <v>0.9285714285714286</v>
      </c>
    </row>
    <row r="164" spans="12:14" x14ac:dyDescent="0.2">
      <c r="L164">
        <v>13</v>
      </c>
      <c r="M164">
        <v>15</v>
      </c>
      <c r="N164" s="7">
        <f t="shared" si="3"/>
        <v>0.8666666666666667</v>
      </c>
    </row>
    <row r="165" spans="12:14" x14ac:dyDescent="0.2">
      <c r="L165">
        <v>14</v>
      </c>
      <c r="M165">
        <v>15</v>
      </c>
      <c r="N165" s="7">
        <f t="shared" si="3"/>
        <v>0.93333333333333335</v>
      </c>
    </row>
    <row r="166" spans="12:14" x14ac:dyDescent="0.2">
      <c r="L166">
        <v>13</v>
      </c>
      <c r="M166">
        <v>13</v>
      </c>
      <c r="N166" s="7">
        <f t="shared" si="3"/>
        <v>1</v>
      </c>
    </row>
    <row r="167" spans="12:14" x14ac:dyDescent="0.2">
      <c r="L167">
        <v>12</v>
      </c>
      <c r="M167">
        <v>14</v>
      </c>
      <c r="N167" s="7">
        <f t="shared" si="3"/>
        <v>0.8571428571428571</v>
      </c>
    </row>
    <row r="168" spans="12:14" x14ac:dyDescent="0.2">
      <c r="L168">
        <v>11</v>
      </c>
      <c r="M168">
        <v>12</v>
      </c>
      <c r="N168" s="7">
        <f t="shared" si="3"/>
        <v>0.91666666666666663</v>
      </c>
    </row>
    <row r="169" spans="12:14" x14ac:dyDescent="0.2">
      <c r="L169">
        <v>10</v>
      </c>
      <c r="M169">
        <v>13</v>
      </c>
      <c r="N169" s="7">
        <f t="shared" si="3"/>
        <v>0.76923076923076927</v>
      </c>
    </row>
    <row r="170" spans="12:14" x14ac:dyDescent="0.2">
      <c r="L170">
        <v>11</v>
      </c>
      <c r="M170">
        <v>13</v>
      </c>
      <c r="N170" s="7">
        <f t="shared" si="3"/>
        <v>0.84615384615384615</v>
      </c>
    </row>
    <row r="171" spans="12:14" x14ac:dyDescent="0.2">
      <c r="L171">
        <v>12</v>
      </c>
      <c r="M171">
        <v>13</v>
      </c>
      <c r="N171" s="7">
        <f t="shared" si="3"/>
        <v>0.92307692307692313</v>
      </c>
    </row>
    <row r="172" spans="12:14" x14ac:dyDescent="0.2">
      <c r="L172">
        <v>12</v>
      </c>
      <c r="M172">
        <v>15</v>
      </c>
      <c r="N172" s="7">
        <f t="shared" si="3"/>
        <v>0.8</v>
      </c>
    </row>
    <row r="173" spans="12:14" x14ac:dyDescent="0.2">
      <c r="L173">
        <v>12</v>
      </c>
      <c r="M173">
        <v>15</v>
      </c>
      <c r="N173" s="7">
        <f t="shared" si="3"/>
        <v>0.8</v>
      </c>
    </row>
    <row r="174" spans="12:14" x14ac:dyDescent="0.2">
      <c r="L174">
        <v>11</v>
      </c>
      <c r="M174">
        <v>12</v>
      </c>
      <c r="N174" s="7">
        <f t="shared" si="3"/>
        <v>0.91666666666666663</v>
      </c>
    </row>
    <row r="175" spans="12:14" x14ac:dyDescent="0.2">
      <c r="L175">
        <v>13</v>
      </c>
      <c r="M175">
        <v>14</v>
      </c>
      <c r="N175" s="7">
        <f t="shared" si="3"/>
        <v>0.9285714285714286</v>
      </c>
    </row>
    <row r="176" spans="12:14" x14ac:dyDescent="0.2">
      <c r="L176">
        <v>11</v>
      </c>
      <c r="M176">
        <v>14</v>
      </c>
      <c r="N176" s="7">
        <f t="shared" si="3"/>
        <v>0.7857142857142857</v>
      </c>
    </row>
    <row r="177" spans="2:15" x14ac:dyDescent="0.2">
      <c r="L177">
        <v>13</v>
      </c>
      <c r="M177">
        <v>14</v>
      </c>
      <c r="N177" s="7">
        <f t="shared" si="3"/>
        <v>0.9285714285714286</v>
      </c>
    </row>
    <row r="178" spans="2:15" x14ac:dyDescent="0.2">
      <c r="L178">
        <v>11.5</v>
      </c>
      <c r="M178">
        <v>13</v>
      </c>
      <c r="N178" s="7">
        <f t="shared" si="3"/>
        <v>0.88461538461538458</v>
      </c>
    </row>
    <row r="179" spans="2:15" x14ac:dyDescent="0.2">
      <c r="L179">
        <v>12</v>
      </c>
      <c r="M179">
        <v>14</v>
      </c>
      <c r="N179" s="7">
        <f t="shared" si="3"/>
        <v>0.8571428571428571</v>
      </c>
    </row>
    <row r="180" spans="2:15" x14ac:dyDescent="0.2">
      <c r="L180">
        <v>13</v>
      </c>
      <c r="M180">
        <v>14</v>
      </c>
      <c r="N180" s="7">
        <f t="shared" si="3"/>
        <v>0.9285714285714286</v>
      </c>
    </row>
    <row r="181" spans="2:15" x14ac:dyDescent="0.2">
      <c r="L181">
        <v>11</v>
      </c>
      <c r="M181">
        <v>12</v>
      </c>
      <c r="N181" s="7">
        <f t="shared" si="3"/>
        <v>0.91666666666666663</v>
      </c>
    </row>
    <row r="182" spans="2:15" x14ac:dyDescent="0.2">
      <c r="L182">
        <v>11</v>
      </c>
      <c r="M182">
        <v>13</v>
      </c>
      <c r="N182" s="7">
        <f t="shared" si="3"/>
        <v>0.84615384615384615</v>
      </c>
    </row>
    <row r="183" spans="2:15" x14ac:dyDescent="0.2">
      <c r="L183">
        <v>12</v>
      </c>
      <c r="M183">
        <v>13</v>
      </c>
      <c r="N183" s="7">
        <f t="shared" si="3"/>
        <v>0.92307692307692313</v>
      </c>
    </row>
    <row r="184" spans="2:15" x14ac:dyDescent="0.2">
      <c r="B184" t="s">
        <v>960</v>
      </c>
      <c r="L184">
        <v>12</v>
      </c>
      <c r="M184">
        <v>12</v>
      </c>
      <c r="N184" s="7">
        <f t="shared" si="3"/>
        <v>1</v>
      </c>
    </row>
    <row r="185" spans="2:15" x14ac:dyDescent="0.2">
      <c r="L185">
        <v>11.5</v>
      </c>
      <c r="M185">
        <v>12</v>
      </c>
      <c r="N185" s="7">
        <f t="shared" si="3"/>
        <v>0.95833333333333337</v>
      </c>
    </row>
    <row r="186" spans="2:15" x14ac:dyDescent="0.2">
      <c r="L186">
        <v>12</v>
      </c>
      <c r="M186">
        <v>13</v>
      </c>
      <c r="N186" s="7">
        <f t="shared" si="3"/>
        <v>0.92307692307692313</v>
      </c>
      <c r="O186" t="s">
        <v>230</v>
      </c>
    </row>
    <row r="187" spans="2:15" x14ac:dyDescent="0.2">
      <c r="L187">
        <v>10</v>
      </c>
      <c r="M187">
        <v>12</v>
      </c>
      <c r="N187" s="7">
        <f t="shared" si="3"/>
        <v>0.83333333333333337</v>
      </c>
    </row>
    <row r="188" spans="2:15" x14ac:dyDescent="0.2">
      <c r="L188">
        <v>10</v>
      </c>
      <c r="M188">
        <v>11</v>
      </c>
      <c r="N188" s="7">
        <f t="shared" si="3"/>
        <v>0.90909090909090906</v>
      </c>
    </row>
    <row r="189" spans="2:15" x14ac:dyDescent="0.2">
      <c r="L189">
        <v>11</v>
      </c>
      <c r="M189">
        <v>12</v>
      </c>
      <c r="N189" s="7">
        <f t="shared" si="3"/>
        <v>0.91666666666666663</v>
      </c>
    </row>
    <row r="190" spans="2:15" x14ac:dyDescent="0.2">
      <c r="L190">
        <v>11</v>
      </c>
      <c r="M190">
        <v>12</v>
      </c>
      <c r="N190" s="7">
        <f t="shared" si="3"/>
        <v>0.91666666666666663</v>
      </c>
    </row>
    <row r="191" spans="2:15" x14ac:dyDescent="0.2">
      <c r="L191">
        <v>11</v>
      </c>
      <c r="M191">
        <v>12</v>
      </c>
      <c r="N191" s="7">
        <f t="shared" si="3"/>
        <v>0.91666666666666663</v>
      </c>
    </row>
    <row r="192" spans="2:15" x14ac:dyDescent="0.2">
      <c r="L192">
        <v>10</v>
      </c>
      <c r="M192">
        <v>12</v>
      </c>
      <c r="N192" s="7">
        <f t="shared" si="3"/>
        <v>0.83333333333333337</v>
      </c>
    </row>
    <row r="193" spans="2:15" x14ac:dyDescent="0.2">
      <c r="L193">
        <v>10</v>
      </c>
      <c r="M193">
        <v>12</v>
      </c>
      <c r="N193" s="7">
        <f t="shared" si="3"/>
        <v>0.83333333333333337</v>
      </c>
    </row>
    <row r="194" spans="2:15" x14ac:dyDescent="0.2">
      <c r="L194">
        <v>11</v>
      </c>
      <c r="M194">
        <v>11</v>
      </c>
      <c r="N194" s="7">
        <f t="shared" si="3"/>
        <v>1</v>
      </c>
    </row>
    <row r="195" spans="2:15" x14ac:dyDescent="0.2">
      <c r="L195">
        <v>10</v>
      </c>
      <c r="M195">
        <v>10</v>
      </c>
      <c r="N195" s="7">
        <f t="shared" si="3"/>
        <v>1</v>
      </c>
    </row>
    <row r="196" spans="2:15" x14ac:dyDescent="0.2">
      <c r="L196">
        <v>11</v>
      </c>
      <c r="M196">
        <v>12</v>
      </c>
      <c r="N196" s="7">
        <f t="shared" si="3"/>
        <v>0.91666666666666663</v>
      </c>
    </row>
    <row r="197" spans="2:15" x14ac:dyDescent="0.2">
      <c r="L197">
        <v>11</v>
      </c>
      <c r="M197">
        <v>12</v>
      </c>
      <c r="N197" s="7">
        <f t="shared" si="3"/>
        <v>0.91666666666666663</v>
      </c>
    </row>
    <row r="198" spans="2:15" x14ac:dyDescent="0.2">
      <c r="L198">
        <v>11</v>
      </c>
      <c r="M198">
        <v>13</v>
      </c>
      <c r="N198" s="7">
        <f t="shared" si="3"/>
        <v>0.84615384615384615</v>
      </c>
    </row>
    <row r="199" spans="2:15" x14ac:dyDescent="0.2">
      <c r="L199">
        <v>11</v>
      </c>
      <c r="M199">
        <v>12</v>
      </c>
      <c r="N199" s="7">
        <f t="shared" si="3"/>
        <v>0.91666666666666663</v>
      </c>
    </row>
    <row r="200" spans="2:15" x14ac:dyDescent="0.2">
      <c r="L200">
        <v>12</v>
      </c>
      <c r="M200">
        <v>12</v>
      </c>
      <c r="N200" s="7">
        <f t="shared" si="3"/>
        <v>1</v>
      </c>
    </row>
    <row r="201" spans="2:15" x14ac:dyDescent="0.2">
      <c r="L201">
        <v>10</v>
      </c>
      <c r="M201">
        <v>12</v>
      </c>
      <c r="N201" s="7">
        <f t="shared" si="3"/>
        <v>0.83333333333333337</v>
      </c>
    </row>
    <row r="202" spans="2:15" x14ac:dyDescent="0.2">
      <c r="B202" t="s">
        <v>961</v>
      </c>
      <c r="L202">
        <v>10</v>
      </c>
      <c r="M202">
        <v>11</v>
      </c>
      <c r="N202" s="7">
        <f t="shared" si="3"/>
        <v>0.90909090909090906</v>
      </c>
    </row>
    <row r="203" spans="2:15" x14ac:dyDescent="0.2">
      <c r="L203">
        <v>11</v>
      </c>
      <c r="M203">
        <v>12</v>
      </c>
      <c r="N203" s="7">
        <f t="shared" si="3"/>
        <v>0.91666666666666663</v>
      </c>
    </row>
    <row r="204" spans="2:15" x14ac:dyDescent="0.2">
      <c r="L204">
        <v>12</v>
      </c>
      <c r="M204">
        <v>14</v>
      </c>
      <c r="N204" s="7">
        <f t="shared" si="3"/>
        <v>0.8571428571428571</v>
      </c>
      <c r="O204" t="s">
        <v>131</v>
      </c>
    </row>
    <row r="205" spans="2:15" x14ac:dyDescent="0.2">
      <c r="L205">
        <v>13</v>
      </c>
      <c r="M205">
        <v>14</v>
      </c>
      <c r="N205" s="7">
        <f t="shared" si="3"/>
        <v>0.9285714285714286</v>
      </c>
    </row>
    <row r="206" spans="2:15" x14ac:dyDescent="0.2">
      <c r="L206">
        <v>13</v>
      </c>
      <c r="M206">
        <v>14</v>
      </c>
      <c r="N206" s="7">
        <f t="shared" si="3"/>
        <v>0.9285714285714286</v>
      </c>
    </row>
    <row r="207" spans="2:15" x14ac:dyDescent="0.2">
      <c r="B207" t="s">
        <v>962</v>
      </c>
      <c r="L207">
        <v>11</v>
      </c>
      <c r="M207">
        <v>13</v>
      </c>
      <c r="N207" s="7">
        <f t="shared" si="3"/>
        <v>0.84615384615384615</v>
      </c>
    </row>
    <row r="208" spans="2:15" x14ac:dyDescent="0.2">
      <c r="L208">
        <v>10</v>
      </c>
      <c r="M208">
        <v>14</v>
      </c>
      <c r="N208" s="7">
        <f t="shared" si="3"/>
        <v>0.7142857142857143</v>
      </c>
    </row>
    <row r="209" spans="12:15" x14ac:dyDescent="0.2">
      <c r="L209">
        <v>12</v>
      </c>
      <c r="M209">
        <v>14</v>
      </c>
      <c r="N209" s="7">
        <f t="shared" si="3"/>
        <v>0.8571428571428571</v>
      </c>
    </row>
    <row r="210" spans="12:15" x14ac:dyDescent="0.2">
      <c r="L210">
        <v>11</v>
      </c>
      <c r="M210">
        <v>13</v>
      </c>
      <c r="N210" s="7">
        <f t="shared" si="3"/>
        <v>0.84615384615384615</v>
      </c>
    </row>
    <row r="211" spans="12:15" x14ac:dyDescent="0.2">
      <c r="L211">
        <v>12</v>
      </c>
      <c r="M211">
        <v>15</v>
      </c>
      <c r="N211" s="7">
        <f t="shared" si="3"/>
        <v>0.8</v>
      </c>
    </row>
    <row r="212" spans="12:15" x14ac:dyDescent="0.2">
      <c r="L212">
        <v>11</v>
      </c>
      <c r="M212">
        <v>13</v>
      </c>
      <c r="N212" s="7">
        <f t="shared" si="3"/>
        <v>0.84615384615384615</v>
      </c>
      <c r="O212" t="s">
        <v>963</v>
      </c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"/>
  <sheetViews>
    <sheetView workbookViewId="0">
      <selection activeCell="E8" sqref="E8"/>
    </sheetView>
  </sheetViews>
  <sheetFormatPr defaultRowHeight="12.75" x14ac:dyDescent="0.2"/>
  <cols>
    <col min="3" max="3" width="33.42578125" bestFit="1" customWidth="1"/>
    <col min="4" max="8" width="12.7109375" customWidth="1"/>
  </cols>
  <sheetData>
    <row r="1" spans="1:8" x14ac:dyDescent="0.2">
      <c r="A1" s="45" t="s">
        <v>1213</v>
      </c>
      <c r="B1" s="45" t="s">
        <v>964</v>
      </c>
      <c r="C1" s="45" t="s">
        <v>1212</v>
      </c>
      <c r="D1" s="2" t="s">
        <v>1</v>
      </c>
      <c r="E1" s="2" t="s">
        <v>2</v>
      </c>
      <c r="F1" s="2" t="s">
        <v>5</v>
      </c>
      <c r="G1" s="2" t="s">
        <v>4</v>
      </c>
      <c r="H1" s="2" t="s">
        <v>431</v>
      </c>
    </row>
    <row r="2" spans="1:8" x14ac:dyDescent="0.2">
      <c r="A2" t="s">
        <v>196</v>
      </c>
      <c r="B2" t="s">
        <v>979</v>
      </c>
      <c r="C2" t="s">
        <v>814</v>
      </c>
      <c r="D2">
        <v>102</v>
      </c>
      <c r="E2">
        <v>67</v>
      </c>
      <c r="F2">
        <v>56</v>
      </c>
      <c r="G2" s="5">
        <v>30</v>
      </c>
      <c r="H2">
        <v>23</v>
      </c>
    </row>
    <row r="3" spans="1:8" x14ac:dyDescent="0.2">
      <c r="A3" t="s">
        <v>196</v>
      </c>
      <c r="B3" t="s">
        <v>979</v>
      </c>
      <c r="C3" t="s">
        <v>814</v>
      </c>
      <c r="D3">
        <v>98</v>
      </c>
      <c r="E3">
        <v>71</v>
      </c>
      <c r="F3">
        <v>54</v>
      </c>
      <c r="G3" s="5">
        <v>28</v>
      </c>
      <c r="H3">
        <v>22</v>
      </c>
    </row>
    <row r="4" spans="1:8" x14ac:dyDescent="0.2">
      <c r="A4" t="s">
        <v>196</v>
      </c>
      <c r="B4" t="s">
        <v>976</v>
      </c>
      <c r="C4" t="s">
        <v>811</v>
      </c>
      <c r="D4">
        <v>115</v>
      </c>
      <c r="E4">
        <v>81</v>
      </c>
      <c r="F4">
        <v>60</v>
      </c>
      <c r="G4" s="5">
        <v>37</v>
      </c>
      <c r="H4">
        <v>24</v>
      </c>
    </row>
    <row r="5" spans="1:8" x14ac:dyDescent="0.2">
      <c r="A5" t="s">
        <v>196</v>
      </c>
      <c r="B5" t="s">
        <v>976</v>
      </c>
      <c r="C5" t="s">
        <v>811</v>
      </c>
      <c r="D5">
        <v>109</v>
      </c>
      <c r="E5">
        <v>85</v>
      </c>
      <c r="F5">
        <v>60</v>
      </c>
      <c r="G5" s="5">
        <v>32</v>
      </c>
      <c r="H5">
        <v>22</v>
      </c>
    </row>
    <row r="6" spans="1:8" x14ac:dyDescent="0.2">
      <c r="A6" t="s">
        <v>196</v>
      </c>
      <c r="B6" t="s">
        <v>975</v>
      </c>
      <c r="C6" t="s">
        <v>807</v>
      </c>
      <c r="D6">
        <v>121</v>
      </c>
      <c r="E6">
        <v>91</v>
      </c>
      <c r="F6">
        <v>63</v>
      </c>
      <c r="G6" s="5">
        <v>31</v>
      </c>
      <c r="H6">
        <v>23</v>
      </c>
    </row>
    <row r="7" spans="1:8" x14ac:dyDescent="0.2">
      <c r="A7" t="s">
        <v>196</v>
      </c>
      <c r="B7" t="s">
        <v>975</v>
      </c>
      <c r="C7" t="s">
        <v>807</v>
      </c>
      <c r="D7">
        <v>117</v>
      </c>
      <c r="E7">
        <v>93</v>
      </c>
      <c r="F7">
        <v>61</v>
      </c>
      <c r="G7" s="5">
        <v>34</v>
      </c>
      <c r="H7">
        <v>23</v>
      </c>
    </row>
    <row r="8" spans="1:8" x14ac:dyDescent="0.2">
      <c r="A8" t="s">
        <v>196</v>
      </c>
      <c r="B8" t="s">
        <v>975</v>
      </c>
      <c r="C8" t="s">
        <v>808</v>
      </c>
      <c r="D8">
        <v>98</v>
      </c>
      <c r="E8">
        <v>70</v>
      </c>
      <c r="F8">
        <v>50</v>
      </c>
      <c r="G8" s="5">
        <v>33</v>
      </c>
      <c r="H8">
        <v>23</v>
      </c>
    </row>
    <row r="9" spans="1:8" x14ac:dyDescent="0.2">
      <c r="A9" t="s">
        <v>196</v>
      </c>
      <c r="B9" t="s">
        <v>975</v>
      </c>
      <c r="C9" t="s">
        <v>808</v>
      </c>
      <c r="D9">
        <v>91</v>
      </c>
      <c r="E9">
        <v>74</v>
      </c>
      <c r="F9">
        <v>56</v>
      </c>
      <c r="G9" s="5">
        <v>31</v>
      </c>
      <c r="H9">
        <v>22</v>
      </c>
    </row>
    <row r="10" spans="1:8" x14ac:dyDescent="0.2">
      <c r="A10" t="s">
        <v>196</v>
      </c>
      <c r="B10" t="s">
        <v>977</v>
      </c>
      <c r="C10" t="s">
        <v>789</v>
      </c>
      <c r="D10">
        <v>109</v>
      </c>
      <c r="E10">
        <v>65</v>
      </c>
      <c r="F10">
        <v>61</v>
      </c>
      <c r="G10" s="5">
        <v>34</v>
      </c>
      <c r="H10">
        <v>24</v>
      </c>
    </row>
    <row r="11" spans="1:8" x14ac:dyDescent="0.2">
      <c r="A11" t="s">
        <v>196</v>
      </c>
      <c r="B11" t="s">
        <v>977</v>
      </c>
      <c r="C11" t="s">
        <v>789</v>
      </c>
      <c r="D11">
        <v>101</v>
      </c>
      <c r="E11">
        <v>73</v>
      </c>
      <c r="F11">
        <v>49</v>
      </c>
      <c r="G11" s="5">
        <v>32</v>
      </c>
      <c r="H11">
        <v>23</v>
      </c>
    </row>
    <row r="12" spans="1:8" x14ac:dyDescent="0.2">
      <c r="A12" t="s">
        <v>196</v>
      </c>
      <c r="B12" t="s">
        <v>974</v>
      </c>
      <c r="C12" t="s">
        <v>791</v>
      </c>
      <c r="D12">
        <v>83</v>
      </c>
      <c r="E12">
        <v>52</v>
      </c>
      <c r="F12">
        <v>48</v>
      </c>
      <c r="G12" s="5">
        <v>25</v>
      </c>
      <c r="H12">
        <v>18</v>
      </c>
    </row>
    <row r="13" spans="1:8" x14ac:dyDescent="0.2">
      <c r="A13" t="s">
        <v>196</v>
      </c>
      <c r="B13" t="s">
        <v>974</v>
      </c>
      <c r="C13" t="s">
        <v>791</v>
      </c>
      <c r="D13">
        <v>76</v>
      </c>
      <c r="E13">
        <v>60</v>
      </c>
      <c r="F13">
        <v>44</v>
      </c>
      <c r="G13" s="5">
        <v>30</v>
      </c>
      <c r="H13">
        <v>21</v>
      </c>
    </row>
    <row r="14" spans="1:8" x14ac:dyDescent="0.2">
      <c r="A14" t="s">
        <v>196</v>
      </c>
      <c r="B14" t="s">
        <v>974</v>
      </c>
      <c r="C14" t="s">
        <v>792</v>
      </c>
      <c r="D14">
        <v>88</v>
      </c>
      <c r="E14">
        <v>68</v>
      </c>
      <c r="F14">
        <v>54</v>
      </c>
      <c r="G14" s="5">
        <v>33</v>
      </c>
      <c r="H14">
        <v>24</v>
      </c>
    </row>
    <row r="15" spans="1:8" x14ac:dyDescent="0.2">
      <c r="A15" t="s">
        <v>196</v>
      </c>
      <c r="B15" t="s">
        <v>974</v>
      </c>
      <c r="C15" t="s">
        <v>792</v>
      </c>
      <c r="D15">
        <v>92</v>
      </c>
      <c r="E15">
        <v>64</v>
      </c>
      <c r="F15">
        <v>53</v>
      </c>
      <c r="G15" s="5">
        <v>26</v>
      </c>
      <c r="H15">
        <v>22</v>
      </c>
    </row>
    <row r="16" spans="1:8" x14ac:dyDescent="0.2">
      <c r="A16" t="s">
        <v>196</v>
      </c>
      <c r="B16" t="s">
        <v>974</v>
      </c>
      <c r="C16" t="s">
        <v>793</v>
      </c>
      <c r="D16">
        <v>122</v>
      </c>
      <c r="E16">
        <v>77</v>
      </c>
      <c r="F16">
        <v>58</v>
      </c>
      <c r="G16" s="5">
        <v>27</v>
      </c>
      <c r="H16">
        <v>24</v>
      </c>
    </row>
    <row r="17" spans="1:8" x14ac:dyDescent="0.2">
      <c r="A17" t="s">
        <v>196</v>
      </c>
      <c r="B17" t="s">
        <v>974</v>
      </c>
      <c r="C17" t="s">
        <v>793</v>
      </c>
      <c r="D17">
        <v>111</v>
      </c>
      <c r="E17">
        <v>88</v>
      </c>
      <c r="F17">
        <v>55</v>
      </c>
      <c r="G17" s="5">
        <v>35</v>
      </c>
      <c r="H17">
        <v>20</v>
      </c>
    </row>
    <row r="18" spans="1:8" x14ac:dyDescent="0.2">
      <c r="A18" t="s">
        <v>196</v>
      </c>
      <c r="B18" t="s">
        <v>974</v>
      </c>
      <c r="C18" t="s">
        <v>794</v>
      </c>
      <c r="D18">
        <v>111</v>
      </c>
      <c r="E18">
        <v>82</v>
      </c>
      <c r="F18">
        <v>55</v>
      </c>
      <c r="G18" s="5">
        <v>35</v>
      </c>
      <c r="H18">
        <v>23</v>
      </c>
    </row>
    <row r="19" spans="1:8" x14ac:dyDescent="0.2">
      <c r="A19" t="s">
        <v>196</v>
      </c>
      <c r="B19" t="s">
        <v>974</v>
      </c>
      <c r="C19" t="s">
        <v>794</v>
      </c>
      <c r="D19">
        <v>105</v>
      </c>
      <c r="E19">
        <v>70</v>
      </c>
      <c r="F19">
        <v>55</v>
      </c>
      <c r="G19" s="5">
        <v>35</v>
      </c>
      <c r="H19">
        <v>23</v>
      </c>
    </row>
    <row r="20" spans="1:8" x14ac:dyDescent="0.2">
      <c r="A20" t="s">
        <v>196</v>
      </c>
      <c r="B20" t="s">
        <v>974</v>
      </c>
      <c r="C20" t="s">
        <v>797</v>
      </c>
      <c r="D20">
        <v>98</v>
      </c>
      <c r="E20">
        <v>60</v>
      </c>
      <c r="F20">
        <v>49</v>
      </c>
      <c r="G20" s="5">
        <v>28</v>
      </c>
      <c r="H20">
        <v>23</v>
      </c>
    </row>
    <row r="21" spans="1:8" x14ac:dyDescent="0.2">
      <c r="A21" t="s">
        <v>196</v>
      </c>
      <c r="B21" t="s">
        <v>974</v>
      </c>
      <c r="C21" t="s">
        <v>797</v>
      </c>
      <c r="D21">
        <v>95</v>
      </c>
      <c r="E21">
        <v>70</v>
      </c>
      <c r="F21">
        <v>54</v>
      </c>
      <c r="G21" s="5">
        <v>37</v>
      </c>
      <c r="H21">
        <v>20</v>
      </c>
    </row>
    <row r="22" spans="1:8" x14ac:dyDescent="0.2">
      <c r="A22" t="s">
        <v>196</v>
      </c>
      <c r="B22" t="s">
        <v>974</v>
      </c>
      <c r="C22" t="s">
        <v>800</v>
      </c>
      <c r="D22">
        <v>98</v>
      </c>
      <c r="E22">
        <v>66</v>
      </c>
      <c r="F22">
        <v>50</v>
      </c>
      <c r="G22" s="5">
        <v>30</v>
      </c>
      <c r="H22">
        <v>22</v>
      </c>
    </row>
    <row r="23" spans="1:8" x14ac:dyDescent="0.2">
      <c r="A23" t="s">
        <v>196</v>
      </c>
      <c r="B23" t="s">
        <v>974</v>
      </c>
      <c r="C23" t="s">
        <v>800</v>
      </c>
      <c r="D23">
        <v>100</v>
      </c>
      <c r="E23">
        <v>72</v>
      </c>
      <c r="F23">
        <v>49</v>
      </c>
      <c r="G23" s="5">
        <v>38</v>
      </c>
      <c r="H23">
        <v>25</v>
      </c>
    </row>
    <row r="24" spans="1:8" x14ac:dyDescent="0.2">
      <c r="A24" t="s">
        <v>196</v>
      </c>
      <c r="B24" t="s">
        <v>974</v>
      </c>
      <c r="C24" t="s">
        <v>810</v>
      </c>
      <c r="D24">
        <v>101</v>
      </c>
      <c r="E24">
        <v>70</v>
      </c>
      <c r="F24">
        <v>55</v>
      </c>
      <c r="G24" s="5">
        <v>31</v>
      </c>
      <c r="H24">
        <v>24</v>
      </c>
    </row>
    <row r="25" spans="1:8" x14ac:dyDescent="0.2">
      <c r="A25" t="s">
        <v>196</v>
      </c>
      <c r="B25" t="s">
        <v>974</v>
      </c>
      <c r="C25" t="s">
        <v>810</v>
      </c>
      <c r="D25">
        <v>96</v>
      </c>
      <c r="E25">
        <v>62</v>
      </c>
      <c r="F25">
        <v>54</v>
      </c>
      <c r="G25" s="5">
        <v>35</v>
      </c>
      <c r="H25">
        <v>23</v>
      </c>
    </row>
    <row r="26" spans="1:8" x14ac:dyDescent="0.2">
      <c r="A26" t="s">
        <v>196</v>
      </c>
      <c r="B26" t="s">
        <v>974</v>
      </c>
      <c r="C26" t="s">
        <v>969</v>
      </c>
      <c r="D26">
        <v>94</v>
      </c>
      <c r="E26">
        <v>65</v>
      </c>
      <c r="F26">
        <v>42</v>
      </c>
      <c r="G26" s="5">
        <v>27</v>
      </c>
      <c r="H26">
        <v>20</v>
      </c>
    </row>
    <row r="27" spans="1:8" x14ac:dyDescent="0.2">
      <c r="A27" t="s">
        <v>196</v>
      </c>
      <c r="B27" t="s">
        <v>974</v>
      </c>
      <c r="C27" t="s">
        <v>969</v>
      </c>
      <c r="D27">
        <v>98</v>
      </c>
      <c r="E27">
        <v>74</v>
      </c>
      <c r="F27">
        <v>55</v>
      </c>
      <c r="G27" s="5">
        <v>30</v>
      </c>
      <c r="H27">
        <v>21</v>
      </c>
    </row>
    <row r="28" spans="1:8" x14ac:dyDescent="0.2">
      <c r="A28" t="s">
        <v>196</v>
      </c>
      <c r="B28" t="s">
        <v>974</v>
      </c>
      <c r="C28" t="s">
        <v>970</v>
      </c>
      <c r="D28">
        <v>103</v>
      </c>
      <c r="E28">
        <v>74</v>
      </c>
      <c r="F28">
        <v>62</v>
      </c>
      <c r="G28" s="5">
        <v>30</v>
      </c>
      <c r="H28">
        <v>20</v>
      </c>
    </row>
    <row r="29" spans="1:8" x14ac:dyDescent="0.2">
      <c r="A29" t="s">
        <v>196</v>
      </c>
      <c r="B29" t="s">
        <v>974</v>
      </c>
      <c r="C29" t="s">
        <v>970</v>
      </c>
      <c r="D29">
        <v>98</v>
      </c>
      <c r="E29">
        <v>61</v>
      </c>
      <c r="F29">
        <v>50</v>
      </c>
      <c r="G29" s="5">
        <v>32</v>
      </c>
      <c r="H29">
        <v>20</v>
      </c>
    </row>
    <row r="30" spans="1:8" x14ac:dyDescent="0.2">
      <c r="A30" t="s">
        <v>196</v>
      </c>
      <c r="B30" t="s">
        <v>974</v>
      </c>
      <c r="C30" t="s">
        <v>971</v>
      </c>
      <c r="D30">
        <v>85</v>
      </c>
      <c r="E30">
        <v>52</v>
      </c>
      <c r="F30">
        <v>42</v>
      </c>
      <c r="G30" s="5">
        <v>30</v>
      </c>
      <c r="H30">
        <v>16</v>
      </c>
    </row>
    <row r="31" spans="1:8" x14ac:dyDescent="0.2">
      <c r="A31" t="s">
        <v>196</v>
      </c>
      <c r="B31" t="s">
        <v>974</v>
      </c>
      <c r="C31" t="s">
        <v>971</v>
      </c>
      <c r="D31">
        <v>102</v>
      </c>
      <c r="E31">
        <v>70</v>
      </c>
      <c r="F31">
        <v>57</v>
      </c>
      <c r="G31" s="5">
        <v>30</v>
      </c>
      <c r="H31">
        <v>18</v>
      </c>
    </row>
    <row r="32" spans="1:8" x14ac:dyDescent="0.2">
      <c r="A32" t="s">
        <v>196</v>
      </c>
      <c r="B32" t="s">
        <v>974</v>
      </c>
      <c r="C32" t="s">
        <v>972</v>
      </c>
      <c r="D32">
        <v>97</v>
      </c>
      <c r="E32">
        <v>69</v>
      </c>
      <c r="F32">
        <v>43</v>
      </c>
      <c r="G32" s="5">
        <v>35</v>
      </c>
      <c r="H32">
        <v>23</v>
      </c>
    </row>
    <row r="33" spans="1:8" x14ac:dyDescent="0.2">
      <c r="A33" t="s">
        <v>196</v>
      </c>
      <c r="B33" t="s">
        <v>974</v>
      </c>
      <c r="C33" t="s">
        <v>972</v>
      </c>
      <c r="D33">
        <v>63</v>
      </c>
      <c r="E33">
        <v>60</v>
      </c>
      <c r="F33">
        <v>43</v>
      </c>
      <c r="G33" s="5">
        <v>30</v>
      </c>
      <c r="H33">
        <v>18</v>
      </c>
    </row>
    <row r="34" spans="1:8" x14ac:dyDescent="0.2">
      <c r="A34" t="s">
        <v>196</v>
      </c>
      <c r="B34" t="s">
        <v>974</v>
      </c>
      <c r="C34" t="s">
        <v>973</v>
      </c>
      <c r="D34">
        <v>68</v>
      </c>
      <c r="E34">
        <v>40</v>
      </c>
      <c r="F34">
        <v>35</v>
      </c>
      <c r="G34" s="5">
        <v>29</v>
      </c>
      <c r="H34">
        <v>19</v>
      </c>
    </row>
    <row r="35" spans="1:8" x14ac:dyDescent="0.2">
      <c r="A35" t="s">
        <v>196</v>
      </c>
      <c r="B35" t="s">
        <v>974</v>
      </c>
      <c r="C35" t="s">
        <v>973</v>
      </c>
      <c r="D35">
        <v>78</v>
      </c>
      <c r="E35">
        <v>42</v>
      </c>
      <c r="F35">
        <v>45</v>
      </c>
      <c r="G35" s="5">
        <v>28</v>
      </c>
      <c r="H35">
        <v>20</v>
      </c>
    </row>
    <row r="36" spans="1:8" x14ac:dyDescent="0.2">
      <c r="A36" t="s">
        <v>196</v>
      </c>
      <c r="C36" t="s">
        <v>197</v>
      </c>
      <c r="D36">
        <v>105</v>
      </c>
      <c r="E36">
        <v>81</v>
      </c>
      <c r="F36">
        <v>63</v>
      </c>
      <c r="G36">
        <v>35</v>
      </c>
      <c r="H36">
        <v>20</v>
      </c>
    </row>
    <row r="37" spans="1:8" x14ac:dyDescent="0.2">
      <c r="A37" t="s">
        <v>196</v>
      </c>
      <c r="C37" t="s">
        <v>197</v>
      </c>
      <c r="D37">
        <v>115</v>
      </c>
      <c r="E37">
        <v>81</v>
      </c>
      <c r="F37">
        <v>65</v>
      </c>
      <c r="G37">
        <v>33</v>
      </c>
      <c r="H37">
        <v>21</v>
      </c>
    </row>
    <row r="38" spans="1:8" x14ac:dyDescent="0.2">
      <c r="A38" t="s">
        <v>196</v>
      </c>
      <c r="C38" t="s">
        <v>197</v>
      </c>
      <c r="D38">
        <v>95</v>
      </c>
      <c r="E38">
        <v>65</v>
      </c>
      <c r="F38">
        <v>50</v>
      </c>
      <c r="G38">
        <v>33</v>
      </c>
      <c r="H38">
        <v>21</v>
      </c>
    </row>
    <row r="39" spans="1:8" x14ac:dyDescent="0.2">
      <c r="A39" t="s">
        <v>196</v>
      </c>
      <c r="C39" t="s">
        <v>198</v>
      </c>
      <c r="D39">
        <v>69</v>
      </c>
      <c r="E39">
        <v>44</v>
      </c>
      <c r="F39">
        <v>41</v>
      </c>
      <c r="G39">
        <v>30</v>
      </c>
      <c r="H39">
        <v>21</v>
      </c>
    </row>
    <row r="40" spans="1:8" x14ac:dyDescent="0.2">
      <c r="A40" t="s">
        <v>196</v>
      </c>
      <c r="C40" t="s">
        <v>199</v>
      </c>
      <c r="D40">
        <v>65</v>
      </c>
      <c r="E40">
        <v>38</v>
      </c>
      <c r="F40">
        <v>35</v>
      </c>
      <c r="G40">
        <v>26</v>
      </c>
      <c r="H40">
        <v>18</v>
      </c>
    </row>
    <row r="41" spans="1:8" x14ac:dyDescent="0.2">
      <c r="A41" t="s">
        <v>196</v>
      </c>
      <c r="C41" t="s">
        <v>648</v>
      </c>
      <c r="D41">
        <v>84</v>
      </c>
      <c r="E41">
        <v>62</v>
      </c>
      <c r="F41">
        <v>45</v>
      </c>
      <c r="G41">
        <v>32</v>
      </c>
      <c r="H41">
        <v>18</v>
      </c>
    </row>
    <row r="42" spans="1:8" x14ac:dyDescent="0.2">
      <c r="A42" t="s">
        <v>196</v>
      </c>
      <c r="C42" t="s">
        <v>649</v>
      </c>
      <c r="D42">
        <v>92</v>
      </c>
      <c r="E42">
        <v>62</v>
      </c>
      <c r="F42">
        <v>54</v>
      </c>
      <c r="G42">
        <v>30</v>
      </c>
      <c r="H42">
        <v>21</v>
      </c>
    </row>
    <row r="43" spans="1:8" x14ac:dyDescent="0.2">
      <c r="A43" t="s">
        <v>196</v>
      </c>
      <c r="C43" t="s">
        <v>649</v>
      </c>
      <c r="D43">
        <v>80</v>
      </c>
      <c r="E43">
        <v>63</v>
      </c>
      <c r="F43">
        <v>47</v>
      </c>
      <c r="G43">
        <v>32</v>
      </c>
      <c r="H43">
        <v>18</v>
      </c>
    </row>
    <row r="44" spans="1:8" x14ac:dyDescent="0.2">
      <c r="A44" t="s">
        <v>196</v>
      </c>
      <c r="C44" t="s">
        <v>649</v>
      </c>
      <c r="D44">
        <v>82</v>
      </c>
      <c r="E44">
        <v>64</v>
      </c>
      <c r="F44">
        <v>42</v>
      </c>
      <c r="G44">
        <v>33</v>
      </c>
      <c r="H44">
        <v>20</v>
      </c>
    </row>
    <row r="45" spans="1:8" x14ac:dyDescent="0.2">
      <c r="A45" t="s">
        <v>196</v>
      </c>
      <c r="C45" t="s">
        <v>650</v>
      </c>
      <c r="D45">
        <v>88</v>
      </c>
      <c r="E45">
        <v>60</v>
      </c>
      <c r="F45">
        <v>45</v>
      </c>
      <c r="G45">
        <v>33</v>
      </c>
      <c r="H45">
        <v>21</v>
      </c>
    </row>
    <row r="46" spans="1:8" x14ac:dyDescent="0.2">
      <c r="A46" t="s">
        <v>196</v>
      </c>
      <c r="C46" t="s">
        <v>650</v>
      </c>
      <c r="D46">
        <v>85</v>
      </c>
      <c r="E46">
        <v>72</v>
      </c>
      <c r="F46">
        <v>42</v>
      </c>
      <c r="G46">
        <v>38</v>
      </c>
      <c r="H46">
        <v>18</v>
      </c>
    </row>
    <row r="47" spans="1:8" x14ac:dyDescent="0.2">
      <c r="A47" t="s">
        <v>196</v>
      </c>
      <c r="C47" t="s">
        <v>650</v>
      </c>
      <c r="D47">
        <v>95</v>
      </c>
      <c r="E47">
        <v>60</v>
      </c>
      <c r="F47">
        <v>52</v>
      </c>
      <c r="G47">
        <v>35</v>
      </c>
      <c r="H47">
        <v>22</v>
      </c>
    </row>
    <row r="48" spans="1:8" x14ac:dyDescent="0.2">
      <c r="A48" t="s">
        <v>196</v>
      </c>
      <c r="C48" t="s">
        <v>650</v>
      </c>
      <c r="D48">
        <v>100</v>
      </c>
      <c r="E48">
        <v>60</v>
      </c>
      <c r="F48">
        <v>48</v>
      </c>
      <c r="G48">
        <v>32</v>
      </c>
      <c r="H48">
        <v>20</v>
      </c>
    </row>
    <row r="49" spans="1:8" x14ac:dyDescent="0.2">
      <c r="A49" t="s">
        <v>196</v>
      </c>
      <c r="C49" t="s">
        <v>651</v>
      </c>
      <c r="D49">
        <v>85</v>
      </c>
      <c r="E49">
        <v>60</v>
      </c>
      <c r="F49">
        <v>48</v>
      </c>
      <c r="G49">
        <v>32</v>
      </c>
      <c r="H49">
        <v>20</v>
      </c>
    </row>
    <row r="50" spans="1:8" x14ac:dyDescent="0.2">
      <c r="A50" t="s">
        <v>196</v>
      </c>
      <c r="C50" t="s">
        <v>651</v>
      </c>
      <c r="D50">
        <v>82</v>
      </c>
      <c r="E50">
        <v>66</v>
      </c>
      <c r="F50">
        <v>54</v>
      </c>
      <c r="G50">
        <v>33</v>
      </c>
      <c r="H50">
        <v>20</v>
      </c>
    </row>
    <row r="51" spans="1:8" x14ac:dyDescent="0.2">
      <c r="A51" t="s">
        <v>196</v>
      </c>
      <c r="C51" t="s">
        <v>651</v>
      </c>
      <c r="D51">
        <v>85</v>
      </c>
      <c r="E51">
        <v>64</v>
      </c>
      <c r="F51">
        <v>43</v>
      </c>
      <c r="G51">
        <v>35</v>
      </c>
      <c r="H51">
        <v>22</v>
      </c>
    </row>
    <row r="52" spans="1:8" x14ac:dyDescent="0.2">
      <c r="A52" t="s">
        <v>196</v>
      </c>
      <c r="C52" t="s">
        <v>651</v>
      </c>
      <c r="D52">
        <v>76</v>
      </c>
      <c r="E52">
        <v>62</v>
      </c>
      <c r="F52">
        <v>42</v>
      </c>
      <c r="G52">
        <v>37</v>
      </c>
      <c r="H52">
        <v>19</v>
      </c>
    </row>
    <row r="53" spans="1:8" x14ac:dyDescent="0.2">
      <c r="A53" t="s">
        <v>196</v>
      </c>
      <c r="C53" t="s">
        <v>652</v>
      </c>
      <c r="D53">
        <v>114</v>
      </c>
      <c r="E53">
        <v>82</v>
      </c>
      <c r="F53">
        <v>71</v>
      </c>
      <c r="G53">
        <v>33</v>
      </c>
      <c r="H53">
        <v>22</v>
      </c>
    </row>
    <row r="54" spans="1:8" x14ac:dyDescent="0.2">
      <c r="A54" t="s">
        <v>196</v>
      </c>
      <c r="C54" t="s">
        <v>652</v>
      </c>
      <c r="D54">
        <v>98</v>
      </c>
      <c r="E54">
        <v>62</v>
      </c>
      <c r="F54">
        <v>56</v>
      </c>
      <c r="G54">
        <v>30</v>
      </c>
      <c r="H54">
        <v>19</v>
      </c>
    </row>
    <row r="55" spans="1:8" x14ac:dyDescent="0.2">
      <c r="A55" t="s">
        <v>196</v>
      </c>
      <c r="C55" t="s">
        <v>652</v>
      </c>
      <c r="D55">
        <v>115</v>
      </c>
      <c r="E55">
        <v>79</v>
      </c>
      <c r="F55">
        <v>63</v>
      </c>
      <c r="G55">
        <v>35</v>
      </c>
      <c r="H55">
        <v>22</v>
      </c>
    </row>
    <row r="56" spans="1:8" x14ac:dyDescent="0.2">
      <c r="A56" t="s">
        <v>196</v>
      </c>
      <c r="C56" t="s">
        <v>652</v>
      </c>
      <c r="D56">
        <v>95</v>
      </c>
      <c r="E56">
        <v>62</v>
      </c>
      <c r="F56">
        <v>54</v>
      </c>
      <c r="G56">
        <v>35</v>
      </c>
      <c r="H56">
        <v>21</v>
      </c>
    </row>
    <row r="57" spans="1:8" x14ac:dyDescent="0.2">
      <c r="A57" t="s">
        <v>196</v>
      </c>
      <c r="C57" t="s">
        <v>783</v>
      </c>
      <c r="D57">
        <v>90</v>
      </c>
      <c r="E57">
        <v>58</v>
      </c>
      <c r="F57">
        <v>56</v>
      </c>
      <c r="G57" s="5">
        <v>37</v>
      </c>
      <c r="H57">
        <v>22</v>
      </c>
    </row>
    <row r="58" spans="1:8" x14ac:dyDescent="0.2">
      <c r="A58" t="s">
        <v>196</v>
      </c>
      <c r="C58" t="s">
        <v>783</v>
      </c>
      <c r="D58">
        <v>71</v>
      </c>
      <c r="E58">
        <v>50</v>
      </c>
      <c r="F58">
        <v>38</v>
      </c>
      <c r="G58" s="5">
        <v>25</v>
      </c>
      <c r="H58">
        <v>18</v>
      </c>
    </row>
    <row r="59" spans="1:8" x14ac:dyDescent="0.2">
      <c r="A59" t="s">
        <v>196</v>
      </c>
      <c r="C59" t="s">
        <v>784</v>
      </c>
      <c r="D59">
        <v>75</v>
      </c>
      <c r="E59">
        <v>49</v>
      </c>
      <c r="F59">
        <v>40</v>
      </c>
      <c r="G59" s="5">
        <v>27</v>
      </c>
      <c r="H59">
        <v>20</v>
      </c>
    </row>
    <row r="60" spans="1:8" x14ac:dyDescent="0.2">
      <c r="A60" t="s">
        <v>196</v>
      </c>
      <c r="C60" t="s">
        <v>784</v>
      </c>
      <c r="D60">
        <v>64</v>
      </c>
      <c r="E60">
        <v>49</v>
      </c>
      <c r="F60">
        <v>33</v>
      </c>
      <c r="G60" s="5">
        <v>31</v>
      </c>
      <c r="H60">
        <v>18</v>
      </c>
    </row>
    <row r="61" spans="1:8" x14ac:dyDescent="0.2">
      <c r="A61" t="s">
        <v>196</v>
      </c>
      <c r="C61" t="s">
        <v>785</v>
      </c>
      <c r="D61">
        <v>91</v>
      </c>
      <c r="E61">
        <v>62</v>
      </c>
      <c r="F61">
        <v>53</v>
      </c>
      <c r="G61" s="5">
        <v>28</v>
      </c>
      <c r="H61">
        <v>22</v>
      </c>
    </row>
    <row r="62" spans="1:8" x14ac:dyDescent="0.2">
      <c r="A62" t="s">
        <v>196</v>
      </c>
      <c r="C62" t="s">
        <v>785</v>
      </c>
      <c r="D62">
        <v>96</v>
      </c>
      <c r="E62">
        <v>59</v>
      </c>
      <c r="F62">
        <v>55</v>
      </c>
      <c r="G62" s="5">
        <v>30</v>
      </c>
      <c r="H62">
        <v>24</v>
      </c>
    </row>
    <row r="63" spans="1:8" x14ac:dyDescent="0.2">
      <c r="A63" t="s">
        <v>196</v>
      </c>
      <c r="C63" t="s">
        <v>786</v>
      </c>
      <c r="D63">
        <v>94</v>
      </c>
      <c r="E63">
        <v>58</v>
      </c>
      <c r="F63">
        <v>47</v>
      </c>
      <c r="G63" s="5">
        <v>28</v>
      </c>
      <c r="H63">
        <v>21</v>
      </c>
    </row>
    <row r="64" spans="1:8" x14ac:dyDescent="0.2">
      <c r="A64" t="s">
        <v>196</v>
      </c>
      <c r="C64" t="s">
        <v>786</v>
      </c>
      <c r="D64">
        <v>91</v>
      </c>
      <c r="E64">
        <v>66</v>
      </c>
      <c r="F64">
        <v>43</v>
      </c>
      <c r="G64" s="5">
        <v>29</v>
      </c>
      <c r="H64">
        <v>20</v>
      </c>
    </row>
    <row r="65" spans="1:8" x14ac:dyDescent="0.2">
      <c r="A65" t="s">
        <v>196</v>
      </c>
      <c r="C65" t="s">
        <v>787</v>
      </c>
      <c r="D65">
        <v>84</v>
      </c>
      <c r="E65">
        <v>54</v>
      </c>
      <c r="F65">
        <v>44</v>
      </c>
      <c r="G65" s="5">
        <v>26</v>
      </c>
      <c r="H65">
        <v>21</v>
      </c>
    </row>
    <row r="66" spans="1:8" x14ac:dyDescent="0.2">
      <c r="A66" t="s">
        <v>196</v>
      </c>
      <c r="C66" t="s">
        <v>787</v>
      </c>
      <c r="D66">
        <v>79</v>
      </c>
      <c r="E66">
        <v>56</v>
      </c>
      <c r="F66">
        <v>45</v>
      </c>
      <c r="G66" s="5">
        <v>30</v>
      </c>
      <c r="H66">
        <v>21</v>
      </c>
    </row>
    <row r="67" spans="1:8" x14ac:dyDescent="0.2">
      <c r="A67" t="s">
        <v>196</v>
      </c>
      <c r="C67" t="s">
        <v>788</v>
      </c>
      <c r="D67">
        <v>90</v>
      </c>
      <c r="E67">
        <v>65</v>
      </c>
      <c r="F67">
        <v>54</v>
      </c>
      <c r="G67" s="5">
        <v>32</v>
      </c>
      <c r="H67">
        <v>22</v>
      </c>
    </row>
    <row r="68" spans="1:8" x14ac:dyDescent="0.2">
      <c r="A68" t="s">
        <v>196</v>
      </c>
      <c r="C68" t="s">
        <v>788</v>
      </c>
      <c r="D68">
        <v>98</v>
      </c>
      <c r="E68">
        <v>66</v>
      </c>
      <c r="F68">
        <v>56</v>
      </c>
      <c r="G68" s="5">
        <v>26</v>
      </c>
      <c r="H68">
        <v>24</v>
      </c>
    </row>
    <row r="69" spans="1:8" x14ac:dyDescent="0.2">
      <c r="A69" t="s">
        <v>196</v>
      </c>
      <c r="C69" t="s">
        <v>790</v>
      </c>
      <c r="D69">
        <v>109</v>
      </c>
      <c r="E69">
        <v>62</v>
      </c>
      <c r="F69">
        <v>52</v>
      </c>
      <c r="G69" s="5">
        <v>28</v>
      </c>
      <c r="H69">
        <v>22</v>
      </c>
    </row>
    <row r="70" spans="1:8" x14ac:dyDescent="0.2">
      <c r="A70" t="s">
        <v>196</v>
      </c>
      <c r="C70" t="s">
        <v>790</v>
      </c>
      <c r="D70">
        <v>95</v>
      </c>
      <c r="E70">
        <v>70</v>
      </c>
      <c r="F70">
        <v>58</v>
      </c>
      <c r="G70" s="5">
        <v>30</v>
      </c>
      <c r="H70">
        <v>17</v>
      </c>
    </row>
    <row r="71" spans="1:8" x14ac:dyDescent="0.2">
      <c r="A71" t="s">
        <v>196</v>
      </c>
      <c r="C71" t="s">
        <v>795</v>
      </c>
      <c r="D71">
        <v>130</v>
      </c>
      <c r="E71">
        <v>79</v>
      </c>
      <c r="F71">
        <v>70</v>
      </c>
      <c r="G71" s="5">
        <v>29</v>
      </c>
      <c r="H71">
        <v>26</v>
      </c>
    </row>
    <row r="72" spans="1:8" x14ac:dyDescent="0.2">
      <c r="A72" t="s">
        <v>196</v>
      </c>
      <c r="C72" t="s">
        <v>795</v>
      </c>
      <c r="D72">
        <v>103</v>
      </c>
      <c r="E72">
        <v>64</v>
      </c>
      <c r="F72">
        <v>57</v>
      </c>
      <c r="G72" s="5">
        <v>24</v>
      </c>
      <c r="H72">
        <v>21</v>
      </c>
    </row>
    <row r="73" spans="1:8" x14ac:dyDescent="0.2">
      <c r="A73" t="s">
        <v>196</v>
      </c>
      <c r="C73" t="s">
        <v>796</v>
      </c>
      <c r="D73">
        <v>105</v>
      </c>
      <c r="E73">
        <v>76</v>
      </c>
      <c r="F73">
        <v>60</v>
      </c>
      <c r="G73" s="5">
        <v>33</v>
      </c>
      <c r="H73">
        <v>20</v>
      </c>
    </row>
    <row r="74" spans="1:8" x14ac:dyDescent="0.2">
      <c r="A74" t="s">
        <v>196</v>
      </c>
      <c r="C74" t="s">
        <v>796</v>
      </c>
      <c r="D74">
        <v>92</v>
      </c>
      <c r="E74">
        <v>63</v>
      </c>
      <c r="F74">
        <v>54</v>
      </c>
      <c r="G74" s="5">
        <v>31</v>
      </c>
      <c r="H74">
        <v>18</v>
      </c>
    </row>
    <row r="75" spans="1:8" x14ac:dyDescent="0.2">
      <c r="A75" t="s">
        <v>196</v>
      </c>
      <c r="C75" t="s">
        <v>798</v>
      </c>
      <c r="D75">
        <v>91</v>
      </c>
      <c r="E75">
        <v>70</v>
      </c>
      <c r="F75">
        <v>50</v>
      </c>
      <c r="G75" s="5">
        <v>31</v>
      </c>
      <c r="H75">
        <v>22</v>
      </c>
    </row>
    <row r="76" spans="1:8" x14ac:dyDescent="0.2">
      <c r="A76" t="s">
        <v>196</v>
      </c>
      <c r="C76" t="s">
        <v>798</v>
      </c>
      <c r="D76">
        <v>97</v>
      </c>
      <c r="E76">
        <v>62</v>
      </c>
      <c r="F76">
        <v>60</v>
      </c>
      <c r="G76" s="5">
        <v>29</v>
      </c>
      <c r="H76">
        <v>22</v>
      </c>
    </row>
    <row r="77" spans="1:8" x14ac:dyDescent="0.2">
      <c r="A77" t="s">
        <v>196</v>
      </c>
      <c r="C77" t="s">
        <v>799</v>
      </c>
      <c r="D77">
        <v>67</v>
      </c>
      <c r="E77">
        <v>58</v>
      </c>
      <c r="F77">
        <v>35</v>
      </c>
      <c r="G77" s="5">
        <v>29</v>
      </c>
      <c r="H77">
        <v>19</v>
      </c>
    </row>
    <row r="78" spans="1:8" x14ac:dyDescent="0.2">
      <c r="A78" t="s">
        <v>196</v>
      </c>
      <c r="C78" t="s">
        <v>799</v>
      </c>
      <c r="D78">
        <v>73</v>
      </c>
      <c r="E78">
        <v>50</v>
      </c>
      <c r="F78">
        <v>38</v>
      </c>
      <c r="G78" s="5">
        <v>32</v>
      </c>
      <c r="H78">
        <v>19</v>
      </c>
    </row>
    <row r="79" spans="1:8" x14ac:dyDescent="0.2">
      <c r="A79" t="s">
        <v>196</v>
      </c>
      <c r="C79" t="s">
        <v>801</v>
      </c>
      <c r="D79">
        <v>102</v>
      </c>
      <c r="E79">
        <v>73</v>
      </c>
      <c r="F79">
        <v>57</v>
      </c>
      <c r="G79" s="5">
        <v>32</v>
      </c>
      <c r="H79">
        <v>20</v>
      </c>
    </row>
    <row r="80" spans="1:8" x14ac:dyDescent="0.2">
      <c r="A80" t="s">
        <v>196</v>
      </c>
      <c r="C80" t="s">
        <v>801</v>
      </c>
      <c r="D80">
        <v>104</v>
      </c>
      <c r="E80">
        <v>67</v>
      </c>
      <c r="F80">
        <v>57</v>
      </c>
      <c r="G80" s="5">
        <v>32</v>
      </c>
      <c r="H80">
        <v>20</v>
      </c>
    </row>
    <row r="81" spans="1:8" x14ac:dyDescent="0.2">
      <c r="A81" t="s">
        <v>196</v>
      </c>
      <c r="C81" t="s">
        <v>802</v>
      </c>
      <c r="D81">
        <v>110</v>
      </c>
      <c r="E81">
        <v>62</v>
      </c>
      <c r="F81">
        <v>60</v>
      </c>
      <c r="G81" s="5">
        <v>26</v>
      </c>
      <c r="H81">
        <v>23</v>
      </c>
    </row>
    <row r="82" spans="1:8" x14ac:dyDescent="0.2">
      <c r="A82" t="s">
        <v>196</v>
      </c>
      <c r="C82" t="s">
        <v>802</v>
      </c>
      <c r="D82">
        <v>98</v>
      </c>
      <c r="E82">
        <v>59</v>
      </c>
      <c r="F82">
        <v>53</v>
      </c>
      <c r="G82" s="5">
        <v>26</v>
      </c>
      <c r="H82">
        <v>22</v>
      </c>
    </row>
    <row r="83" spans="1:8" x14ac:dyDescent="0.2">
      <c r="A83" t="s">
        <v>196</v>
      </c>
      <c r="C83" t="s">
        <v>803</v>
      </c>
      <c r="D83">
        <v>103</v>
      </c>
      <c r="E83">
        <v>74</v>
      </c>
      <c r="F83">
        <v>51</v>
      </c>
      <c r="G83" s="5">
        <v>24</v>
      </c>
      <c r="H83">
        <v>22</v>
      </c>
    </row>
    <row r="84" spans="1:8" x14ac:dyDescent="0.2">
      <c r="A84" t="s">
        <v>196</v>
      </c>
      <c r="C84" t="s">
        <v>803</v>
      </c>
      <c r="D84">
        <v>100</v>
      </c>
      <c r="E84">
        <v>70</v>
      </c>
      <c r="F84">
        <v>57</v>
      </c>
      <c r="G84" s="5">
        <v>27</v>
      </c>
      <c r="H84">
        <v>21</v>
      </c>
    </row>
    <row r="85" spans="1:8" x14ac:dyDescent="0.2">
      <c r="A85" t="s">
        <v>196</v>
      </c>
      <c r="C85" t="s">
        <v>804</v>
      </c>
      <c r="D85">
        <v>101</v>
      </c>
      <c r="E85">
        <v>76</v>
      </c>
      <c r="F85">
        <v>56</v>
      </c>
      <c r="G85" s="5">
        <v>28</v>
      </c>
      <c r="H85">
        <v>23</v>
      </c>
    </row>
    <row r="86" spans="1:8" x14ac:dyDescent="0.2">
      <c r="A86" t="s">
        <v>196</v>
      </c>
      <c r="C86" t="s">
        <v>804</v>
      </c>
      <c r="D86">
        <v>98</v>
      </c>
      <c r="E86">
        <v>69</v>
      </c>
      <c r="F86">
        <v>57</v>
      </c>
      <c r="G86" s="5">
        <v>30</v>
      </c>
      <c r="H86">
        <v>22</v>
      </c>
    </row>
    <row r="87" spans="1:8" x14ac:dyDescent="0.2">
      <c r="A87" t="s">
        <v>196</v>
      </c>
      <c r="C87" t="s">
        <v>805</v>
      </c>
      <c r="D87">
        <v>110</v>
      </c>
      <c r="E87">
        <v>86</v>
      </c>
      <c r="F87">
        <v>61</v>
      </c>
      <c r="G87" s="5">
        <v>32</v>
      </c>
      <c r="H87">
        <v>23</v>
      </c>
    </row>
    <row r="88" spans="1:8" x14ac:dyDescent="0.2">
      <c r="A88" t="s">
        <v>196</v>
      </c>
      <c r="C88" t="s">
        <v>805</v>
      </c>
      <c r="D88">
        <v>99</v>
      </c>
      <c r="E88">
        <v>78</v>
      </c>
      <c r="F88">
        <v>57</v>
      </c>
      <c r="G88" s="5">
        <v>35</v>
      </c>
      <c r="H88">
        <v>21</v>
      </c>
    </row>
    <row r="89" spans="1:8" x14ac:dyDescent="0.2">
      <c r="A89" t="s">
        <v>196</v>
      </c>
      <c r="C89" t="s">
        <v>806</v>
      </c>
      <c r="D89">
        <v>92</v>
      </c>
      <c r="E89">
        <v>71</v>
      </c>
      <c r="F89">
        <v>49</v>
      </c>
      <c r="G89" s="5">
        <v>36</v>
      </c>
      <c r="H89">
        <v>23</v>
      </c>
    </row>
    <row r="90" spans="1:8" x14ac:dyDescent="0.2">
      <c r="A90" t="s">
        <v>196</v>
      </c>
      <c r="C90" t="s">
        <v>806</v>
      </c>
      <c r="D90">
        <v>90</v>
      </c>
      <c r="E90">
        <v>64</v>
      </c>
      <c r="F90">
        <v>45</v>
      </c>
      <c r="G90" s="5">
        <v>31</v>
      </c>
      <c r="H90">
        <v>22</v>
      </c>
    </row>
    <row r="91" spans="1:8" x14ac:dyDescent="0.2">
      <c r="A91" t="s">
        <v>196</v>
      </c>
      <c r="C91" t="s">
        <v>809</v>
      </c>
      <c r="D91">
        <v>105</v>
      </c>
      <c r="E91">
        <v>84</v>
      </c>
      <c r="F91">
        <v>57</v>
      </c>
      <c r="G91" s="5">
        <v>28</v>
      </c>
      <c r="H91">
        <v>22</v>
      </c>
    </row>
    <row r="92" spans="1:8" x14ac:dyDescent="0.2">
      <c r="A92" t="s">
        <v>196</v>
      </c>
      <c r="C92" t="s">
        <v>809</v>
      </c>
      <c r="D92">
        <v>96</v>
      </c>
      <c r="E92">
        <v>66</v>
      </c>
      <c r="F92">
        <v>51</v>
      </c>
      <c r="G92" s="5">
        <v>30</v>
      </c>
      <c r="H92">
        <v>22</v>
      </c>
    </row>
    <row r="93" spans="1:8" x14ac:dyDescent="0.2">
      <c r="A93" t="s">
        <v>196</v>
      </c>
      <c r="C93" t="s">
        <v>812</v>
      </c>
      <c r="D93">
        <v>115</v>
      </c>
      <c r="E93">
        <v>74</v>
      </c>
      <c r="F93">
        <v>54</v>
      </c>
      <c r="G93" s="5">
        <v>36</v>
      </c>
      <c r="H93">
        <v>24</v>
      </c>
    </row>
    <row r="94" spans="1:8" x14ac:dyDescent="0.2">
      <c r="A94" t="s">
        <v>196</v>
      </c>
      <c r="C94" t="s">
        <v>812</v>
      </c>
      <c r="D94">
        <v>112</v>
      </c>
      <c r="E94">
        <v>77</v>
      </c>
      <c r="F94">
        <v>60</v>
      </c>
      <c r="G94" s="5">
        <v>32</v>
      </c>
      <c r="H94">
        <v>22</v>
      </c>
    </row>
    <row r="95" spans="1:8" x14ac:dyDescent="0.2">
      <c r="A95" t="s">
        <v>196</v>
      </c>
      <c r="C95" t="s">
        <v>813</v>
      </c>
      <c r="D95">
        <v>105</v>
      </c>
      <c r="E95">
        <v>79</v>
      </c>
      <c r="F95">
        <v>56</v>
      </c>
      <c r="G95" s="5">
        <v>36</v>
      </c>
      <c r="H95">
        <v>20</v>
      </c>
    </row>
    <row r="96" spans="1:8" x14ac:dyDescent="0.2">
      <c r="A96" t="s">
        <v>196</v>
      </c>
      <c r="C96" t="s">
        <v>813</v>
      </c>
      <c r="D96">
        <v>115</v>
      </c>
      <c r="E96">
        <v>73</v>
      </c>
      <c r="F96">
        <v>64</v>
      </c>
      <c r="G96" s="5">
        <v>35</v>
      </c>
      <c r="H96">
        <v>21</v>
      </c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6"/>
  <sheetViews>
    <sheetView workbookViewId="0">
      <pane ySplit="2040" topLeftCell="A44" activePane="bottomLeft"/>
      <selection sqref="A1:N7"/>
      <selection pane="bottomLeft" activeCell="M20" sqref="M20:N64"/>
    </sheetView>
  </sheetViews>
  <sheetFormatPr defaultRowHeight="12.75" x14ac:dyDescent="0.2"/>
  <cols>
    <col min="1" max="1" width="15" customWidth="1"/>
    <col min="9" max="9" width="9.140625" style="7"/>
  </cols>
  <sheetData>
    <row r="1" spans="1:19" x14ac:dyDescent="0.2">
      <c r="A1" s="2" t="s">
        <v>756</v>
      </c>
      <c r="B1" s="2" t="s">
        <v>1</v>
      </c>
      <c r="C1" s="2" t="s">
        <v>2</v>
      </c>
      <c r="D1" s="2" t="s">
        <v>5</v>
      </c>
      <c r="E1" s="2" t="s">
        <v>4</v>
      </c>
      <c r="F1" s="3" t="s">
        <v>3</v>
      </c>
      <c r="G1" s="4" t="s">
        <v>6</v>
      </c>
      <c r="H1" s="2" t="s">
        <v>24</v>
      </c>
      <c r="I1" s="6" t="s">
        <v>141</v>
      </c>
      <c r="J1" s="2" t="s">
        <v>7</v>
      </c>
      <c r="K1" s="2" t="s">
        <v>8</v>
      </c>
      <c r="L1" s="6" t="s">
        <v>56</v>
      </c>
      <c r="M1" s="6" t="s">
        <v>583</v>
      </c>
      <c r="N1" s="6" t="s">
        <v>141</v>
      </c>
      <c r="O1" t="s">
        <v>45</v>
      </c>
      <c r="P1" t="s">
        <v>46</v>
      </c>
      <c r="Q1" t="s">
        <v>47</v>
      </c>
      <c r="R1" t="s">
        <v>73</v>
      </c>
      <c r="S1" t="s">
        <v>74</v>
      </c>
    </row>
    <row r="2" spans="1:19" x14ac:dyDescent="0.2">
      <c r="A2" t="s">
        <v>12</v>
      </c>
      <c r="B2" s="1">
        <f>AVERAGE(B21:B993)</f>
        <v>85</v>
      </c>
      <c r="C2" s="1">
        <f t="shared" ref="C2:K2" si="0">AVERAGE(C21:C993)</f>
        <v>57.875</v>
      </c>
      <c r="D2" s="1">
        <f t="shared" si="0"/>
        <v>49.75</v>
      </c>
      <c r="E2" s="1">
        <f t="shared" si="0"/>
        <v>35.375</v>
      </c>
      <c r="F2" s="1">
        <f t="shared" si="0"/>
        <v>1.4714804068358844</v>
      </c>
      <c r="G2" s="5">
        <f t="shared" si="0"/>
        <v>0.58634921057795097</v>
      </c>
      <c r="H2" s="1">
        <f t="shared" si="0"/>
        <v>19.75</v>
      </c>
      <c r="I2" s="7">
        <f>AVERAGE(I21:I993)</f>
        <v>9.5432558099349696E-2</v>
      </c>
      <c r="J2" s="1">
        <f>AVERAGE(J21:J991)</f>
        <v>12.794871794871796</v>
      </c>
      <c r="K2" s="1">
        <f t="shared" si="0"/>
        <v>13.006410256410257</v>
      </c>
      <c r="L2" s="7">
        <f>AVERAGE(L21:L993)</f>
        <v>0.98520743041021341</v>
      </c>
      <c r="M2" s="7" t="e">
        <f>AVERAGE(M65:M993)</f>
        <v>#DIV/0!</v>
      </c>
      <c r="N2" s="7" t="e">
        <f>AVERAGE(N65:N993)</f>
        <v>#DIV/0!</v>
      </c>
      <c r="R2" s="7">
        <f>AVERAGE(R22:R993)</f>
        <v>5.833333333333333</v>
      </c>
      <c r="S2" s="7">
        <f>AVERAGE(S22:S993)</f>
        <v>5.833333333333333</v>
      </c>
    </row>
    <row r="3" spans="1:19" x14ac:dyDescent="0.2">
      <c r="A3" t="s">
        <v>14</v>
      </c>
      <c r="B3">
        <f>MIN(B21:B993)</f>
        <v>70</v>
      </c>
      <c r="C3">
        <f t="shared" ref="C3:K3" si="1">MIN(C21:C993)</f>
        <v>47</v>
      </c>
      <c r="D3">
        <f t="shared" si="1"/>
        <v>40</v>
      </c>
      <c r="E3">
        <f t="shared" si="1"/>
        <v>32</v>
      </c>
      <c r="F3" s="1">
        <f t="shared" si="1"/>
        <v>1.4153846153846155</v>
      </c>
      <c r="G3" s="7">
        <f t="shared" si="1"/>
        <v>0.5</v>
      </c>
      <c r="H3">
        <f t="shared" si="1"/>
        <v>17</v>
      </c>
      <c r="I3" s="7">
        <f>MIN(I21:I993)</f>
        <v>7.407407407407407E-2</v>
      </c>
      <c r="J3">
        <f>MIN(J21:J991)</f>
        <v>11</v>
      </c>
      <c r="K3">
        <f t="shared" si="1"/>
        <v>11.5</v>
      </c>
      <c r="L3" s="7">
        <f>MIN(L21:L993)</f>
        <v>0.88888888888888884</v>
      </c>
      <c r="M3" s="7">
        <f>MIN(M65:M993)</f>
        <v>0</v>
      </c>
      <c r="N3" s="7">
        <f>MIN(N65:N993)</f>
        <v>0</v>
      </c>
      <c r="R3" s="7">
        <f>MIN(R22:R993)</f>
        <v>5.5</v>
      </c>
      <c r="S3" s="7">
        <f>MIN(S22:S993)</f>
        <v>5.5</v>
      </c>
    </row>
    <row r="4" spans="1:19" x14ac:dyDescent="0.2">
      <c r="A4" t="s">
        <v>15</v>
      </c>
      <c r="B4" s="1">
        <f t="shared" ref="B4:H4" si="2">PERCENTILE(B21:B993,0.05)</f>
        <v>73.5</v>
      </c>
      <c r="C4" s="1">
        <f t="shared" si="2"/>
        <v>48.75</v>
      </c>
      <c r="D4" s="1">
        <f t="shared" si="2"/>
        <v>41.75</v>
      </c>
      <c r="E4" s="1">
        <f t="shared" si="2"/>
        <v>32.35</v>
      </c>
      <c r="F4" s="1">
        <f t="shared" si="2"/>
        <v>1.4158333333333335</v>
      </c>
      <c r="G4" s="7">
        <f t="shared" si="2"/>
        <v>0.51141304347826089</v>
      </c>
      <c r="H4" s="1">
        <f t="shared" si="2"/>
        <v>17.7</v>
      </c>
      <c r="I4" s="7">
        <f>PERCENTILE(I21:I993,0.05)</f>
        <v>7.5071225071225073E-2</v>
      </c>
      <c r="J4" s="1">
        <f>PERCENTILE(J21:J991,0.05)</f>
        <v>12</v>
      </c>
      <c r="K4" s="1">
        <f>PERCENTILE(K21:K993,0.05)</f>
        <v>12</v>
      </c>
      <c r="L4" s="7">
        <f>PERCENTILE(L21:L993,0.05)</f>
        <v>0.91416666666666668</v>
      </c>
      <c r="M4" s="7" t="e">
        <f>PERCENTILE(M65:M993,0.05)</f>
        <v>#NUM!</v>
      </c>
      <c r="N4" s="7" t="e">
        <f>PERCENTILE(N65:N993,0.05)</f>
        <v>#NUM!</v>
      </c>
      <c r="R4" s="7">
        <f>PERCENTILE(R22:R993,0.05)</f>
        <v>5.55</v>
      </c>
      <c r="S4" s="7">
        <f>PERCENTILE(S22:S993,0.05)</f>
        <v>5.55</v>
      </c>
    </row>
    <row r="5" spans="1:19" x14ac:dyDescent="0.2">
      <c r="A5" t="s">
        <v>16</v>
      </c>
      <c r="B5" s="1">
        <f t="shared" ref="B5:H5" si="3">PERCENTILE(B21:B993,0.95)</f>
        <v>92</v>
      </c>
      <c r="C5" s="1">
        <f t="shared" si="3"/>
        <v>64.3</v>
      </c>
      <c r="D5" s="1">
        <f t="shared" si="3"/>
        <v>58.3</v>
      </c>
      <c r="E5" s="1">
        <f t="shared" si="3"/>
        <v>38.299999999999997</v>
      </c>
      <c r="F5" s="1">
        <f t="shared" si="3"/>
        <v>1.5556034482758621</v>
      </c>
      <c r="G5" s="7">
        <f t="shared" si="3"/>
        <v>0.68186392914653782</v>
      </c>
      <c r="H5" s="1">
        <f t="shared" si="3"/>
        <v>21.299999999999997</v>
      </c>
      <c r="I5" s="7">
        <f>PERCENTILE(I21:I993,0.95)</f>
        <v>0.13632183908045978</v>
      </c>
      <c r="J5" s="1">
        <f>PERCENTILE(J21:J991,0.95)</f>
        <v>14</v>
      </c>
      <c r="K5" s="1">
        <f>PERCENTILE(K21:K993,0.95)</f>
        <v>14.5</v>
      </c>
      <c r="L5" s="7">
        <f>PERCENTILE(L21:L993,0.95)</f>
        <v>1.08</v>
      </c>
      <c r="M5" s="7" t="e">
        <f>PERCENTILE(M65:M993,0.95)</f>
        <v>#NUM!</v>
      </c>
      <c r="N5" s="7" t="e">
        <f>PERCENTILE(N65:N993,0.95)</f>
        <v>#NUM!</v>
      </c>
      <c r="R5" s="7">
        <f>PERCENTILE(R22:R993,0.95)</f>
        <v>6</v>
      </c>
      <c r="S5" s="7">
        <f>PERCENTILE(S22:S993,0.95)</f>
        <v>6</v>
      </c>
    </row>
    <row r="6" spans="1:19" x14ac:dyDescent="0.2">
      <c r="A6" t="s">
        <v>13</v>
      </c>
      <c r="B6">
        <f>MAX(B21:B993)</f>
        <v>92</v>
      </c>
      <c r="C6">
        <f t="shared" ref="C6:K6" si="4">MAX(C21:C993)</f>
        <v>65</v>
      </c>
      <c r="D6">
        <f t="shared" si="4"/>
        <v>59</v>
      </c>
      <c r="E6">
        <f t="shared" si="4"/>
        <v>39</v>
      </c>
      <c r="F6" s="1">
        <f t="shared" si="4"/>
        <v>1.5576923076923077</v>
      </c>
      <c r="G6" s="7">
        <f t="shared" si="4"/>
        <v>0.70370370370370372</v>
      </c>
      <c r="H6">
        <f t="shared" si="4"/>
        <v>22</v>
      </c>
      <c r="I6" s="7">
        <f>MAX(I21:I993)</f>
        <v>0.13793103448275862</v>
      </c>
      <c r="J6">
        <f>MAX(J21:J991)</f>
        <v>14.5</v>
      </c>
      <c r="K6">
        <f t="shared" si="4"/>
        <v>15</v>
      </c>
      <c r="L6" s="7">
        <f>MAX(L21:L993)</f>
        <v>1.0869565217391304</v>
      </c>
      <c r="M6" s="7">
        <f>MAX(M65:M993)</f>
        <v>0</v>
      </c>
      <c r="N6" s="7">
        <f>MAX(N65:N993)</f>
        <v>0</v>
      </c>
      <c r="R6" s="7">
        <f>MAX(R22:R993)</f>
        <v>6</v>
      </c>
      <c r="S6" s="7">
        <f>MAX(S22:S993)</f>
        <v>6</v>
      </c>
    </row>
    <row r="7" spans="1:19" x14ac:dyDescent="0.2">
      <c r="A7" t="s">
        <v>22</v>
      </c>
      <c r="B7">
        <f>COUNT(B9:B993)</f>
        <v>8</v>
      </c>
      <c r="C7">
        <f t="shared" ref="C7:L7" si="5">COUNT(C9:C993)</f>
        <v>8</v>
      </c>
      <c r="D7">
        <f t="shared" si="5"/>
        <v>8</v>
      </c>
      <c r="E7">
        <f t="shared" si="5"/>
        <v>8</v>
      </c>
      <c r="F7">
        <f t="shared" si="5"/>
        <v>8</v>
      </c>
      <c r="G7">
        <f t="shared" si="5"/>
        <v>8</v>
      </c>
      <c r="H7">
        <f t="shared" si="5"/>
        <v>8</v>
      </c>
      <c r="I7" s="7">
        <f>COUNT(I9:I993)</f>
        <v>8</v>
      </c>
      <c r="J7">
        <f>COUNT(J9:J991)</f>
        <v>78</v>
      </c>
      <c r="K7">
        <f t="shared" si="5"/>
        <v>78</v>
      </c>
      <c r="L7">
        <f t="shared" si="5"/>
        <v>78</v>
      </c>
      <c r="M7">
        <f>COUNT(M9:M993)</f>
        <v>0</v>
      </c>
      <c r="N7">
        <f>COUNT(N9:N993)</f>
        <v>0</v>
      </c>
      <c r="R7">
        <f>COUNT(R21:R993)</f>
        <v>4</v>
      </c>
      <c r="S7">
        <f>COUNT(S21:S993)</f>
        <v>4</v>
      </c>
    </row>
    <row r="21" spans="1:19" x14ac:dyDescent="0.2">
      <c r="A21" t="s">
        <v>757</v>
      </c>
      <c r="B21">
        <v>80</v>
      </c>
      <c r="C21">
        <v>56</v>
      </c>
      <c r="D21">
        <v>47</v>
      </c>
      <c r="E21">
        <v>34</v>
      </c>
      <c r="F21">
        <f>B21/C21</f>
        <v>1.4285714285714286</v>
      </c>
      <c r="G21">
        <f>D21/B21</f>
        <v>0.58750000000000002</v>
      </c>
      <c r="H21">
        <v>20</v>
      </c>
      <c r="I21" s="7">
        <v>7.6923076923076927E-2</v>
      </c>
      <c r="R21">
        <v>7.5</v>
      </c>
      <c r="S21">
        <v>6</v>
      </c>
    </row>
    <row r="22" spans="1:19" x14ac:dyDescent="0.2">
      <c r="B22">
        <v>70</v>
      </c>
      <c r="C22">
        <v>47</v>
      </c>
      <c r="D22">
        <v>40</v>
      </c>
      <c r="E22">
        <v>35</v>
      </c>
      <c r="F22">
        <f t="shared" ref="F22:F28" si="6">B22/C22</f>
        <v>1.4893617021276595</v>
      </c>
      <c r="G22">
        <f t="shared" ref="G22:G28" si="7">D22/B22</f>
        <v>0.5714285714285714</v>
      </c>
      <c r="H22">
        <v>17</v>
      </c>
      <c r="I22" s="7">
        <v>8.6956521739130432E-2</v>
      </c>
      <c r="R22">
        <v>6</v>
      </c>
      <c r="S22">
        <v>5.5</v>
      </c>
    </row>
    <row r="23" spans="1:19" x14ac:dyDescent="0.2">
      <c r="B23">
        <v>85</v>
      </c>
      <c r="C23">
        <v>60</v>
      </c>
      <c r="D23">
        <v>49</v>
      </c>
      <c r="E23">
        <v>37</v>
      </c>
      <c r="F23">
        <f t="shared" si="6"/>
        <v>1.4166666666666667</v>
      </c>
      <c r="G23">
        <f t="shared" si="7"/>
        <v>0.57647058823529407</v>
      </c>
      <c r="H23">
        <v>20</v>
      </c>
      <c r="I23" s="7">
        <v>0.13793103448275862</v>
      </c>
      <c r="R23">
        <v>6</v>
      </c>
      <c r="S23">
        <v>6</v>
      </c>
    </row>
    <row r="24" spans="1:19" x14ac:dyDescent="0.2">
      <c r="B24">
        <v>81</v>
      </c>
      <c r="C24">
        <v>52</v>
      </c>
      <c r="D24">
        <v>57</v>
      </c>
      <c r="E24">
        <v>39</v>
      </c>
      <c r="F24">
        <f t="shared" si="6"/>
        <v>1.5576923076923077</v>
      </c>
      <c r="G24">
        <f t="shared" si="7"/>
        <v>0.70370370370370372</v>
      </c>
      <c r="H24">
        <v>20</v>
      </c>
      <c r="I24" s="7">
        <v>7.407407407407407E-2</v>
      </c>
      <c r="R24">
        <v>5.5</v>
      </c>
      <c r="S24">
        <v>6</v>
      </c>
    </row>
    <row r="25" spans="1:19" x14ac:dyDescent="0.2">
      <c r="B25">
        <v>92</v>
      </c>
      <c r="C25">
        <v>62</v>
      </c>
      <c r="D25">
        <v>59</v>
      </c>
      <c r="E25">
        <v>36</v>
      </c>
      <c r="F25">
        <f t="shared" si="6"/>
        <v>1.4838709677419355</v>
      </c>
      <c r="G25">
        <f t="shared" si="7"/>
        <v>0.64130434782608692</v>
      </c>
      <c r="H25">
        <v>20</v>
      </c>
      <c r="I25" s="7">
        <v>8.3333333333333329E-2</v>
      </c>
    </row>
    <row r="26" spans="1:19" x14ac:dyDescent="0.2">
      <c r="B26">
        <v>90</v>
      </c>
      <c r="C26">
        <v>58</v>
      </c>
      <c r="D26">
        <v>52</v>
      </c>
      <c r="E26">
        <v>32</v>
      </c>
      <c r="F26">
        <f t="shared" si="6"/>
        <v>1.5517241379310345</v>
      </c>
      <c r="G26">
        <f t="shared" si="7"/>
        <v>0.57777777777777772</v>
      </c>
      <c r="H26">
        <v>19</v>
      </c>
      <c r="I26" s="7">
        <v>0.08</v>
      </c>
    </row>
    <row r="27" spans="1:19" x14ac:dyDescent="0.2">
      <c r="B27">
        <v>92</v>
      </c>
      <c r="C27">
        <v>65</v>
      </c>
      <c r="D27">
        <v>49</v>
      </c>
      <c r="E27">
        <v>37</v>
      </c>
      <c r="F27">
        <f t="shared" si="6"/>
        <v>1.4153846153846155</v>
      </c>
      <c r="G27">
        <f t="shared" si="7"/>
        <v>0.53260869565217395</v>
      </c>
      <c r="H27">
        <v>20</v>
      </c>
      <c r="I27" s="7">
        <v>9.0909090909090912E-2</v>
      </c>
    </row>
    <row r="28" spans="1:19" x14ac:dyDescent="0.2">
      <c r="B28">
        <v>90</v>
      </c>
      <c r="C28">
        <v>63</v>
      </c>
      <c r="D28">
        <v>45</v>
      </c>
      <c r="E28">
        <v>33</v>
      </c>
      <c r="F28">
        <f t="shared" si="6"/>
        <v>1.4285714285714286</v>
      </c>
      <c r="G28">
        <f t="shared" si="7"/>
        <v>0.5</v>
      </c>
      <c r="H28">
        <v>22</v>
      </c>
      <c r="I28" s="7">
        <v>0.13333333333333333</v>
      </c>
    </row>
    <row r="29" spans="1:19" x14ac:dyDescent="0.2">
      <c r="J29">
        <v>13</v>
      </c>
      <c r="K29">
        <v>14</v>
      </c>
      <c r="L29">
        <f>J29/K29</f>
        <v>0.9285714285714286</v>
      </c>
    </row>
    <row r="30" spans="1:19" x14ac:dyDescent="0.2">
      <c r="J30">
        <v>12.5</v>
      </c>
      <c r="K30">
        <v>13.5</v>
      </c>
      <c r="L30">
        <f t="shared" ref="L30:L93" si="8">J30/K30</f>
        <v>0.92592592592592593</v>
      </c>
    </row>
    <row r="31" spans="1:19" x14ac:dyDescent="0.2">
      <c r="J31">
        <v>13</v>
      </c>
      <c r="K31">
        <v>13</v>
      </c>
      <c r="L31">
        <f t="shared" si="8"/>
        <v>1</v>
      </c>
    </row>
    <row r="32" spans="1:19" x14ac:dyDescent="0.2">
      <c r="J32">
        <v>12</v>
      </c>
      <c r="K32">
        <v>12.5</v>
      </c>
      <c r="L32">
        <f t="shared" si="8"/>
        <v>0.96</v>
      </c>
    </row>
    <row r="33" spans="10:12" x14ac:dyDescent="0.2">
      <c r="J33">
        <v>12</v>
      </c>
      <c r="K33">
        <v>13</v>
      </c>
      <c r="L33">
        <f t="shared" si="8"/>
        <v>0.92307692307692313</v>
      </c>
    </row>
    <row r="34" spans="10:12" x14ac:dyDescent="0.2">
      <c r="J34">
        <v>13</v>
      </c>
      <c r="K34">
        <v>14</v>
      </c>
      <c r="L34">
        <f t="shared" si="8"/>
        <v>0.9285714285714286</v>
      </c>
    </row>
    <row r="35" spans="10:12" x14ac:dyDescent="0.2">
      <c r="J35">
        <v>12</v>
      </c>
      <c r="K35">
        <v>13</v>
      </c>
      <c r="L35">
        <f t="shared" si="8"/>
        <v>0.92307692307692313</v>
      </c>
    </row>
    <row r="36" spans="10:12" x14ac:dyDescent="0.2">
      <c r="J36">
        <v>12</v>
      </c>
      <c r="K36">
        <v>13</v>
      </c>
      <c r="L36">
        <f t="shared" si="8"/>
        <v>0.92307692307692313</v>
      </c>
    </row>
    <row r="37" spans="10:12" x14ac:dyDescent="0.2">
      <c r="J37">
        <v>13</v>
      </c>
      <c r="K37">
        <v>13.5</v>
      </c>
      <c r="L37">
        <f t="shared" si="8"/>
        <v>0.96296296296296291</v>
      </c>
    </row>
    <row r="38" spans="10:12" x14ac:dyDescent="0.2">
      <c r="J38">
        <v>12</v>
      </c>
      <c r="K38">
        <v>12</v>
      </c>
      <c r="L38">
        <f t="shared" si="8"/>
        <v>1</v>
      </c>
    </row>
    <row r="39" spans="10:12" x14ac:dyDescent="0.2">
      <c r="J39">
        <v>12</v>
      </c>
      <c r="K39">
        <v>13</v>
      </c>
      <c r="L39">
        <f t="shared" si="8"/>
        <v>0.92307692307692313</v>
      </c>
    </row>
    <row r="40" spans="10:12" x14ac:dyDescent="0.2">
      <c r="J40">
        <v>12</v>
      </c>
      <c r="K40">
        <v>13</v>
      </c>
      <c r="L40">
        <f t="shared" si="8"/>
        <v>0.92307692307692313</v>
      </c>
    </row>
    <row r="41" spans="10:12" x14ac:dyDescent="0.2">
      <c r="J41">
        <v>12</v>
      </c>
      <c r="K41">
        <v>13</v>
      </c>
      <c r="L41">
        <f t="shared" si="8"/>
        <v>0.92307692307692313</v>
      </c>
    </row>
    <row r="42" spans="10:12" x14ac:dyDescent="0.2">
      <c r="J42">
        <v>13.5</v>
      </c>
      <c r="K42">
        <v>15</v>
      </c>
      <c r="L42">
        <f t="shared" si="8"/>
        <v>0.9</v>
      </c>
    </row>
    <row r="43" spans="10:12" x14ac:dyDescent="0.2">
      <c r="J43">
        <v>13</v>
      </c>
      <c r="K43">
        <v>14.5</v>
      </c>
      <c r="L43">
        <f t="shared" si="8"/>
        <v>0.89655172413793105</v>
      </c>
    </row>
    <row r="44" spans="10:12" x14ac:dyDescent="0.2">
      <c r="J44">
        <v>12.5</v>
      </c>
      <c r="K44">
        <v>13</v>
      </c>
      <c r="L44">
        <f t="shared" si="8"/>
        <v>0.96153846153846156</v>
      </c>
    </row>
    <row r="45" spans="10:12" x14ac:dyDescent="0.2">
      <c r="J45">
        <v>13</v>
      </c>
      <c r="K45">
        <v>13</v>
      </c>
      <c r="L45">
        <f t="shared" si="8"/>
        <v>1</v>
      </c>
    </row>
    <row r="46" spans="10:12" x14ac:dyDescent="0.2">
      <c r="J46">
        <v>12.5</v>
      </c>
      <c r="K46">
        <v>13</v>
      </c>
      <c r="L46">
        <f t="shared" si="8"/>
        <v>0.96153846153846156</v>
      </c>
    </row>
    <row r="47" spans="10:12" x14ac:dyDescent="0.2">
      <c r="J47" s="22">
        <v>14</v>
      </c>
      <c r="K47" s="22">
        <v>13</v>
      </c>
      <c r="L47">
        <f t="shared" si="8"/>
        <v>1.0769230769230769</v>
      </c>
    </row>
    <row r="48" spans="10:12" x14ac:dyDescent="0.2">
      <c r="J48" s="22">
        <v>14</v>
      </c>
      <c r="K48" s="22">
        <v>13</v>
      </c>
      <c r="L48">
        <f t="shared" si="8"/>
        <v>1.0769230769230769</v>
      </c>
    </row>
    <row r="49" spans="10:12" x14ac:dyDescent="0.2">
      <c r="J49" s="22">
        <v>13.5</v>
      </c>
      <c r="K49" s="22">
        <v>14</v>
      </c>
      <c r="L49">
        <f t="shared" si="8"/>
        <v>0.9642857142857143</v>
      </c>
    </row>
    <row r="50" spans="10:12" x14ac:dyDescent="0.2">
      <c r="J50" s="22">
        <v>13.5</v>
      </c>
      <c r="K50" s="22">
        <v>13.5</v>
      </c>
      <c r="L50">
        <f t="shared" si="8"/>
        <v>1</v>
      </c>
    </row>
    <row r="51" spans="10:12" x14ac:dyDescent="0.2">
      <c r="J51" s="22">
        <v>13.5</v>
      </c>
      <c r="K51" s="22">
        <v>13</v>
      </c>
      <c r="L51">
        <f t="shared" si="8"/>
        <v>1.0384615384615385</v>
      </c>
    </row>
    <row r="52" spans="10:12" x14ac:dyDescent="0.2">
      <c r="J52" s="22">
        <v>13.5</v>
      </c>
      <c r="K52" s="22">
        <v>12.5</v>
      </c>
      <c r="L52">
        <f t="shared" si="8"/>
        <v>1.08</v>
      </c>
    </row>
    <row r="53" spans="10:12" x14ac:dyDescent="0.2">
      <c r="J53" s="22">
        <v>13</v>
      </c>
      <c r="K53" s="22">
        <v>13.5</v>
      </c>
      <c r="L53">
        <f t="shared" si="8"/>
        <v>0.96296296296296291</v>
      </c>
    </row>
    <row r="54" spans="10:12" x14ac:dyDescent="0.2">
      <c r="J54" s="22">
        <v>13</v>
      </c>
      <c r="K54" s="22">
        <v>13</v>
      </c>
      <c r="L54">
        <f t="shared" si="8"/>
        <v>1</v>
      </c>
    </row>
    <row r="55" spans="10:12" x14ac:dyDescent="0.2">
      <c r="J55" s="22">
        <v>13</v>
      </c>
      <c r="K55" s="22">
        <v>13</v>
      </c>
      <c r="L55">
        <f t="shared" si="8"/>
        <v>1</v>
      </c>
    </row>
    <row r="56" spans="10:12" x14ac:dyDescent="0.2">
      <c r="J56" s="22">
        <v>13</v>
      </c>
      <c r="K56" s="22">
        <v>13</v>
      </c>
      <c r="L56">
        <f t="shared" si="8"/>
        <v>1</v>
      </c>
    </row>
    <row r="57" spans="10:12" x14ac:dyDescent="0.2">
      <c r="J57" s="22">
        <v>13</v>
      </c>
      <c r="K57" s="22">
        <v>13</v>
      </c>
      <c r="L57">
        <f t="shared" si="8"/>
        <v>1</v>
      </c>
    </row>
    <row r="58" spans="10:12" x14ac:dyDescent="0.2">
      <c r="J58" s="22">
        <v>13</v>
      </c>
      <c r="K58" s="22">
        <v>13</v>
      </c>
      <c r="L58">
        <f t="shared" si="8"/>
        <v>1</v>
      </c>
    </row>
    <row r="59" spans="10:12" x14ac:dyDescent="0.2">
      <c r="J59" s="22">
        <v>13</v>
      </c>
      <c r="K59" s="22">
        <v>13</v>
      </c>
      <c r="L59">
        <f t="shared" si="8"/>
        <v>1</v>
      </c>
    </row>
    <row r="60" spans="10:12" x14ac:dyDescent="0.2">
      <c r="J60" s="22">
        <v>13</v>
      </c>
      <c r="K60" s="22">
        <v>13</v>
      </c>
      <c r="L60">
        <f t="shared" si="8"/>
        <v>1</v>
      </c>
    </row>
    <row r="61" spans="10:12" x14ac:dyDescent="0.2">
      <c r="J61" s="22">
        <v>13</v>
      </c>
      <c r="K61" s="22">
        <v>12.5</v>
      </c>
      <c r="L61">
        <f t="shared" si="8"/>
        <v>1.04</v>
      </c>
    </row>
    <row r="62" spans="10:12" x14ac:dyDescent="0.2">
      <c r="J62" s="22">
        <v>12.5</v>
      </c>
      <c r="K62" s="22">
        <v>13.5</v>
      </c>
      <c r="L62">
        <f t="shared" si="8"/>
        <v>0.92592592592592593</v>
      </c>
    </row>
    <row r="63" spans="10:12" x14ac:dyDescent="0.2">
      <c r="J63" s="22">
        <v>12.5</v>
      </c>
      <c r="K63" s="22">
        <v>13</v>
      </c>
      <c r="L63">
        <f t="shared" si="8"/>
        <v>0.96153846153846156</v>
      </c>
    </row>
    <row r="64" spans="10:12" x14ac:dyDescent="0.2">
      <c r="J64" s="22">
        <v>12.5</v>
      </c>
      <c r="K64" s="22">
        <v>13</v>
      </c>
      <c r="L64">
        <f t="shared" si="8"/>
        <v>0.96153846153846156</v>
      </c>
    </row>
    <row r="65" spans="10:14" x14ac:dyDescent="0.2">
      <c r="J65" s="22">
        <v>12.5</v>
      </c>
      <c r="K65" s="22">
        <v>13</v>
      </c>
      <c r="L65">
        <f t="shared" si="8"/>
        <v>0.96153846153846156</v>
      </c>
      <c r="N65" s="7"/>
    </row>
    <row r="66" spans="10:14" x14ac:dyDescent="0.2">
      <c r="J66" s="22">
        <v>12.5</v>
      </c>
      <c r="K66" s="22">
        <v>13</v>
      </c>
      <c r="L66">
        <f t="shared" si="8"/>
        <v>0.96153846153846156</v>
      </c>
      <c r="N66" s="7"/>
    </row>
    <row r="67" spans="10:14" x14ac:dyDescent="0.2">
      <c r="J67" s="22">
        <v>12.5</v>
      </c>
      <c r="K67" s="22">
        <v>13</v>
      </c>
      <c r="L67">
        <f t="shared" si="8"/>
        <v>0.96153846153846156</v>
      </c>
      <c r="N67" s="7"/>
    </row>
    <row r="68" spans="10:14" x14ac:dyDescent="0.2">
      <c r="J68" s="22">
        <v>12.5</v>
      </c>
      <c r="K68" s="22">
        <v>13</v>
      </c>
      <c r="L68">
        <f t="shared" si="8"/>
        <v>0.96153846153846156</v>
      </c>
      <c r="N68" s="7"/>
    </row>
    <row r="69" spans="10:14" x14ac:dyDescent="0.2">
      <c r="J69" s="22">
        <v>12.5</v>
      </c>
      <c r="K69" s="22">
        <v>12.5</v>
      </c>
      <c r="L69">
        <f t="shared" si="8"/>
        <v>1</v>
      </c>
      <c r="N69" s="7"/>
    </row>
    <row r="70" spans="10:14" x14ac:dyDescent="0.2">
      <c r="J70" s="22">
        <v>12.5</v>
      </c>
      <c r="K70" s="22">
        <v>12.5</v>
      </c>
      <c r="L70">
        <f t="shared" si="8"/>
        <v>1</v>
      </c>
      <c r="N70" s="7"/>
    </row>
    <row r="71" spans="10:14" x14ac:dyDescent="0.2">
      <c r="J71" s="22">
        <v>12.5</v>
      </c>
      <c r="K71" s="22">
        <v>12</v>
      </c>
      <c r="L71">
        <f t="shared" si="8"/>
        <v>1.0416666666666667</v>
      </c>
      <c r="N71" s="7"/>
    </row>
    <row r="72" spans="10:14" x14ac:dyDescent="0.2">
      <c r="J72" s="22">
        <v>12</v>
      </c>
      <c r="K72" s="22">
        <v>13.5</v>
      </c>
      <c r="L72">
        <f t="shared" si="8"/>
        <v>0.88888888888888884</v>
      </c>
      <c r="N72" s="7"/>
    </row>
    <row r="73" spans="10:14" x14ac:dyDescent="0.2">
      <c r="J73" s="22">
        <v>12</v>
      </c>
      <c r="K73" s="22">
        <v>13</v>
      </c>
      <c r="L73">
        <f t="shared" si="8"/>
        <v>0.92307692307692313</v>
      </c>
      <c r="N73" s="7"/>
    </row>
    <row r="74" spans="10:14" x14ac:dyDescent="0.2">
      <c r="J74" s="22">
        <v>12</v>
      </c>
      <c r="K74" s="22">
        <v>12.5</v>
      </c>
      <c r="L74">
        <f t="shared" si="8"/>
        <v>0.96</v>
      </c>
      <c r="N74" s="7"/>
    </row>
    <row r="75" spans="10:14" x14ac:dyDescent="0.2">
      <c r="J75" s="22">
        <v>12</v>
      </c>
      <c r="K75" s="22">
        <v>12.5</v>
      </c>
      <c r="L75">
        <f t="shared" si="8"/>
        <v>0.96</v>
      </c>
      <c r="N75" s="7"/>
    </row>
    <row r="76" spans="10:14" x14ac:dyDescent="0.2">
      <c r="J76" s="22">
        <v>11</v>
      </c>
      <c r="K76" s="22">
        <v>12</v>
      </c>
      <c r="L76">
        <f t="shared" si="8"/>
        <v>0.91666666666666663</v>
      </c>
      <c r="N76" s="7"/>
    </row>
    <row r="77" spans="10:14" x14ac:dyDescent="0.2">
      <c r="J77" s="22">
        <v>14.5</v>
      </c>
      <c r="K77" s="22">
        <v>14.5</v>
      </c>
      <c r="L77">
        <f t="shared" si="8"/>
        <v>1</v>
      </c>
      <c r="N77" s="7"/>
    </row>
    <row r="78" spans="10:14" x14ac:dyDescent="0.2">
      <c r="J78" s="22">
        <v>14</v>
      </c>
      <c r="K78" s="22">
        <v>14.5</v>
      </c>
      <c r="L78">
        <f t="shared" si="8"/>
        <v>0.96551724137931039</v>
      </c>
      <c r="N78" s="7"/>
    </row>
    <row r="79" spans="10:14" x14ac:dyDescent="0.2">
      <c r="J79" s="22">
        <v>14</v>
      </c>
      <c r="K79" s="22">
        <v>14.5</v>
      </c>
      <c r="L79">
        <f t="shared" si="8"/>
        <v>0.96551724137931039</v>
      </c>
      <c r="N79" s="7"/>
    </row>
    <row r="80" spans="10:14" x14ac:dyDescent="0.2">
      <c r="J80" s="22">
        <v>14</v>
      </c>
      <c r="K80" s="22">
        <v>14</v>
      </c>
      <c r="L80">
        <f t="shared" si="8"/>
        <v>1</v>
      </c>
      <c r="N80" s="7"/>
    </row>
    <row r="81" spans="10:14" x14ac:dyDescent="0.2">
      <c r="J81" s="22">
        <v>13.5</v>
      </c>
      <c r="K81" s="22">
        <v>14.5</v>
      </c>
      <c r="L81">
        <f t="shared" si="8"/>
        <v>0.93103448275862066</v>
      </c>
      <c r="N81" s="7"/>
    </row>
    <row r="82" spans="10:14" x14ac:dyDescent="0.2">
      <c r="J82" s="22">
        <v>13.5</v>
      </c>
      <c r="K82" s="22">
        <v>13.5</v>
      </c>
      <c r="L82">
        <f t="shared" si="8"/>
        <v>1</v>
      </c>
      <c r="N82" s="7"/>
    </row>
    <row r="83" spans="10:14" x14ac:dyDescent="0.2">
      <c r="J83" s="22">
        <v>13.5</v>
      </c>
      <c r="K83" s="22">
        <v>13.5</v>
      </c>
      <c r="L83">
        <f t="shared" si="8"/>
        <v>1</v>
      </c>
      <c r="N83" s="7"/>
    </row>
    <row r="84" spans="10:14" x14ac:dyDescent="0.2">
      <c r="J84" s="22">
        <v>13.5</v>
      </c>
      <c r="K84" s="22">
        <v>13</v>
      </c>
      <c r="L84">
        <f t="shared" si="8"/>
        <v>1.0384615384615385</v>
      </c>
      <c r="N84" s="7"/>
    </row>
    <row r="85" spans="10:14" x14ac:dyDescent="0.2">
      <c r="J85" s="22">
        <v>13.5</v>
      </c>
      <c r="K85" s="22">
        <v>12.5</v>
      </c>
      <c r="L85">
        <f t="shared" si="8"/>
        <v>1.08</v>
      </c>
      <c r="N85" s="7"/>
    </row>
    <row r="86" spans="10:14" x14ac:dyDescent="0.2">
      <c r="J86" s="22">
        <v>13.5</v>
      </c>
      <c r="K86" s="22">
        <v>12.5</v>
      </c>
      <c r="L86">
        <f t="shared" si="8"/>
        <v>1.08</v>
      </c>
      <c r="N86" s="7"/>
    </row>
    <row r="87" spans="10:14" x14ac:dyDescent="0.2">
      <c r="J87" s="22">
        <v>13</v>
      </c>
      <c r="K87" s="22">
        <v>13</v>
      </c>
      <c r="L87">
        <f t="shared" si="8"/>
        <v>1</v>
      </c>
      <c r="N87" s="7"/>
    </row>
    <row r="88" spans="10:14" x14ac:dyDescent="0.2">
      <c r="J88" s="22">
        <v>13</v>
      </c>
      <c r="K88" s="22">
        <v>13</v>
      </c>
      <c r="L88">
        <f t="shared" si="8"/>
        <v>1</v>
      </c>
      <c r="N88" s="7"/>
    </row>
    <row r="89" spans="10:14" x14ac:dyDescent="0.2">
      <c r="J89" s="22">
        <v>13</v>
      </c>
      <c r="K89" s="22">
        <v>13</v>
      </c>
      <c r="L89">
        <f t="shared" si="8"/>
        <v>1</v>
      </c>
      <c r="N89" s="7"/>
    </row>
    <row r="90" spans="10:14" x14ac:dyDescent="0.2">
      <c r="J90" s="22">
        <v>13</v>
      </c>
      <c r="K90" s="22">
        <v>12.5</v>
      </c>
      <c r="L90">
        <f t="shared" si="8"/>
        <v>1.04</v>
      </c>
      <c r="N90" s="7"/>
    </row>
    <row r="91" spans="10:14" x14ac:dyDescent="0.2">
      <c r="J91" s="22">
        <v>13</v>
      </c>
      <c r="K91" s="22">
        <v>12.5</v>
      </c>
      <c r="L91">
        <f t="shared" si="8"/>
        <v>1.04</v>
      </c>
      <c r="N91" s="7"/>
    </row>
    <row r="92" spans="10:14" x14ac:dyDescent="0.2">
      <c r="J92" s="22">
        <v>13</v>
      </c>
      <c r="K92" s="22">
        <v>12</v>
      </c>
      <c r="L92">
        <f t="shared" si="8"/>
        <v>1.0833333333333333</v>
      </c>
      <c r="N92" s="7"/>
    </row>
    <row r="93" spans="10:14" x14ac:dyDescent="0.2">
      <c r="J93" s="22">
        <v>13</v>
      </c>
      <c r="K93" s="22">
        <v>12</v>
      </c>
      <c r="L93">
        <f t="shared" si="8"/>
        <v>1.0833333333333333</v>
      </c>
      <c r="N93" s="7"/>
    </row>
    <row r="94" spans="10:14" x14ac:dyDescent="0.2">
      <c r="J94" s="22">
        <v>12.5</v>
      </c>
      <c r="K94" s="22">
        <v>13.5</v>
      </c>
      <c r="L94">
        <f t="shared" ref="L94:L106" si="9">J94/K94</f>
        <v>0.92592592592592593</v>
      </c>
      <c r="N94" s="7"/>
    </row>
    <row r="95" spans="10:14" x14ac:dyDescent="0.2">
      <c r="J95" s="22">
        <v>12.5</v>
      </c>
      <c r="K95" s="22">
        <v>12.5</v>
      </c>
      <c r="L95">
        <f t="shared" si="9"/>
        <v>1</v>
      </c>
      <c r="N95" s="7"/>
    </row>
    <row r="96" spans="10:14" x14ac:dyDescent="0.2">
      <c r="J96" s="22">
        <v>12.5</v>
      </c>
      <c r="K96" s="22">
        <v>12.5</v>
      </c>
      <c r="L96">
        <f t="shared" si="9"/>
        <v>1</v>
      </c>
      <c r="N96" s="7"/>
    </row>
    <row r="97" spans="10:14" x14ac:dyDescent="0.2">
      <c r="J97" s="22">
        <v>12.5</v>
      </c>
      <c r="K97" s="22">
        <v>12.5</v>
      </c>
      <c r="L97">
        <f t="shared" si="9"/>
        <v>1</v>
      </c>
      <c r="N97" s="7"/>
    </row>
    <row r="98" spans="10:14" x14ac:dyDescent="0.2">
      <c r="J98" s="22">
        <v>12.5</v>
      </c>
      <c r="K98" s="22">
        <v>12.5</v>
      </c>
      <c r="L98">
        <f t="shared" si="9"/>
        <v>1</v>
      </c>
      <c r="N98" s="7"/>
    </row>
    <row r="99" spans="10:14" x14ac:dyDescent="0.2">
      <c r="J99" s="22">
        <v>12.5</v>
      </c>
      <c r="K99" s="22">
        <v>12.5</v>
      </c>
      <c r="L99">
        <f t="shared" si="9"/>
        <v>1</v>
      </c>
      <c r="N99" s="7"/>
    </row>
    <row r="100" spans="10:14" x14ac:dyDescent="0.2">
      <c r="J100" s="22">
        <v>12.5</v>
      </c>
      <c r="K100" s="22">
        <v>12.5</v>
      </c>
      <c r="L100">
        <f t="shared" si="9"/>
        <v>1</v>
      </c>
      <c r="N100" s="7"/>
    </row>
    <row r="101" spans="10:14" x14ac:dyDescent="0.2">
      <c r="J101" s="22">
        <v>12.5</v>
      </c>
      <c r="K101" s="22">
        <v>12</v>
      </c>
      <c r="L101">
        <f t="shared" si="9"/>
        <v>1.0416666666666667</v>
      </c>
      <c r="N101" s="7"/>
    </row>
    <row r="102" spans="10:14" x14ac:dyDescent="0.2">
      <c r="J102" s="22">
        <v>12.5</v>
      </c>
      <c r="K102" s="22">
        <v>12</v>
      </c>
      <c r="L102">
        <f t="shared" si="9"/>
        <v>1.0416666666666667</v>
      </c>
      <c r="N102" s="7"/>
    </row>
    <row r="103" spans="10:14" x14ac:dyDescent="0.2">
      <c r="J103" s="22">
        <v>12.5</v>
      </c>
      <c r="K103" s="22">
        <v>12</v>
      </c>
      <c r="L103">
        <f t="shared" si="9"/>
        <v>1.0416666666666667</v>
      </c>
      <c r="N103" s="7"/>
    </row>
    <row r="104" spans="10:14" x14ac:dyDescent="0.2">
      <c r="J104" s="22">
        <v>12.5</v>
      </c>
      <c r="K104" s="22">
        <v>11.5</v>
      </c>
      <c r="L104">
        <f t="shared" si="9"/>
        <v>1.0869565217391304</v>
      </c>
      <c r="N104" s="7"/>
    </row>
    <row r="105" spans="10:14" x14ac:dyDescent="0.2">
      <c r="J105" s="22">
        <v>12</v>
      </c>
      <c r="K105" s="22">
        <v>13.5</v>
      </c>
      <c r="L105">
        <f t="shared" si="9"/>
        <v>0.88888888888888884</v>
      </c>
      <c r="N105" s="7"/>
    </row>
    <row r="106" spans="10:14" x14ac:dyDescent="0.2">
      <c r="J106" s="22">
        <v>12</v>
      </c>
      <c r="K106" s="22">
        <v>13</v>
      </c>
      <c r="L106">
        <f t="shared" si="9"/>
        <v>0.92307692307692313</v>
      </c>
      <c r="N106" s="7"/>
    </row>
    <row r="107" spans="10:14" x14ac:dyDescent="0.2">
      <c r="N107" s="7"/>
    </row>
    <row r="108" spans="10:14" x14ac:dyDescent="0.2">
      <c r="N108" s="7"/>
    </row>
    <row r="109" spans="10:14" x14ac:dyDescent="0.2">
      <c r="N109" s="7"/>
    </row>
    <row r="110" spans="10:14" x14ac:dyDescent="0.2">
      <c r="N110" s="7"/>
    </row>
    <row r="111" spans="10:14" x14ac:dyDescent="0.2">
      <c r="N111" s="7"/>
    </row>
    <row r="112" spans="10:14" x14ac:dyDescent="0.2">
      <c r="N112" s="7"/>
    </row>
    <row r="113" spans="14:14" x14ac:dyDescent="0.2">
      <c r="N113" s="7"/>
    </row>
    <row r="114" spans="14:14" x14ac:dyDescent="0.2">
      <c r="N114" s="7"/>
    </row>
    <row r="115" spans="14:14" x14ac:dyDescent="0.2">
      <c r="N115" s="7"/>
    </row>
    <row r="116" spans="14:14" x14ac:dyDescent="0.2">
      <c r="N116" s="7"/>
    </row>
    <row r="117" spans="14:14" x14ac:dyDescent="0.2">
      <c r="N117" s="7"/>
    </row>
    <row r="118" spans="14:14" x14ac:dyDescent="0.2">
      <c r="N118" s="7"/>
    </row>
    <row r="119" spans="14:14" x14ac:dyDescent="0.2">
      <c r="N119" s="7"/>
    </row>
    <row r="120" spans="14:14" x14ac:dyDescent="0.2">
      <c r="N120" s="7"/>
    </row>
    <row r="121" spans="14:14" x14ac:dyDescent="0.2">
      <c r="N121" s="7"/>
    </row>
    <row r="122" spans="14:14" x14ac:dyDescent="0.2">
      <c r="N122" s="7"/>
    </row>
    <row r="123" spans="14:14" x14ac:dyDescent="0.2">
      <c r="N123" s="7"/>
    </row>
    <row r="124" spans="14:14" x14ac:dyDescent="0.2">
      <c r="N124" s="7"/>
    </row>
    <row r="125" spans="14:14" x14ac:dyDescent="0.2">
      <c r="N125" s="7"/>
    </row>
    <row r="126" spans="14:14" x14ac:dyDescent="0.2">
      <c r="N126" s="7"/>
    </row>
    <row r="127" spans="14:14" x14ac:dyDescent="0.2">
      <c r="N127" s="7"/>
    </row>
    <row r="128" spans="14:14" x14ac:dyDescent="0.2">
      <c r="N128" s="7"/>
    </row>
    <row r="129" spans="14:14" x14ac:dyDescent="0.2">
      <c r="N129" s="7"/>
    </row>
    <row r="130" spans="14:14" x14ac:dyDescent="0.2">
      <c r="N130" s="7"/>
    </row>
    <row r="131" spans="14:14" x14ac:dyDescent="0.2">
      <c r="N131" s="7"/>
    </row>
    <row r="132" spans="14:14" x14ac:dyDescent="0.2">
      <c r="N132" s="7"/>
    </row>
    <row r="133" spans="14:14" x14ac:dyDescent="0.2">
      <c r="N133" s="7"/>
    </row>
    <row r="134" spans="14:14" x14ac:dyDescent="0.2">
      <c r="N134" s="7"/>
    </row>
    <row r="135" spans="14:14" x14ac:dyDescent="0.2">
      <c r="N135" s="7"/>
    </row>
    <row r="136" spans="14:14" x14ac:dyDescent="0.2">
      <c r="N136" s="7"/>
    </row>
    <row r="137" spans="14:14" x14ac:dyDescent="0.2">
      <c r="N137" s="7"/>
    </row>
    <row r="138" spans="14:14" x14ac:dyDescent="0.2">
      <c r="N138" s="7"/>
    </row>
    <row r="139" spans="14:14" x14ac:dyDescent="0.2">
      <c r="N139" s="7"/>
    </row>
    <row r="140" spans="14:14" x14ac:dyDescent="0.2">
      <c r="N140" s="7"/>
    </row>
    <row r="141" spans="14:14" x14ac:dyDescent="0.2">
      <c r="N141" s="7"/>
    </row>
    <row r="142" spans="14:14" x14ac:dyDescent="0.2">
      <c r="N142" s="7"/>
    </row>
    <row r="143" spans="14:14" x14ac:dyDescent="0.2">
      <c r="N143" s="7"/>
    </row>
    <row r="144" spans="14:14" x14ac:dyDescent="0.2">
      <c r="N144" s="7"/>
    </row>
    <row r="145" spans="14:14" x14ac:dyDescent="0.2">
      <c r="N145" s="7"/>
    </row>
    <row r="146" spans="14:14" x14ac:dyDescent="0.2">
      <c r="N146" s="7"/>
    </row>
    <row r="147" spans="14:14" x14ac:dyDescent="0.2">
      <c r="N147" s="7"/>
    </row>
    <row r="148" spans="14:14" x14ac:dyDescent="0.2">
      <c r="N148" s="7"/>
    </row>
    <row r="149" spans="14:14" x14ac:dyDescent="0.2">
      <c r="N149" s="7"/>
    </row>
    <row r="150" spans="14:14" x14ac:dyDescent="0.2">
      <c r="N150" s="7"/>
    </row>
    <row r="151" spans="14:14" x14ac:dyDescent="0.2">
      <c r="N151" s="7"/>
    </row>
    <row r="152" spans="14:14" x14ac:dyDescent="0.2">
      <c r="N152" s="7"/>
    </row>
    <row r="153" spans="14:14" x14ac:dyDescent="0.2">
      <c r="N153" s="7"/>
    </row>
    <row r="154" spans="14:14" x14ac:dyDescent="0.2">
      <c r="N154" s="7"/>
    </row>
    <row r="155" spans="14:14" x14ac:dyDescent="0.2">
      <c r="N155" s="7"/>
    </row>
    <row r="156" spans="14:14" x14ac:dyDescent="0.2">
      <c r="N156" s="7"/>
    </row>
    <row r="157" spans="14:14" x14ac:dyDescent="0.2">
      <c r="N157" s="7"/>
    </row>
    <row r="158" spans="14:14" x14ac:dyDescent="0.2">
      <c r="N158" s="7"/>
    </row>
    <row r="159" spans="14:14" x14ac:dyDescent="0.2">
      <c r="N159" s="7"/>
    </row>
    <row r="160" spans="14:14" x14ac:dyDescent="0.2">
      <c r="N160" s="7"/>
    </row>
    <row r="161" spans="14:14" x14ac:dyDescent="0.2">
      <c r="N161" s="7"/>
    </row>
    <row r="162" spans="14:14" x14ac:dyDescent="0.2">
      <c r="N162" s="7"/>
    </row>
    <row r="163" spans="14:14" x14ac:dyDescent="0.2">
      <c r="N163" s="7"/>
    </row>
    <row r="164" spans="14:14" x14ac:dyDescent="0.2">
      <c r="N164" s="7"/>
    </row>
    <row r="165" spans="14:14" x14ac:dyDescent="0.2">
      <c r="N165" s="7"/>
    </row>
    <row r="166" spans="14:14" x14ac:dyDescent="0.2">
      <c r="N166" s="7"/>
    </row>
    <row r="167" spans="14:14" x14ac:dyDescent="0.2">
      <c r="N167" s="7"/>
    </row>
    <row r="168" spans="14:14" x14ac:dyDescent="0.2">
      <c r="N168" s="7"/>
    </row>
    <row r="169" spans="14:14" x14ac:dyDescent="0.2">
      <c r="N169" s="7"/>
    </row>
    <row r="170" spans="14:14" x14ac:dyDescent="0.2">
      <c r="N170" s="7"/>
    </row>
    <row r="171" spans="14:14" x14ac:dyDescent="0.2">
      <c r="N171" s="7"/>
    </row>
    <row r="172" spans="14:14" x14ac:dyDescent="0.2">
      <c r="N172" s="7"/>
    </row>
    <row r="173" spans="14:14" x14ac:dyDescent="0.2">
      <c r="N173" s="7"/>
    </row>
    <row r="174" spans="14:14" x14ac:dyDescent="0.2">
      <c r="N174" s="7"/>
    </row>
    <row r="175" spans="14:14" x14ac:dyDescent="0.2">
      <c r="N175" s="7"/>
    </row>
    <row r="176" spans="14:14" x14ac:dyDescent="0.2">
      <c r="N176" s="7"/>
    </row>
    <row r="177" spans="14:14" x14ac:dyDescent="0.2">
      <c r="N177" s="7"/>
    </row>
    <row r="178" spans="14:14" x14ac:dyDescent="0.2">
      <c r="N178" s="7"/>
    </row>
    <row r="179" spans="14:14" x14ac:dyDescent="0.2">
      <c r="N179" s="7"/>
    </row>
    <row r="180" spans="14:14" x14ac:dyDescent="0.2">
      <c r="N180" s="7"/>
    </row>
    <row r="181" spans="14:14" x14ac:dyDescent="0.2">
      <c r="N181" s="7"/>
    </row>
    <row r="182" spans="14:14" x14ac:dyDescent="0.2">
      <c r="N182" s="7"/>
    </row>
    <row r="183" spans="14:14" x14ac:dyDescent="0.2">
      <c r="N183" s="7"/>
    </row>
    <row r="184" spans="14:14" x14ac:dyDescent="0.2">
      <c r="N184" s="7"/>
    </row>
    <row r="185" spans="14:14" x14ac:dyDescent="0.2">
      <c r="N185" s="7"/>
    </row>
    <row r="186" spans="14:14" x14ac:dyDescent="0.2">
      <c r="N186" s="7"/>
    </row>
    <row r="187" spans="14:14" x14ac:dyDescent="0.2">
      <c r="N187" s="7"/>
    </row>
    <row r="188" spans="14:14" x14ac:dyDescent="0.2">
      <c r="N188" s="7"/>
    </row>
    <row r="189" spans="14:14" x14ac:dyDescent="0.2">
      <c r="N189" s="7"/>
    </row>
    <row r="190" spans="14:14" x14ac:dyDescent="0.2">
      <c r="N190" s="7"/>
    </row>
    <row r="191" spans="14:14" x14ac:dyDescent="0.2">
      <c r="N191" s="7"/>
    </row>
    <row r="192" spans="14:14" x14ac:dyDescent="0.2">
      <c r="N192" s="7"/>
    </row>
    <row r="193" spans="14:14" x14ac:dyDescent="0.2">
      <c r="N193" s="7"/>
    </row>
    <row r="194" spans="14:14" x14ac:dyDescent="0.2">
      <c r="N194" s="7"/>
    </row>
    <row r="195" spans="14:14" x14ac:dyDescent="0.2">
      <c r="N195" s="7"/>
    </row>
    <row r="196" spans="14:14" x14ac:dyDescent="0.2">
      <c r="N196" s="7"/>
    </row>
    <row r="197" spans="14:14" x14ac:dyDescent="0.2">
      <c r="N197" s="7"/>
    </row>
    <row r="198" spans="14:14" x14ac:dyDescent="0.2">
      <c r="N198" s="7"/>
    </row>
    <row r="199" spans="14:14" x14ac:dyDescent="0.2">
      <c r="N199" s="7"/>
    </row>
    <row r="200" spans="14:14" x14ac:dyDescent="0.2">
      <c r="N200" s="7"/>
    </row>
    <row r="201" spans="14:14" x14ac:dyDescent="0.2">
      <c r="N201" s="7"/>
    </row>
    <row r="202" spans="14:14" x14ac:dyDescent="0.2">
      <c r="N202" s="7"/>
    </row>
    <row r="203" spans="14:14" x14ac:dyDescent="0.2">
      <c r="N203" s="7"/>
    </row>
    <row r="204" spans="14:14" x14ac:dyDescent="0.2">
      <c r="N204" s="7"/>
    </row>
    <row r="205" spans="14:14" x14ac:dyDescent="0.2">
      <c r="N205" s="7"/>
    </row>
    <row r="206" spans="14:14" x14ac:dyDescent="0.2">
      <c r="N206" s="7"/>
    </row>
    <row r="207" spans="14:14" x14ac:dyDescent="0.2">
      <c r="N207" s="7"/>
    </row>
    <row r="208" spans="14:14" x14ac:dyDescent="0.2">
      <c r="N208" s="7"/>
    </row>
    <row r="209" spans="14:14" x14ac:dyDescent="0.2">
      <c r="N209" s="7"/>
    </row>
    <row r="210" spans="14:14" x14ac:dyDescent="0.2">
      <c r="N210" s="7"/>
    </row>
    <row r="211" spans="14:14" x14ac:dyDescent="0.2">
      <c r="N211" s="7"/>
    </row>
    <row r="212" spans="14:14" x14ac:dyDescent="0.2">
      <c r="N212" s="7"/>
    </row>
    <row r="213" spans="14:14" x14ac:dyDescent="0.2">
      <c r="N213" s="7"/>
    </row>
    <row r="214" spans="14:14" x14ac:dyDescent="0.2">
      <c r="N214" s="7"/>
    </row>
    <row r="215" spans="14:14" x14ac:dyDescent="0.2">
      <c r="N215" s="7"/>
    </row>
    <row r="216" spans="14:14" x14ac:dyDescent="0.2">
      <c r="N216" s="7"/>
    </row>
    <row r="217" spans="14:14" x14ac:dyDescent="0.2">
      <c r="N217" s="7"/>
    </row>
    <row r="218" spans="14:14" x14ac:dyDescent="0.2">
      <c r="N218" s="7"/>
    </row>
    <row r="219" spans="14:14" x14ac:dyDescent="0.2">
      <c r="N219" s="7"/>
    </row>
    <row r="220" spans="14:14" x14ac:dyDescent="0.2">
      <c r="N220" s="7"/>
    </row>
    <row r="221" spans="14:14" x14ac:dyDescent="0.2">
      <c r="N221" s="7"/>
    </row>
    <row r="222" spans="14:14" x14ac:dyDescent="0.2">
      <c r="N222" s="7"/>
    </row>
    <row r="223" spans="14:14" x14ac:dyDescent="0.2">
      <c r="N223" s="7"/>
    </row>
    <row r="224" spans="14:14" x14ac:dyDescent="0.2">
      <c r="N224" s="7"/>
    </row>
    <row r="225" spans="14:14" x14ac:dyDescent="0.2">
      <c r="N225" s="7"/>
    </row>
    <row r="226" spans="14:14" x14ac:dyDescent="0.2">
      <c r="N226" s="7"/>
    </row>
  </sheetData>
  <phoneticPr fontId="4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4"/>
  <sheetViews>
    <sheetView workbookViewId="0">
      <pane ySplit="2040" topLeftCell="A63"/>
      <selection activeCell="G3" sqref="G3"/>
      <selection pane="bottomLeft" activeCell="M70" sqref="M70"/>
    </sheetView>
  </sheetViews>
  <sheetFormatPr defaultRowHeight="12.75" x14ac:dyDescent="0.2"/>
  <cols>
    <col min="13" max="13" width="9.140625" style="7"/>
  </cols>
  <sheetData>
    <row r="1" spans="1:18" x14ac:dyDescent="0.2">
      <c r="A1" s="2" t="s">
        <v>433</v>
      </c>
      <c r="B1" s="2" t="s">
        <v>1</v>
      </c>
      <c r="C1" s="2" t="s">
        <v>2</v>
      </c>
      <c r="D1" s="2" t="s">
        <v>5</v>
      </c>
      <c r="E1" s="2" t="s">
        <v>4</v>
      </c>
      <c r="F1" s="3" t="s">
        <v>3</v>
      </c>
      <c r="G1" s="4" t="s">
        <v>6</v>
      </c>
      <c r="H1" s="2" t="s">
        <v>141</v>
      </c>
      <c r="I1" s="2" t="s">
        <v>431</v>
      </c>
      <c r="J1" s="2" t="s">
        <v>435</v>
      </c>
      <c r="K1" s="2" t="s">
        <v>7</v>
      </c>
      <c r="L1" s="2" t="s">
        <v>8</v>
      </c>
      <c r="M1" s="6" t="s">
        <v>56</v>
      </c>
      <c r="N1" t="s">
        <v>45</v>
      </c>
      <c r="O1" t="s">
        <v>46</v>
      </c>
      <c r="P1" t="s">
        <v>47</v>
      </c>
      <c r="Q1" t="s">
        <v>68</v>
      </c>
      <c r="R1" t="s">
        <v>69</v>
      </c>
    </row>
    <row r="2" spans="1:18" x14ac:dyDescent="0.2">
      <c r="A2" t="s">
        <v>12</v>
      </c>
      <c r="B2" s="1">
        <f>AVERAGE(B21:B993)</f>
        <v>82.848484848484844</v>
      </c>
      <c r="C2" s="1">
        <f t="shared" ref="C2:I2" si="0">AVERAGE(C21:C993)</f>
        <v>55.469696969696969</v>
      </c>
      <c r="D2" s="1">
        <f t="shared" si="0"/>
        <v>32.727272727272727</v>
      </c>
      <c r="E2" s="1">
        <f t="shared" si="0"/>
        <v>41.424242424242422</v>
      </c>
      <c r="F2" s="1">
        <f t="shared" si="0"/>
        <v>1.5035722997065324</v>
      </c>
      <c r="G2" s="7">
        <f t="shared" si="0"/>
        <v>0.39684881783627679</v>
      </c>
      <c r="H2" s="1">
        <f t="shared" si="0"/>
        <v>0.78698217454069319</v>
      </c>
      <c r="I2" s="1">
        <f t="shared" si="0"/>
        <v>17.787878787878789</v>
      </c>
      <c r="J2" s="1">
        <f>AVERAGE(J21:J993)</f>
        <v>2.1515151515151514</v>
      </c>
      <c r="K2" s="1">
        <f>AVERAGE(K21:K993)</f>
        <v>11.105263157894736</v>
      </c>
      <c r="L2" s="1">
        <f>AVERAGE(L21:L993)</f>
        <v>12.394736842105264</v>
      </c>
      <c r="M2" s="7">
        <f>AVERAGE(M21:M993)</f>
        <v>0.9037707302867487</v>
      </c>
    </row>
    <row r="3" spans="1:18" x14ac:dyDescent="0.2">
      <c r="A3" t="s">
        <v>14</v>
      </c>
      <c r="B3">
        <f>MIN(B21:B993)</f>
        <v>49</v>
      </c>
      <c r="C3">
        <f t="shared" ref="C3:I3" si="1">MIN(C21:C993)</f>
        <v>32</v>
      </c>
      <c r="D3">
        <f t="shared" si="1"/>
        <v>5</v>
      </c>
      <c r="E3">
        <f t="shared" si="1"/>
        <v>32</v>
      </c>
      <c r="F3" s="1">
        <f t="shared" si="1"/>
        <v>1.28</v>
      </c>
      <c r="G3" s="7">
        <f t="shared" si="1"/>
        <v>6.4935064935064929E-2</v>
      </c>
      <c r="H3">
        <f t="shared" si="1"/>
        <v>0.34615384615384615</v>
      </c>
      <c r="I3">
        <f t="shared" si="1"/>
        <v>13</v>
      </c>
      <c r="J3">
        <f>MIN(J21:J993)</f>
        <v>0</v>
      </c>
      <c r="K3">
        <f>MIN(K21:K993)</f>
        <v>8</v>
      </c>
      <c r="L3">
        <f>MIN(L21:L993)</f>
        <v>9</v>
      </c>
      <c r="M3" s="7">
        <f>MIN(M21:M993)</f>
        <v>0.7857142857142857</v>
      </c>
    </row>
    <row r="4" spans="1:18" x14ac:dyDescent="0.2">
      <c r="A4" t="s">
        <v>15</v>
      </c>
      <c r="B4" s="1">
        <f t="shared" ref="B4:I4" si="2">PERCENTILE(B21:B993,0.05)</f>
        <v>57.25</v>
      </c>
      <c r="C4" s="1">
        <f t="shared" si="2"/>
        <v>38</v>
      </c>
      <c r="D4" s="1">
        <f t="shared" si="2"/>
        <v>14.25</v>
      </c>
      <c r="E4" s="1">
        <f t="shared" si="2"/>
        <v>33.25</v>
      </c>
      <c r="F4" s="1">
        <f t="shared" si="2"/>
        <v>1.3020055970149254</v>
      </c>
      <c r="G4" s="7">
        <f t="shared" si="2"/>
        <v>0.17029411764705882</v>
      </c>
      <c r="H4" s="1">
        <f t="shared" si="2"/>
        <v>0.48499999999999999</v>
      </c>
      <c r="I4" s="1">
        <f t="shared" si="2"/>
        <v>14</v>
      </c>
      <c r="J4" s="1">
        <f>PERCENTILE(J21:J993,0.05)</f>
        <v>0</v>
      </c>
      <c r="K4" s="1">
        <f>PERCENTILE(K21:K993,0.05)</f>
        <v>9</v>
      </c>
      <c r="L4" s="1">
        <f>PERCENTILE(L21:L993,0.05)</f>
        <v>10</v>
      </c>
      <c r="M4" s="7">
        <f>PERCENTILE(M21:M993,0.05)</f>
        <v>0.79785714285714293</v>
      </c>
    </row>
    <row r="5" spans="1:18" x14ac:dyDescent="0.2">
      <c r="A5" t="s">
        <v>16</v>
      </c>
      <c r="B5" s="1">
        <f t="shared" ref="B5:I5" si="3">PERCENTILE(B21:B993,0.95)</f>
        <v>110</v>
      </c>
      <c r="C5" s="1">
        <f t="shared" si="3"/>
        <v>74.5</v>
      </c>
      <c r="D5" s="1">
        <f t="shared" si="3"/>
        <v>48.75</v>
      </c>
      <c r="E5" s="1">
        <f t="shared" si="3"/>
        <v>52</v>
      </c>
      <c r="F5" s="1">
        <f t="shared" si="3"/>
        <v>1.7564655172413792</v>
      </c>
      <c r="G5" s="7">
        <f t="shared" si="3"/>
        <v>0.54034090909090904</v>
      </c>
      <c r="H5" s="1">
        <f t="shared" si="3"/>
        <v>1</v>
      </c>
      <c r="I5" s="1">
        <f t="shared" si="3"/>
        <v>23</v>
      </c>
      <c r="J5" s="1">
        <f>PERCENTILE(J21:J993,0.95)</f>
        <v>4.75</v>
      </c>
      <c r="K5" s="1">
        <f>PERCENTILE(K21:K993,0.95)</f>
        <v>13</v>
      </c>
      <c r="L5" s="1">
        <f>PERCENTILE(L21:L993,0.95)</f>
        <v>15</v>
      </c>
      <c r="M5" s="7">
        <f>PERCENTILE(M21:M993,0.95)</f>
        <v>1.1000000000000001</v>
      </c>
    </row>
    <row r="6" spans="1:18" x14ac:dyDescent="0.2">
      <c r="A6" t="s">
        <v>13</v>
      </c>
      <c r="B6">
        <f>MAX(B21:B993)</f>
        <v>117</v>
      </c>
      <c r="C6">
        <f t="shared" ref="C6:I6" si="4">MAX(C21:C993)</f>
        <v>81</v>
      </c>
      <c r="D6">
        <f t="shared" si="4"/>
        <v>61</v>
      </c>
      <c r="E6">
        <f t="shared" si="4"/>
        <v>60</v>
      </c>
      <c r="F6" s="1">
        <f t="shared" si="4"/>
        <v>1.85</v>
      </c>
      <c r="G6" s="7">
        <f t="shared" si="4"/>
        <v>0.59183673469387754</v>
      </c>
      <c r="H6">
        <f t="shared" si="4"/>
        <v>1</v>
      </c>
      <c r="I6">
        <f t="shared" si="4"/>
        <v>28</v>
      </c>
      <c r="J6">
        <f>MAX(J21:J993)</f>
        <v>5</v>
      </c>
      <c r="K6">
        <f>MAX(K21:K993)</f>
        <v>13</v>
      </c>
      <c r="L6">
        <f>MAX(L21:L993)</f>
        <v>15</v>
      </c>
      <c r="M6" s="7">
        <f>MAX(M21:M993)</f>
        <v>1.2</v>
      </c>
    </row>
    <row r="7" spans="1:18" x14ac:dyDescent="0.2">
      <c r="A7" t="s">
        <v>22</v>
      </c>
      <c r="B7">
        <f>COUNT(B9:B993)</f>
        <v>66</v>
      </c>
      <c r="C7">
        <f t="shared" ref="C7:I7" si="5">COUNT(C9:C993)</f>
        <v>66</v>
      </c>
      <c r="D7">
        <f t="shared" si="5"/>
        <v>66</v>
      </c>
      <c r="E7">
        <f t="shared" si="5"/>
        <v>66</v>
      </c>
      <c r="F7">
        <f t="shared" si="5"/>
        <v>66</v>
      </c>
      <c r="G7">
        <f t="shared" si="5"/>
        <v>66</v>
      </c>
      <c r="H7">
        <f t="shared" si="5"/>
        <v>66</v>
      </c>
      <c r="I7">
        <f t="shared" si="5"/>
        <v>66</v>
      </c>
      <c r="J7">
        <f>COUNT(J9:J993)</f>
        <v>66</v>
      </c>
      <c r="K7">
        <f>COUNT(K9:K993)</f>
        <v>38</v>
      </c>
      <c r="L7">
        <f>COUNT(L9:L993)</f>
        <v>38</v>
      </c>
      <c r="M7" s="7">
        <f>COUNT(M9:M993)</f>
        <v>38</v>
      </c>
    </row>
    <row r="20" spans="1:19" x14ac:dyDescent="0.2">
      <c r="A20" t="s">
        <v>432</v>
      </c>
      <c r="N20" t="s">
        <v>131</v>
      </c>
      <c r="S20" t="s">
        <v>132</v>
      </c>
    </row>
    <row r="21" spans="1:19" x14ac:dyDescent="0.2">
      <c r="A21" t="s">
        <v>434</v>
      </c>
      <c r="B21">
        <v>77</v>
      </c>
      <c r="C21">
        <v>60</v>
      </c>
      <c r="D21">
        <v>5</v>
      </c>
      <c r="E21">
        <v>39</v>
      </c>
      <c r="F21" s="7">
        <f t="shared" ref="F21:F84" si="6">B21/C21</f>
        <v>1.2833333333333334</v>
      </c>
      <c r="G21" s="7">
        <f t="shared" ref="G21:G84" si="7">D21/B21</f>
        <v>6.4935064935064929E-2</v>
      </c>
      <c r="H21" s="7">
        <v>0.54545454545454541</v>
      </c>
      <c r="I21">
        <v>19</v>
      </c>
      <c r="J21">
        <v>4</v>
      </c>
    </row>
    <row r="22" spans="1:19" x14ac:dyDescent="0.2">
      <c r="A22" t="s">
        <v>434</v>
      </c>
      <c r="B22">
        <v>102</v>
      </c>
      <c r="C22">
        <v>70</v>
      </c>
      <c r="D22">
        <v>15</v>
      </c>
      <c r="E22">
        <v>50</v>
      </c>
      <c r="F22" s="7">
        <f t="shared" si="6"/>
        <v>1.4571428571428571</v>
      </c>
      <c r="G22" s="7">
        <f t="shared" si="7"/>
        <v>0.14705882352941177</v>
      </c>
      <c r="H22" s="7">
        <v>1</v>
      </c>
      <c r="I22">
        <v>16</v>
      </c>
      <c r="J22">
        <v>5</v>
      </c>
    </row>
    <row r="23" spans="1:19" x14ac:dyDescent="0.2">
      <c r="A23" t="s">
        <v>434</v>
      </c>
      <c r="B23">
        <v>105</v>
      </c>
      <c r="C23">
        <v>80</v>
      </c>
      <c r="D23">
        <v>8</v>
      </c>
      <c r="E23">
        <v>38</v>
      </c>
      <c r="F23" s="7">
        <f t="shared" si="6"/>
        <v>1.3125</v>
      </c>
      <c r="G23" s="7">
        <f t="shared" si="7"/>
        <v>7.6190476190476197E-2</v>
      </c>
      <c r="H23" s="7">
        <v>1</v>
      </c>
      <c r="I23">
        <v>23</v>
      </c>
      <c r="J23">
        <v>5</v>
      </c>
    </row>
    <row r="24" spans="1:19" x14ac:dyDescent="0.2">
      <c r="A24" t="s">
        <v>434</v>
      </c>
      <c r="B24">
        <v>95</v>
      </c>
      <c r="C24">
        <v>60</v>
      </c>
      <c r="D24">
        <v>40</v>
      </c>
      <c r="E24">
        <v>38</v>
      </c>
      <c r="F24" s="7">
        <f t="shared" si="6"/>
        <v>1.5833333333333333</v>
      </c>
      <c r="G24" s="7">
        <f t="shared" si="7"/>
        <v>0.42105263157894735</v>
      </c>
      <c r="H24" s="7">
        <v>0.91176470588235292</v>
      </c>
      <c r="I24">
        <v>16</v>
      </c>
      <c r="J24">
        <v>2</v>
      </c>
    </row>
    <row r="25" spans="1:19" x14ac:dyDescent="0.2">
      <c r="A25" t="s">
        <v>434</v>
      </c>
      <c r="B25">
        <v>96</v>
      </c>
      <c r="C25">
        <v>75</v>
      </c>
      <c r="D25">
        <v>8</v>
      </c>
      <c r="E25">
        <v>43</v>
      </c>
      <c r="F25" s="7">
        <f t="shared" si="6"/>
        <v>1.28</v>
      </c>
      <c r="G25" s="7">
        <f t="shared" si="7"/>
        <v>8.3333333333333329E-2</v>
      </c>
      <c r="H25" s="7">
        <v>0.70588235294117652</v>
      </c>
      <c r="I25">
        <v>17</v>
      </c>
      <c r="J25">
        <v>4</v>
      </c>
    </row>
    <row r="26" spans="1:19" x14ac:dyDescent="0.2">
      <c r="A26" t="s">
        <v>434</v>
      </c>
      <c r="B26">
        <v>63</v>
      </c>
      <c r="C26">
        <v>39</v>
      </c>
      <c r="D26">
        <v>17</v>
      </c>
      <c r="E26">
        <v>38</v>
      </c>
      <c r="F26" s="7">
        <f t="shared" si="6"/>
        <v>1.6153846153846154</v>
      </c>
      <c r="G26" s="7">
        <f t="shared" si="7"/>
        <v>0.26984126984126983</v>
      </c>
      <c r="H26" s="7">
        <v>0.6</v>
      </c>
      <c r="I26">
        <v>19</v>
      </c>
      <c r="J26">
        <v>0</v>
      </c>
    </row>
    <row r="27" spans="1:19" x14ac:dyDescent="0.2">
      <c r="A27" t="s">
        <v>434</v>
      </c>
      <c r="B27">
        <v>56</v>
      </c>
      <c r="C27">
        <v>32</v>
      </c>
      <c r="D27">
        <v>25</v>
      </c>
      <c r="E27">
        <v>42</v>
      </c>
      <c r="F27" s="7">
        <f t="shared" si="6"/>
        <v>1.75</v>
      </c>
      <c r="G27" s="7">
        <f t="shared" si="7"/>
        <v>0.44642857142857145</v>
      </c>
      <c r="H27" s="7">
        <v>0.5</v>
      </c>
      <c r="I27">
        <v>15</v>
      </c>
      <c r="J27">
        <v>0</v>
      </c>
    </row>
    <row r="28" spans="1:19" x14ac:dyDescent="0.2">
      <c r="A28" t="s">
        <v>434</v>
      </c>
      <c r="B28">
        <v>74</v>
      </c>
      <c r="C28">
        <v>52</v>
      </c>
      <c r="D28">
        <v>32</v>
      </c>
      <c r="E28">
        <v>40</v>
      </c>
      <c r="F28" s="7">
        <f t="shared" si="6"/>
        <v>1.4230769230769231</v>
      </c>
      <c r="G28" s="7">
        <f t="shared" si="7"/>
        <v>0.43243243243243246</v>
      </c>
      <c r="H28" s="7">
        <v>0.48</v>
      </c>
      <c r="I28">
        <v>21</v>
      </c>
      <c r="J28">
        <v>1</v>
      </c>
    </row>
    <row r="29" spans="1:19" x14ac:dyDescent="0.2">
      <c r="A29" t="s">
        <v>434</v>
      </c>
      <c r="B29">
        <v>57</v>
      </c>
      <c r="C29">
        <v>37</v>
      </c>
      <c r="D29">
        <v>20</v>
      </c>
      <c r="E29">
        <v>40</v>
      </c>
      <c r="F29" s="7">
        <f t="shared" si="6"/>
        <v>1.5405405405405406</v>
      </c>
      <c r="G29" s="7">
        <f t="shared" si="7"/>
        <v>0.35087719298245612</v>
      </c>
      <c r="H29" s="7">
        <v>0.57894736842105265</v>
      </c>
      <c r="I29">
        <v>20</v>
      </c>
      <c r="J29">
        <v>0</v>
      </c>
    </row>
    <row r="30" spans="1:19" x14ac:dyDescent="0.2">
      <c r="A30" t="s">
        <v>434</v>
      </c>
      <c r="B30">
        <v>63</v>
      </c>
      <c r="C30">
        <v>40</v>
      </c>
      <c r="D30">
        <v>20</v>
      </c>
      <c r="E30">
        <v>38</v>
      </c>
      <c r="F30" s="7">
        <f t="shared" si="6"/>
        <v>1.575</v>
      </c>
      <c r="G30" s="7">
        <f t="shared" si="7"/>
        <v>0.31746031746031744</v>
      </c>
      <c r="H30" s="7">
        <v>0.54545454545454541</v>
      </c>
      <c r="I30">
        <v>18</v>
      </c>
      <c r="J30">
        <v>2</v>
      </c>
    </row>
    <row r="31" spans="1:19" x14ac:dyDescent="0.2">
      <c r="A31" t="s">
        <v>434</v>
      </c>
      <c r="B31">
        <v>54</v>
      </c>
      <c r="C31">
        <v>38</v>
      </c>
      <c r="D31">
        <v>14</v>
      </c>
      <c r="E31">
        <v>40</v>
      </c>
      <c r="F31" s="7">
        <f t="shared" si="6"/>
        <v>1.4210526315789473</v>
      </c>
      <c r="G31" s="7">
        <f t="shared" si="7"/>
        <v>0.25925925925925924</v>
      </c>
      <c r="H31" s="7">
        <v>0.68421052631578949</v>
      </c>
      <c r="I31">
        <v>15</v>
      </c>
      <c r="J31">
        <v>0</v>
      </c>
    </row>
    <row r="32" spans="1:19" x14ac:dyDescent="0.2">
      <c r="A32" t="s">
        <v>434</v>
      </c>
      <c r="B32">
        <v>90</v>
      </c>
      <c r="C32">
        <v>59</v>
      </c>
      <c r="D32">
        <v>36</v>
      </c>
      <c r="E32">
        <v>37</v>
      </c>
      <c r="F32" s="7">
        <f t="shared" si="6"/>
        <v>1.5254237288135593</v>
      </c>
      <c r="G32" s="7">
        <f t="shared" si="7"/>
        <v>0.4</v>
      </c>
      <c r="H32" s="7">
        <v>0.44827586206896552</v>
      </c>
      <c r="I32">
        <v>21</v>
      </c>
      <c r="J32">
        <v>0</v>
      </c>
    </row>
    <row r="33" spans="1:10" x14ac:dyDescent="0.2">
      <c r="A33" t="s">
        <v>434</v>
      </c>
      <c r="B33">
        <v>58</v>
      </c>
      <c r="C33">
        <v>41</v>
      </c>
      <c r="D33">
        <v>32</v>
      </c>
      <c r="E33">
        <v>43</v>
      </c>
      <c r="F33" s="7">
        <f t="shared" si="6"/>
        <v>1.4146341463414633</v>
      </c>
      <c r="G33" s="7">
        <f t="shared" si="7"/>
        <v>0.55172413793103448</v>
      </c>
      <c r="H33" s="7">
        <v>0.77272727272727271</v>
      </c>
      <c r="I33">
        <v>14</v>
      </c>
      <c r="J33">
        <v>2</v>
      </c>
    </row>
    <row r="34" spans="1:10" x14ac:dyDescent="0.2">
      <c r="A34" t="s">
        <v>434</v>
      </c>
      <c r="B34">
        <v>85</v>
      </c>
      <c r="C34">
        <v>54</v>
      </c>
      <c r="D34">
        <v>34</v>
      </c>
      <c r="E34">
        <v>32</v>
      </c>
      <c r="F34" s="7">
        <f t="shared" si="6"/>
        <v>1.5740740740740742</v>
      </c>
      <c r="G34" s="7">
        <f t="shared" si="7"/>
        <v>0.4</v>
      </c>
      <c r="H34" s="7">
        <v>0.7407407407407407</v>
      </c>
      <c r="I34">
        <v>22</v>
      </c>
      <c r="J34">
        <v>2</v>
      </c>
    </row>
    <row r="35" spans="1:10" x14ac:dyDescent="0.2">
      <c r="A35" t="s">
        <v>434</v>
      </c>
      <c r="B35">
        <v>74</v>
      </c>
      <c r="C35">
        <v>54</v>
      </c>
      <c r="D35">
        <v>27</v>
      </c>
      <c r="E35">
        <v>34</v>
      </c>
      <c r="F35" s="7">
        <f t="shared" si="6"/>
        <v>1.3703703703703705</v>
      </c>
      <c r="G35" s="7">
        <f t="shared" si="7"/>
        <v>0.36486486486486486</v>
      </c>
      <c r="H35" s="7">
        <v>1</v>
      </c>
      <c r="I35">
        <v>14</v>
      </c>
      <c r="J35">
        <v>1</v>
      </c>
    </row>
    <row r="36" spans="1:10" x14ac:dyDescent="0.2">
      <c r="A36" t="s">
        <v>434</v>
      </c>
      <c r="B36">
        <v>115</v>
      </c>
      <c r="C36">
        <v>77</v>
      </c>
      <c r="D36">
        <v>37</v>
      </c>
      <c r="E36">
        <v>37</v>
      </c>
      <c r="F36" s="7">
        <f t="shared" si="6"/>
        <v>1.4935064935064934</v>
      </c>
      <c r="G36" s="7">
        <f t="shared" si="7"/>
        <v>0.32173913043478258</v>
      </c>
      <c r="H36" s="7">
        <v>1</v>
      </c>
      <c r="I36">
        <v>23</v>
      </c>
      <c r="J36">
        <v>4</v>
      </c>
    </row>
    <row r="37" spans="1:10" x14ac:dyDescent="0.2">
      <c r="A37" t="s">
        <v>434</v>
      </c>
      <c r="B37">
        <v>117</v>
      </c>
      <c r="C37">
        <v>81</v>
      </c>
      <c r="D37">
        <v>61</v>
      </c>
      <c r="E37">
        <v>38</v>
      </c>
      <c r="F37" s="7">
        <f t="shared" si="6"/>
        <v>1.4444444444444444</v>
      </c>
      <c r="G37" s="7">
        <f t="shared" si="7"/>
        <v>0.5213675213675214</v>
      </c>
      <c r="H37" s="7">
        <v>0.75</v>
      </c>
      <c r="I37">
        <v>25</v>
      </c>
      <c r="J37">
        <v>2</v>
      </c>
    </row>
    <row r="38" spans="1:10" x14ac:dyDescent="0.2">
      <c r="A38" t="s">
        <v>434</v>
      </c>
      <c r="B38">
        <v>75</v>
      </c>
      <c r="C38">
        <v>56</v>
      </c>
      <c r="D38">
        <v>18</v>
      </c>
      <c r="E38">
        <v>38</v>
      </c>
      <c r="F38" s="7">
        <f t="shared" si="6"/>
        <v>1.3392857142857142</v>
      </c>
      <c r="G38" s="7">
        <f t="shared" si="7"/>
        <v>0.24</v>
      </c>
      <c r="H38" s="7">
        <v>1</v>
      </c>
      <c r="I38">
        <v>14</v>
      </c>
      <c r="J38">
        <v>3</v>
      </c>
    </row>
    <row r="39" spans="1:10" x14ac:dyDescent="0.2">
      <c r="A39" t="s">
        <v>434</v>
      </c>
      <c r="B39">
        <v>90</v>
      </c>
      <c r="C39">
        <v>52</v>
      </c>
      <c r="D39">
        <v>43</v>
      </c>
      <c r="E39">
        <v>45</v>
      </c>
      <c r="F39" s="7">
        <f t="shared" si="6"/>
        <v>1.7307692307692308</v>
      </c>
      <c r="G39" s="7">
        <f t="shared" si="7"/>
        <v>0.4777777777777778</v>
      </c>
      <c r="H39" s="7">
        <v>0.875</v>
      </c>
      <c r="I39">
        <v>22</v>
      </c>
      <c r="J39">
        <v>2</v>
      </c>
    </row>
    <row r="40" spans="1:10" x14ac:dyDescent="0.2">
      <c r="A40" t="s">
        <v>434</v>
      </c>
      <c r="B40">
        <v>100</v>
      </c>
      <c r="C40">
        <v>61</v>
      </c>
      <c r="D40">
        <v>50</v>
      </c>
      <c r="E40">
        <v>35</v>
      </c>
      <c r="F40" s="7">
        <f t="shared" si="6"/>
        <v>1.639344262295082</v>
      </c>
      <c r="G40" s="7">
        <f t="shared" si="7"/>
        <v>0.5</v>
      </c>
      <c r="H40" s="7">
        <v>0.67741935483870963</v>
      </c>
      <c r="I40">
        <v>28</v>
      </c>
      <c r="J40">
        <v>0</v>
      </c>
    </row>
    <row r="41" spans="1:10" x14ac:dyDescent="0.2">
      <c r="A41" t="s">
        <v>434</v>
      </c>
      <c r="B41">
        <v>69</v>
      </c>
      <c r="C41">
        <v>38</v>
      </c>
      <c r="D41">
        <v>30</v>
      </c>
      <c r="E41">
        <v>33</v>
      </c>
      <c r="F41" s="7">
        <f t="shared" si="6"/>
        <v>1.8157894736842106</v>
      </c>
      <c r="G41" s="7">
        <f t="shared" si="7"/>
        <v>0.43478260869565216</v>
      </c>
      <c r="H41" s="7">
        <v>0.68421052631578949</v>
      </c>
      <c r="I41">
        <v>17</v>
      </c>
      <c r="J41">
        <v>0</v>
      </c>
    </row>
    <row r="42" spans="1:10" x14ac:dyDescent="0.2">
      <c r="A42" t="s">
        <v>434</v>
      </c>
      <c r="B42">
        <v>49</v>
      </c>
      <c r="C42">
        <v>33</v>
      </c>
      <c r="D42">
        <v>29</v>
      </c>
      <c r="E42">
        <v>33</v>
      </c>
      <c r="F42" s="7">
        <f t="shared" si="6"/>
        <v>1.4848484848484849</v>
      </c>
      <c r="G42" s="7">
        <f t="shared" si="7"/>
        <v>0.59183673469387754</v>
      </c>
      <c r="H42" s="7">
        <v>0.75</v>
      </c>
      <c r="I42">
        <v>16</v>
      </c>
      <c r="J42">
        <v>0</v>
      </c>
    </row>
    <row r="43" spans="1:10" x14ac:dyDescent="0.2">
      <c r="A43" t="s">
        <v>434</v>
      </c>
      <c r="B43">
        <v>76</v>
      </c>
      <c r="C43">
        <v>54</v>
      </c>
      <c r="D43">
        <v>38</v>
      </c>
      <c r="E43">
        <v>48</v>
      </c>
      <c r="F43" s="7">
        <f t="shared" si="6"/>
        <v>1.4074074074074074</v>
      </c>
      <c r="G43" s="7">
        <f t="shared" si="7"/>
        <v>0.5</v>
      </c>
      <c r="H43" s="7">
        <v>0.7857142857142857</v>
      </c>
      <c r="I43">
        <v>20</v>
      </c>
      <c r="J43">
        <v>4</v>
      </c>
    </row>
    <row r="44" spans="1:10" x14ac:dyDescent="0.2">
      <c r="A44" t="s">
        <v>434</v>
      </c>
      <c r="B44">
        <v>85</v>
      </c>
      <c r="C44">
        <v>62</v>
      </c>
      <c r="D44">
        <v>30</v>
      </c>
      <c r="E44">
        <v>42</v>
      </c>
      <c r="F44" s="7">
        <f t="shared" si="6"/>
        <v>1.3709677419354838</v>
      </c>
      <c r="G44" s="7">
        <f t="shared" si="7"/>
        <v>0.35294117647058826</v>
      </c>
      <c r="H44" s="7">
        <v>1</v>
      </c>
      <c r="I44">
        <v>20</v>
      </c>
      <c r="J44">
        <v>5</v>
      </c>
    </row>
    <row r="45" spans="1:10" x14ac:dyDescent="0.2">
      <c r="A45" t="s">
        <v>434</v>
      </c>
      <c r="B45">
        <v>63</v>
      </c>
      <c r="C45">
        <v>42</v>
      </c>
      <c r="D45">
        <v>28</v>
      </c>
      <c r="E45">
        <v>50</v>
      </c>
      <c r="F45" s="7">
        <f t="shared" si="6"/>
        <v>1.5</v>
      </c>
      <c r="G45" s="7">
        <f t="shared" si="7"/>
        <v>0.44444444444444442</v>
      </c>
      <c r="H45" s="7">
        <v>0.65217391304347827</v>
      </c>
      <c r="I45">
        <v>18</v>
      </c>
      <c r="J45">
        <v>3</v>
      </c>
    </row>
    <row r="46" spans="1:10" x14ac:dyDescent="0.2">
      <c r="A46" t="s">
        <v>434</v>
      </c>
      <c r="B46">
        <v>70</v>
      </c>
      <c r="C46">
        <v>45</v>
      </c>
      <c r="D46">
        <v>33</v>
      </c>
      <c r="E46">
        <v>42</v>
      </c>
      <c r="F46" s="7">
        <f t="shared" si="6"/>
        <v>1.5555555555555556</v>
      </c>
      <c r="G46" s="7">
        <f t="shared" si="7"/>
        <v>0.47142857142857142</v>
      </c>
      <c r="H46" s="7">
        <v>0.63636363636363635</v>
      </c>
      <c r="I46">
        <v>24</v>
      </c>
      <c r="J46">
        <v>1</v>
      </c>
    </row>
    <row r="47" spans="1:10" x14ac:dyDescent="0.2">
      <c r="A47" t="s">
        <v>434</v>
      </c>
      <c r="B47">
        <v>95</v>
      </c>
      <c r="C47">
        <v>66</v>
      </c>
      <c r="D47">
        <v>42</v>
      </c>
      <c r="E47">
        <v>42</v>
      </c>
      <c r="F47" s="7">
        <f t="shared" si="6"/>
        <v>1.4393939393939394</v>
      </c>
      <c r="G47" s="7">
        <f t="shared" si="7"/>
        <v>0.44210526315789472</v>
      </c>
      <c r="H47" s="7">
        <v>1</v>
      </c>
      <c r="I47">
        <v>20</v>
      </c>
      <c r="J47">
        <v>3</v>
      </c>
    </row>
    <row r="48" spans="1:10" x14ac:dyDescent="0.2">
      <c r="A48" t="s">
        <v>434</v>
      </c>
      <c r="B48">
        <v>81</v>
      </c>
      <c r="C48">
        <v>58</v>
      </c>
      <c r="D48">
        <v>28</v>
      </c>
      <c r="E48">
        <v>40</v>
      </c>
      <c r="F48" s="7">
        <f t="shared" si="6"/>
        <v>1.396551724137931</v>
      </c>
      <c r="G48" s="7">
        <f t="shared" si="7"/>
        <v>0.34567901234567899</v>
      </c>
      <c r="H48" s="7">
        <v>1</v>
      </c>
      <c r="I48">
        <v>21</v>
      </c>
      <c r="J48">
        <v>5</v>
      </c>
    </row>
    <row r="49" spans="1:10" x14ac:dyDescent="0.2">
      <c r="A49" t="s">
        <v>434</v>
      </c>
      <c r="B49">
        <v>75</v>
      </c>
      <c r="C49">
        <v>52</v>
      </c>
      <c r="D49">
        <v>35</v>
      </c>
      <c r="E49">
        <v>33</v>
      </c>
      <c r="F49" s="7">
        <f t="shared" si="6"/>
        <v>1.4423076923076923</v>
      </c>
      <c r="G49" s="7">
        <f t="shared" si="7"/>
        <v>0.46666666666666667</v>
      </c>
      <c r="H49" s="7">
        <v>0.6428571428571429</v>
      </c>
      <c r="I49">
        <v>17</v>
      </c>
      <c r="J49">
        <v>3</v>
      </c>
    </row>
    <row r="50" spans="1:10" x14ac:dyDescent="0.2">
      <c r="A50" t="s">
        <v>434</v>
      </c>
      <c r="B50">
        <v>74</v>
      </c>
      <c r="C50">
        <v>40</v>
      </c>
      <c r="D50">
        <v>34</v>
      </c>
      <c r="E50">
        <v>37</v>
      </c>
      <c r="F50" s="7">
        <f t="shared" si="6"/>
        <v>1.85</v>
      </c>
      <c r="G50" s="7">
        <f t="shared" si="7"/>
        <v>0.45945945945945948</v>
      </c>
      <c r="H50" s="7">
        <v>0.5714285714285714</v>
      </c>
      <c r="I50">
        <v>17</v>
      </c>
      <c r="J50">
        <v>1</v>
      </c>
    </row>
    <row r="51" spans="1:10" x14ac:dyDescent="0.2">
      <c r="A51" t="s">
        <v>434</v>
      </c>
      <c r="B51">
        <v>80</v>
      </c>
      <c r="C51">
        <v>45</v>
      </c>
      <c r="D51">
        <v>42</v>
      </c>
      <c r="E51">
        <v>38</v>
      </c>
      <c r="F51" s="7">
        <f t="shared" si="6"/>
        <v>1.7777777777777777</v>
      </c>
      <c r="G51" s="7">
        <f t="shared" si="7"/>
        <v>0.52500000000000002</v>
      </c>
      <c r="H51" s="7">
        <v>0.34615384615384615</v>
      </c>
      <c r="I51">
        <v>22</v>
      </c>
      <c r="J51">
        <v>3</v>
      </c>
    </row>
    <row r="52" spans="1:10" x14ac:dyDescent="0.2">
      <c r="A52" t="s">
        <v>434</v>
      </c>
      <c r="B52">
        <v>112</v>
      </c>
      <c r="C52">
        <v>70</v>
      </c>
      <c r="D52">
        <v>50</v>
      </c>
      <c r="E52">
        <v>42</v>
      </c>
      <c r="F52" s="7">
        <f t="shared" si="6"/>
        <v>1.6</v>
      </c>
      <c r="G52" s="7">
        <f t="shared" si="7"/>
        <v>0.44642857142857145</v>
      </c>
      <c r="H52" s="7">
        <v>0.81818181818181823</v>
      </c>
      <c r="I52">
        <v>20</v>
      </c>
      <c r="J52">
        <v>2</v>
      </c>
    </row>
    <row r="53" spans="1:10" x14ac:dyDescent="0.2">
      <c r="A53" t="s">
        <v>434</v>
      </c>
      <c r="B53">
        <v>95</v>
      </c>
      <c r="C53">
        <v>58</v>
      </c>
      <c r="D53">
        <v>42</v>
      </c>
      <c r="E53">
        <v>52</v>
      </c>
      <c r="F53" s="7">
        <f t="shared" si="6"/>
        <v>1.6379310344827587</v>
      </c>
      <c r="G53" s="7">
        <f t="shared" si="7"/>
        <v>0.44210526315789472</v>
      </c>
      <c r="H53" s="7">
        <v>0.92592592592592593</v>
      </c>
      <c r="I53">
        <v>18</v>
      </c>
      <c r="J53">
        <v>3</v>
      </c>
    </row>
    <row r="54" spans="1:10" x14ac:dyDescent="0.2">
      <c r="A54" t="s">
        <v>434</v>
      </c>
      <c r="B54">
        <v>73</v>
      </c>
      <c r="C54">
        <v>47</v>
      </c>
      <c r="D54">
        <v>27</v>
      </c>
      <c r="E54">
        <v>57</v>
      </c>
      <c r="F54" s="7">
        <f t="shared" si="6"/>
        <v>1.553191489361702</v>
      </c>
      <c r="G54" s="7">
        <f t="shared" si="7"/>
        <v>0.36986301369863012</v>
      </c>
      <c r="H54" s="7">
        <v>0.75</v>
      </c>
      <c r="I54">
        <v>15</v>
      </c>
      <c r="J54">
        <v>3</v>
      </c>
    </row>
    <row r="55" spans="1:10" x14ac:dyDescent="0.2">
      <c r="A55" t="s">
        <v>434</v>
      </c>
      <c r="B55">
        <v>80</v>
      </c>
      <c r="C55">
        <v>62</v>
      </c>
      <c r="D55">
        <v>38</v>
      </c>
      <c r="E55">
        <v>38</v>
      </c>
      <c r="F55" s="7">
        <f t="shared" si="6"/>
        <v>1.2903225806451613</v>
      </c>
      <c r="G55" s="7">
        <f t="shared" si="7"/>
        <v>0.47499999999999998</v>
      </c>
      <c r="H55" s="7">
        <v>1</v>
      </c>
      <c r="I55">
        <v>16</v>
      </c>
      <c r="J55">
        <v>4</v>
      </c>
    </row>
    <row r="56" spans="1:10" x14ac:dyDescent="0.2">
      <c r="A56" t="s">
        <v>434</v>
      </c>
      <c r="B56">
        <v>88</v>
      </c>
      <c r="C56">
        <v>59</v>
      </c>
      <c r="D56">
        <v>38</v>
      </c>
      <c r="E56">
        <v>52</v>
      </c>
      <c r="F56" s="7">
        <f t="shared" si="6"/>
        <v>1.4915254237288136</v>
      </c>
      <c r="G56" s="7">
        <f t="shared" si="7"/>
        <v>0.43181818181818182</v>
      </c>
      <c r="H56" s="7">
        <v>0.66</v>
      </c>
      <c r="I56">
        <v>19</v>
      </c>
      <c r="J56">
        <v>1</v>
      </c>
    </row>
    <row r="57" spans="1:10" x14ac:dyDescent="0.2">
      <c r="A57" t="s">
        <v>434</v>
      </c>
      <c r="B57">
        <v>95</v>
      </c>
      <c r="C57">
        <v>61</v>
      </c>
      <c r="D57">
        <v>38</v>
      </c>
      <c r="E57">
        <v>47</v>
      </c>
      <c r="F57" s="7">
        <f t="shared" si="6"/>
        <v>1.5573770491803278</v>
      </c>
      <c r="G57" s="7">
        <f t="shared" si="7"/>
        <v>0.4</v>
      </c>
      <c r="H57" s="7">
        <v>0.73333333333333328</v>
      </c>
      <c r="I57">
        <v>19</v>
      </c>
      <c r="J57">
        <v>3</v>
      </c>
    </row>
    <row r="58" spans="1:10" x14ac:dyDescent="0.2">
      <c r="A58" t="s">
        <v>434</v>
      </c>
      <c r="B58">
        <v>104</v>
      </c>
      <c r="C58">
        <v>62</v>
      </c>
      <c r="D58">
        <v>45</v>
      </c>
      <c r="E58">
        <v>38</v>
      </c>
      <c r="F58" s="7">
        <f t="shared" si="6"/>
        <v>1.6774193548387097</v>
      </c>
      <c r="G58" s="7">
        <f t="shared" si="7"/>
        <v>0.43269230769230771</v>
      </c>
      <c r="H58" s="7">
        <v>0.90909090909090906</v>
      </c>
      <c r="I58">
        <v>22</v>
      </c>
      <c r="J58">
        <v>3</v>
      </c>
    </row>
    <row r="59" spans="1:10" x14ac:dyDescent="0.2">
      <c r="A59" t="s">
        <v>434</v>
      </c>
      <c r="B59">
        <v>97</v>
      </c>
      <c r="C59">
        <v>60</v>
      </c>
      <c r="D59">
        <v>40</v>
      </c>
      <c r="E59">
        <v>60</v>
      </c>
      <c r="F59" s="7">
        <f t="shared" si="6"/>
        <v>1.6166666666666667</v>
      </c>
      <c r="G59" s="7">
        <f t="shared" si="7"/>
        <v>0.41237113402061853</v>
      </c>
      <c r="H59" s="7">
        <v>1</v>
      </c>
      <c r="I59">
        <v>17</v>
      </c>
      <c r="J59">
        <v>1</v>
      </c>
    </row>
    <row r="60" spans="1:10" x14ac:dyDescent="0.2">
      <c r="A60" t="s">
        <v>434</v>
      </c>
      <c r="B60">
        <v>87</v>
      </c>
      <c r="C60">
        <v>62</v>
      </c>
      <c r="D60">
        <v>38</v>
      </c>
      <c r="E60">
        <v>40</v>
      </c>
      <c r="F60" s="7">
        <f t="shared" si="6"/>
        <v>1.403225806451613</v>
      </c>
      <c r="G60" s="7">
        <f t="shared" si="7"/>
        <v>0.43678160919540232</v>
      </c>
      <c r="H60" s="7">
        <v>0.9375</v>
      </c>
      <c r="I60">
        <v>18</v>
      </c>
      <c r="J60">
        <v>3</v>
      </c>
    </row>
    <row r="61" spans="1:10" x14ac:dyDescent="0.2">
      <c r="A61" t="s">
        <v>434</v>
      </c>
      <c r="B61">
        <v>67</v>
      </c>
      <c r="C61">
        <v>50</v>
      </c>
      <c r="D61">
        <v>27</v>
      </c>
      <c r="E61">
        <v>45</v>
      </c>
      <c r="F61" s="7">
        <f t="shared" si="6"/>
        <v>1.34</v>
      </c>
      <c r="G61" s="7">
        <f t="shared" si="7"/>
        <v>0.40298507462686567</v>
      </c>
      <c r="H61" s="7">
        <v>0.86956521739130432</v>
      </c>
      <c r="I61">
        <v>13</v>
      </c>
      <c r="J61">
        <v>2</v>
      </c>
    </row>
    <row r="62" spans="1:10" x14ac:dyDescent="0.2">
      <c r="A62" t="s">
        <v>434</v>
      </c>
      <c r="B62">
        <v>66</v>
      </c>
      <c r="C62">
        <v>45</v>
      </c>
      <c r="D62">
        <v>28</v>
      </c>
      <c r="E62">
        <v>40</v>
      </c>
      <c r="F62" s="7">
        <f t="shared" si="6"/>
        <v>1.4666666666666666</v>
      </c>
      <c r="G62" s="7">
        <f t="shared" si="7"/>
        <v>0.42424242424242425</v>
      </c>
      <c r="H62" s="7">
        <v>0.81481481481481477</v>
      </c>
      <c r="I62">
        <v>15</v>
      </c>
      <c r="J62">
        <v>0</v>
      </c>
    </row>
    <row r="63" spans="1:10" x14ac:dyDescent="0.2">
      <c r="A63" t="s">
        <v>434</v>
      </c>
      <c r="B63">
        <v>75</v>
      </c>
      <c r="C63">
        <v>50</v>
      </c>
      <c r="D63">
        <v>29</v>
      </c>
      <c r="E63">
        <v>47</v>
      </c>
      <c r="F63" s="7">
        <f t="shared" si="6"/>
        <v>1.5</v>
      </c>
      <c r="G63" s="7">
        <f t="shared" si="7"/>
        <v>0.38666666666666666</v>
      </c>
      <c r="H63" s="7">
        <v>1</v>
      </c>
      <c r="I63">
        <v>15</v>
      </c>
      <c r="J63">
        <v>4</v>
      </c>
    </row>
    <row r="64" spans="1:10" x14ac:dyDescent="0.2">
      <c r="A64" t="s">
        <v>434</v>
      </c>
      <c r="B64">
        <v>90</v>
      </c>
      <c r="C64">
        <v>55</v>
      </c>
      <c r="D64">
        <v>30</v>
      </c>
      <c r="E64">
        <v>38</v>
      </c>
      <c r="F64" s="7">
        <f t="shared" si="6"/>
        <v>1.6363636363636365</v>
      </c>
      <c r="G64" s="7">
        <f t="shared" si="7"/>
        <v>0.33333333333333331</v>
      </c>
      <c r="H64" s="7">
        <v>0.85185185185185186</v>
      </c>
      <c r="I64">
        <v>19</v>
      </c>
      <c r="J64">
        <v>2</v>
      </c>
    </row>
    <row r="65" spans="1:10" x14ac:dyDescent="0.2">
      <c r="A65" t="s">
        <v>434</v>
      </c>
      <c r="B65">
        <v>78</v>
      </c>
      <c r="C65">
        <v>52</v>
      </c>
      <c r="D65">
        <v>34</v>
      </c>
      <c r="E65">
        <v>37</v>
      </c>
      <c r="F65" s="7">
        <f t="shared" si="6"/>
        <v>1.5</v>
      </c>
      <c r="G65" s="7">
        <f t="shared" si="7"/>
        <v>0.4358974358974359</v>
      </c>
      <c r="H65" s="7">
        <v>1</v>
      </c>
      <c r="I65">
        <v>19</v>
      </c>
      <c r="J65">
        <v>2</v>
      </c>
    </row>
    <row r="66" spans="1:10" x14ac:dyDescent="0.2">
      <c r="A66" t="s">
        <v>434</v>
      </c>
      <c r="B66">
        <v>102</v>
      </c>
      <c r="C66">
        <v>58</v>
      </c>
      <c r="D66">
        <v>43</v>
      </c>
      <c r="E66">
        <v>36</v>
      </c>
      <c r="F66" s="7">
        <f t="shared" si="6"/>
        <v>1.7586206896551724</v>
      </c>
      <c r="G66" s="7">
        <f t="shared" si="7"/>
        <v>0.42156862745098039</v>
      </c>
      <c r="H66" s="7">
        <v>0.58064516129032262</v>
      </c>
      <c r="I66">
        <v>19</v>
      </c>
      <c r="J66">
        <v>1</v>
      </c>
    </row>
    <row r="67" spans="1:10" x14ac:dyDescent="0.2">
      <c r="A67" t="s">
        <v>434</v>
      </c>
      <c r="B67">
        <v>78</v>
      </c>
      <c r="C67">
        <v>50</v>
      </c>
      <c r="D67">
        <v>27</v>
      </c>
      <c r="E67">
        <v>37</v>
      </c>
      <c r="F67" s="7">
        <f t="shared" si="6"/>
        <v>1.56</v>
      </c>
      <c r="G67" s="7">
        <f t="shared" si="7"/>
        <v>0.34615384615384615</v>
      </c>
      <c r="H67" s="7">
        <v>1</v>
      </c>
      <c r="I67">
        <v>15</v>
      </c>
      <c r="J67">
        <v>3</v>
      </c>
    </row>
    <row r="68" spans="1:10" x14ac:dyDescent="0.2">
      <c r="A68" t="s">
        <v>434</v>
      </c>
      <c r="B68">
        <v>75</v>
      </c>
      <c r="C68">
        <v>47</v>
      </c>
      <c r="D68">
        <v>33</v>
      </c>
      <c r="E68">
        <v>45</v>
      </c>
      <c r="F68" s="7">
        <f t="shared" si="6"/>
        <v>1.5957446808510638</v>
      </c>
      <c r="G68" s="7">
        <f t="shared" si="7"/>
        <v>0.44</v>
      </c>
      <c r="H68" s="7">
        <v>0.88</v>
      </c>
      <c r="I68">
        <v>14</v>
      </c>
      <c r="J68">
        <v>2</v>
      </c>
    </row>
    <row r="69" spans="1:10" x14ac:dyDescent="0.2">
      <c r="A69" t="s">
        <v>434</v>
      </c>
      <c r="B69">
        <v>72</v>
      </c>
      <c r="C69">
        <v>53</v>
      </c>
      <c r="D69">
        <v>28</v>
      </c>
      <c r="E69">
        <v>38</v>
      </c>
      <c r="F69" s="7">
        <f t="shared" si="6"/>
        <v>1.3584905660377358</v>
      </c>
      <c r="G69" s="7">
        <f t="shared" si="7"/>
        <v>0.3888888888888889</v>
      </c>
      <c r="H69" s="7">
        <v>1</v>
      </c>
      <c r="I69">
        <v>15</v>
      </c>
      <c r="J69">
        <v>2</v>
      </c>
    </row>
    <row r="70" spans="1:10" x14ac:dyDescent="0.2">
      <c r="A70" t="s">
        <v>434</v>
      </c>
      <c r="B70">
        <v>73</v>
      </c>
      <c r="C70">
        <v>53</v>
      </c>
      <c r="D70">
        <v>32</v>
      </c>
      <c r="E70">
        <v>38</v>
      </c>
      <c r="F70" s="7">
        <f t="shared" si="6"/>
        <v>1.3773584905660377</v>
      </c>
      <c r="G70" s="7">
        <f t="shared" si="7"/>
        <v>0.43835616438356162</v>
      </c>
      <c r="H70" s="7">
        <v>1</v>
      </c>
      <c r="I70">
        <v>17</v>
      </c>
      <c r="J70">
        <v>3</v>
      </c>
    </row>
    <row r="71" spans="1:10" x14ac:dyDescent="0.2">
      <c r="A71" t="s">
        <v>434</v>
      </c>
      <c r="B71">
        <v>82</v>
      </c>
      <c r="C71">
        <v>60</v>
      </c>
      <c r="D71">
        <v>20</v>
      </c>
      <c r="E71">
        <v>45</v>
      </c>
      <c r="F71" s="7">
        <f t="shared" si="6"/>
        <v>1.3666666666666667</v>
      </c>
      <c r="G71" s="7">
        <f t="shared" si="7"/>
        <v>0.24390243902439024</v>
      </c>
      <c r="H71" s="7">
        <v>0.7142857142857143</v>
      </c>
      <c r="I71">
        <v>18</v>
      </c>
      <c r="J71">
        <v>2</v>
      </c>
    </row>
    <row r="72" spans="1:10" x14ac:dyDescent="0.2">
      <c r="A72" t="s">
        <v>434</v>
      </c>
      <c r="B72">
        <v>86</v>
      </c>
      <c r="C72">
        <v>53</v>
      </c>
      <c r="D72">
        <v>38</v>
      </c>
      <c r="E72">
        <v>38</v>
      </c>
      <c r="F72" s="7">
        <f t="shared" si="6"/>
        <v>1.6226415094339623</v>
      </c>
      <c r="G72" s="7">
        <f t="shared" si="7"/>
        <v>0.44186046511627908</v>
      </c>
      <c r="H72" s="7">
        <v>0.88</v>
      </c>
      <c r="I72">
        <v>16</v>
      </c>
      <c r="J72">
        <v>3</v>
      </c>
    </row>
    <row r="73" spans="1:10" x14ac:dyDescent="0.2">
      <c r="A73" t="s">
        <v>434</v>
      </c>
      <c r="B73">
        <v>110</v>
      </c>
      <c r="C73">
        <v>67</v>
      </c>
      <c r="D73">
        <v>60</v>
      </c>
      <c r="E73">
        <v>38</v>
      </c>
      <c r="F73" s="7">
        <f t="shared" si="6"/>
        <v>1.6417910447761195</v>
      </c>
      <c r="G73" s="7">
        <f t="shared" si="7"/>
        <v>0.54545454545454541</v>
      </c>
      <c r="H73" s="7">
        <v>0.67</v>
      </c>
      <c r="I73">
        <v>18</v>
      </c>
      <c r="J73">
        <v>3</v>
      </c>
    </row>
    <row r="74" spans="1:10" x14ac:dyDescent="0.2">
      <c r="A74" t="s">
        <v>434</v>
      </c>
      <c r="B74">
        <v>85</v>
      </c>
      <c r="C74">
        <v>54</v>
      </c>
      <c r="D74">
        <v>35</v>
      </c>
      <c r="E74">
        <v>52</v>
      </c>
      <c r="F74" s="7">
        <f t="shared" si="6"/>
        <v>1.5740740740740742</v>
      </c>
      <c r="G74" s="7">
        <f t="shared" si="7"/>
        <v>0.41176470588235292</v>
      </c>
      <c r="H74" s="7">
        <v>0.76923076923076927</v>
      </c>
      <c r="I74">
        <v>15</v>
      </c>
      <c r="J74">
        <v>1</v>
      </c>
    </row>
    <row r="75" spans="1:10" x14ac:dyDescent="0.2">
      <c r="A75" t="s">
        <v>434</v>
      </c>
      <c r="B75">
        <v>76</v>
      </c>
      <c r="C75">
        <v>53</v>
      </c>
      <c r="D75">
        <v>32</v>
      </c>
      <c r="E75">
        <v>45</v>
      </c>
      <c r="F75" s="7">
        <f t="shared" si="6"/>
        <v>1.4339622641509433</v>
      </c>
      <c r="G75" s="7">
        <f t="shared" si="7"/>
        <v>0.42105263157894735</v>
      </c>
      <c r="H75" s="7">
        <v>0.6428571428571429</v>
      </c>
      <c r="I75">
        <v>14</v>
      </c>
      <c r="J75">
        <v>0</v>
      </c>
    </row>
    <row r="76" spans="1:10" x14ac:dyDescent="0.2">
      <c r="A76" t="s">
        <v>434</v>
      </c>
      <c r="B76">
        <v>96</v>
      </c>
      <c r="C76">
        <v>62</v>
      </c>
      <c r="D76">
        <v>37</v>
      </c>
      <c r="E76">
        <v>43</v>
      </c>
      <c r="F76" s="7">
        <f t="shared" si="6"/>
        <v>1.5483870967741935</v>
      </c>
      <c r="G76" s="7">
        <f t="shared" si="7"/>
        <v>0.38541666666666669</v>
      </c>
      <c r="H76" s="7">
        <v>1</v>
      </c>
      <c r="I76">
        <v>14</v>
      </c>
      <c r="J76">
        <v>4</v>
      </c>
    </row>
    <row r="77" spans="1:10" x14ac:dyDescent="0.2">
      <c r="A77" t="s">
        <v>434</v>
      </c>
      <c r="B77">
        <v>70</v>
      </c>
      <c r="C77">
        <v>46</v>
      </c>
      <c r="D77">
        <v>28</v>
      </c>
      <c r="E77">
        <v>48</v>
      </c>
      <c r="F77" s="7">
        <f t="shared" si="6"/>
        <v>1.5217391304347827</v>
      </c>
      <c r="G77" s="7">
        <f t="shared" si="7"/>
        <v>0.4</v>
      </c>
      <c r="H77" s="7">
        <v>1</v>
      </c>
      <c r="I77">
        <v>15</v>
      </c>
      <c r="J77">
        <v>3</v>
      </c>
    </row>
    <row r="78" spans="1:10" x14ac:dyDescent="0.2">
      <c r="A78" t="s">
        <v>434</v>
      </c>
      <c r="B78">
        <v>82</v>
      </c>
      <c r="C78">
        <v>60</v>
      </c>
      <c r="D78">
        <v>45</v>
      </c>
      <c r="E78">
        <v>42</v>
      </c>
      <c r="F78" s="7">
        <f t="shared" si="6"/>
        <v>1.3666666666666667</v>
      </c>
      <c r="G78" s="7">
        <f t="shared" si="7"/>
        <v>0.54878048780487809</v>
      </c>
      <c r="H78" s="7">
        <v>0.60606060606060608</v>
      </c>
      <c r="I78">
        <v>14</v>
      </c>
      <c r="J78">
        <v>0</v>
      </c>
    </row>
    <row r="79" spans="1:10" x14ac:dyDescent="0.2">
      <c r="A79" t="s">
        <v>434</v>
      </c>
      <c r="B79">
        <v>83</v>
      </c>
      <c r="C79">
        <v>60</v>
      </c>
      <c r="D79">
        <v>42</v>
      </c>
      <c r="E79">
        <v>38</v>
      </c>
      <c r="F79" s="7">
        <f t="shared" si="6"/>
        <v>1.3833333333333333</v>
      </c>
      <c r="G79" s="7">
        <f t="shared" si="7"/>
        <v>0.50602409638554213</v>
      </c>
      <c r="H79" s="7">
        <v>0.56666666666666665</v>
      </c>
      <c r="I79">
        <v>17</v>
      </c>
      <c r="J79">
        <v>0</v>
      </c>
    </row>
    <row r="80" spans="1:10" x14ac:dyDescent="0.2">
      <c r="A80" t="s">
        <v>434</v>
      </c>
      <c r="B80">
        <v>85</v>
      </c>
      <c r="C80">
        <v>63</v>
      </c>
      <c r="D80">
        <v>33</v>
      </c>
      <c r="E80">
        <v>52</v>
      </c>
      <c r="F80" s="7">
        <f t="shared" si="6"/>
        <v>1.3492063492063493</v>
      </c>
      <c r="G80" s="7">
        <f t="shared" si="7"/>
        <v>0.38823529411764707</v>
      </c>
      <c r="H80" s="7">
        <v>0.625</v>
      </c>
      <c r="I80">
        <v>15</v>
      </c>
      <c r="J80">
        <v>1</v>
      </c>
    </row>
    <row r="81" spans="1:13" x14ac:dyDescent="0.2">
      <c r="A81" t="s">
        <v>434</v>
      </c>
      <c r="B81">
        <v>86</v>
      </c>
      <c r="C81">
        <v>54</v>
      </c>
      <c r="D81">
        <v>38</v>
      </c>
      <c r="E81">
        <v>40</v>
      </c>
      <c r="F81" s="7">
        <f t="shared" si="6"/>
        <v>1.5925925925925926</v>
      </c>
      <c r="G81" s="7">
        <f t="shared" si="7"/>
        <v>0.44186046511627908</v>
      </c>
      <c r="H81" s="7">
        <v>0.4642857142857143</v>
      </c>
      <c r="I81">
        <v>14</v>
      </c>
      <c r="J81">
        <v>1</v>
      </c>
    </row>
    <row r="82" spans="1:13" x14ac:dyDescent="0.2">
      <c r="A82" t="s">
        <v>434</v>
      </c>
      <c r="B82">
        <v>87</v>
      </c>
      <c r="C82">
        <v>67</v>
      </c>
      <c r="D82">
        <v>33</v>
      </c>
      <c r="E82">
        <v>40</v>
      </c>
      <c r="F82" s="7">
        <f t="shared" si="6"/>
        <v>1.2985074626865671</v>
      </c>
      <c r="G82" s="7">
        <f t="shared" si="7"/>
        <v>0.37931034482758619</v>
      </c>
      <c r="H82" s="7">
        <v>0.8571428571428571</v>
      </c>
      <c r="I82">
        <v>16</v>
      </c>
      <c r="J82">
        <v>2</v>
      </c>
    </row>
    <row r="83" spans="1:13" x14ac:dyDescent="0.2">
      <c r="A83" t="s">
        <v>434</v>
      </c>
      <c r="B83">
        <v>82</v>
      </c>
      <c r="C83">
        <v>57</v>
      </c>
      <c r="D83">
        <v>31</v>
      </c>
      <c r="E83">
        <v>38</v>
      </c>
      <c r="F83" s="7">
        <f t="shared" si="6"/>
        <v>1.4385964912280702</v>
      </c>
      <c r="G83" s="7">
        <f t="shared" si="7"/>
        <v>0.37804878048780488</v>
      </c>
      <c r="H83" s="7">
        <v>0.8125</v>
      </c>
      <c r="I83">
        <v>15</v>
      </c>
      <c r="J83">
        <v>3</v>
      </c>
    </row>
    <row r="84" spans="1:13" x14ac:dyDescent="0.2">
      <c r="A84" t="s">
        <v>434</v>
      </c>
      <c r="B84">
        <v>94</v>
      </c>
      <c r="C84">
        <v>68</v>
      </c>
      <c r="D84">
        <v>38</v>
      </c>
      <c r="E84">
        <v>40</v>
      </c>
      <c r="F84" s="7">
        <f t="shared" si="6"/>
        <v>1.3823529411764706</v>
      </c>
      <c r="G84" s="7">
        <f t="shared" si="7"/>
        <v>0.40425531914893614</v>
      </c>
      <c r="H84" s="7">
        <v>0.94594594594594594</v>
      </c>
      <c r="I84">
        <v>18</v>
      </c>
      <c r="J84">
        <v>3</v>
      </c>
    </row>
    <row r="85" spans="1:13" x14ac:dyDescent="0.2">
      <c r="A85" t="s">
        <v>434</v>
      </c>
      <c r="B85">
        <v>84</v>
      </c>
      <c r="C85">
        <v>57</v>
      </c>
      <c r="D85">
        <v>34</v>
      </c>
      <c r="E85">
        <v>40</v>
      </c>
      <c r="F85" s="7">
        <f>B85/C85</f>
        <v>1.4736842105263157</v>
      </c>
      <c r="G85" s="7">
        <f>D85/B85</f>
        <v>0.40476190476190477</v>
      </c>
      <c r="H85" s="7">
        <v>0.86206896551724133</v>
      </c>
      <c r="I85">
        <v>17</v>
      </c>
      <c r="J85">
        <v>1</v>
      </c>
    </row>
    <row r="86" spans="1:13" x14ac:dyDescent="0.2">
      <c r="A86" t="s">
        <v>434</v>
      </c>
      <c r="B86">
        <v>110</v>
      </c>
      <c r="C86">
        <v>73</v>
      </c>
      <c r="D86">
        <v>38</v>
      </c>
      <c r="E86">
        <v>45</v>
      </c>
      <c r="F86" s="7">
        <f>B86/C86</f>
        <v>1.5068493150684932</v>
      </c>
      <c r="G86" s="7">
        <f>D86/B86</f>
        <v>0.34545454545454546</v>
      </c>
      <c r="H86" s="7">
        <v>0.90909090909090906</v>
      </c>
      <c r="I86">
        <v>19</v>
      </c>
      <c r="J86">
        <v>4</v>
      </c>
    </row>
    <row r="87" spans="1:13" x14ac:dyDescent="0.2">
      <c r="A87" t="s">
        <v>830</v>
      </c>
      <c r="K87">
        <v>13</v>
      </c>
      <c r="L87">
        <v>15</v>
      </c>
      <c r="M87" s="7">
        <f>K87/L87</f>
        <v>0.8666666666666667</v>
      </c>
    </row>
    <row r="88" spans="1:13" x14ac:dyDescent="0.2">
      <c r="K88">
        <v>12</v>
      </c>
      <c r="L88">
        <v>13</v>
      </c>
      <c r="M88" s="7">
        <f t="shared" ref="M88:M124" si="8">K88/L88</f>
        <v>0.92307692307692313</v>
      </c>
    </row>
    <row r="89" spans="1:13" x14ac:dyDescent="0.2">
      <c r="K89">
        <v>12</v>
      </c>
      <c r="L89">
        <v>14</v>
      </c>
      <c r="M89" s="7">
        <f t="shared" si="8"/>
        <v>0.8571428571428571</v>
      </c>
    </row>
    <row r="90" spans="1:13" x14ac:dyDescent="0.2">
      <c r="K90">
        <v>12.5</v>
      </c>
      <c r="L90">
        <v>13</v>
      </c>
      <c r="M90" s="7">
        <f t="shared" si="8"/>
        <v>0.96153846153846156</v>
      </c>
    </row>
    <row r="91" spans="1:13" x14ac:dyDescent="0.2">
      <c r="K91">
        <v>13</v>
      </c>
      <c r="L91">
        <v>14</v>
      </c>
      <c r="M91" s="7">
        <f t="shared" si="8"/>
        <v>0.9285714285714286</v>
      </c>
    </row>
    <row r="92" spans="1:13" x14ac:dyDescent="0.2">
      <c r="K92">
        <v>13</v>
      </c>
      <c r="L92">
        <v>15</v>
      </c>
      <c r="M92" s="7">
        <f t="shared" si="8"/>
        <v>0.8666666666666667</v>
      </c>
    </row>
    <row r="93" spans="1:13" x14ac:dyDescent="0.2">
      <c r="K93">
        <v>12</v>
      </c>
      <c r="L93">
        <v>14</v>
      </c>
      <c r="M93" s="7">
        <f t="shared" si="8"/>
        <v>0.8571428571428571</v>
      </c>
    </row>
    <row r="94" spans="1:13" x14ac:dyDescent="0.2">
      <c r="A94" t="s">
        <v>831</v>
      </c>
      <c r="K94">
        <v>11</v>
      </c>
      <c r="L94">
        <v>12</v>
      </c>
      <c r="M94" s="7">
        <f t="shared" si="8"/>
        <v>0.91666666666666663</v>
      </c>
    </row>
    <row r="95" spans="1:13" x14ac:dyDescent="0.2">
      <c r="K95">
        <v>11.5</v>
      </c>
      <c r="L95">
        <v>12</v>
      </c>
      <c r="M95" s="7">
        <f t="shared" si="8"/>
        <v>0.95833333333333337</v>
      </c>
    </row>
    <row r="96" spans="1:13" x14ac:dyDescent="0.2">
      <c r="K96">
        <v>10</v>
      </c>
      <c r="L96">
        <v>12</v>
      </c>
      <c r="M96" s="7">
        <f t="shared" si="8"/>
        <v>0.83333333333333337</v>
      </c>
    </row>
    <row r="97" spans="1:13" x14ac:dyDescent="0.2">
      <c r="K97">
        <v>11</v>
      </c>
      <c r="L97">
        <v>13</v>
      </c>
      <c r="M97" s="7">
        <f t="shared" si="8"/>
        <v>0.84615384615384615</v>
      </c>
    </row>
    <row r="98" spans="1:13" x14ac:dyDescent="0.2">
      <c r="K98">
        <v>11</v>
      </c>
      <c r="L98">
        <v>13</v>
      </c>
      <c r="M98" s="7">
        <f t="shared" si="8"/>
        <v>0.84615384615384615</v>
      </c>
    </row>
    <row r="99" spans="1:13" x14ac:dyDescent="0.2">
      <c r="K99">
        <v>11</v>
      </c>
      <c r="L99">
        <v>11</v>
      </c>
      <c r="M99" s="7">
        <f t="shared" si="8"/>
        <v>1</v>
      </c>
    </row>
    <row r="100" spans="1:13" x14ac:dyDescent="0.2">
      <c r="A100" t="s">
        <v>832</v>
      </c>
      <c r="K100">
        <v>11</v>
      </c>
      <c r="L100">
        <v>12</v>
      </c>
      <c r="M100" s="7">
        <f t="shared" si="8"/>
        <v>0.91666666666666663</v>
      </c>
    </row>
    <row r="101" spans="1:13" x14ac:dyDescent="0.2">
      <c r="K101">
        <v>10</v>
      </c>
      <c r="L101">
        <v>12</v>
      </c>
      <c r="M101" s="7">
        <f t="shared" si="8"/>
        <v>0.83333333333333337</v>
      </c>
    </row>
    <row r="102" spans="1:13" x14ac:dyDescent="0.2">
      <c r="K102">
        <v>10</v>
      </c>
      <c r="L102">
        <v>11</v>
      </c>
      <c r="M102" s="7">
        <f t="shared" si="8"/>
        <v>0.90909090909090906</v>
      </c>
    </row>
    <row r="103" spans="1:13" x14ac:dyDescent="0.2">
      <c r="K103">
        <v>11</v>
      </c>
      <c r="L103">
        <v>11.5</v>
      </c>
      <c r="M103" s="7">
        <f t="shared" si="8"/>
        <v>0.95652173913043481</v>
      </c>
    </row>
    <row r="104" spans="1:13" x14ac:dyDescent="0.2">
      <c r="K104">
        <v>9</v>
      </c>
      <c r="L104">
        <v>10</v>
      </c>
      <c r="M104" s="7">
        <f t="shared" si="8"/>
        <v>0.9</v>
      </c>
    </row>
    <row r="105" spans="1:13" x14ac:dyDescent="0.2">
      <c r="A105" t="s">
        <v>833</v>
      </c>
      <c r="K105">
        <v>12</v>
      </c>
      <c r="L105">
        <v>10</v>
      </c>
      <c r="M105" s="7">
        <f t="shared" si="8"/>
        <v>1.2</v>
      </c>
    </row>
    <row r="106" spans="1:13" x14ac:dyDescent="0.2">
      <c r="K106">
        <v>11</v>
      </c>
      <c r="L106">
        <v>12</v>
      </c>
      <c r="M106" s="7">
        <f t="shared" si="8"/>
        <v>0.91666666666666663</v>
      </c>
    </row>
    <row r="107" spans="1:13" x14ac:dyDescent="0.2">
      <c r="K107">
        <v>11</v>
      </c>
      <c r="L107">
        <v>10</v>
      </c>
      <c r="M107" s="7">
        <f t="shared" si="8"/>
        <v>1.1000000000000001</v>
      </c>
    </row>
    <row r="108" spans="1:13" x14ac:dyDescent="0.2">
      <c r="K108">
        <v>10</v>
      </c>
      <c r="L108">
        <v>11</v>
      </c>
      <c r="M108" s="7">
        <f t="shared" si="8"/>
        <v>0.90909090909090906</v>
      </c>
    </row>
    <row r="109" spans="1:13" x14ac:dyDescent="0.2">
      <c r="K109">
        <v>10</v>
      </c>
      <c r="L109">
        <v>11</v>
      </c>
      <c r="M109" s="7">
        <f t="shared" si="8"/>
        <v>0.90909090909090906</v>
      </c>
    </row>
    <row r="110" spans="1:13" x14ac:dyDescent="0.2">
      <c r="K110">
        <v>11</v>
      </c>
      <c r="L110">
        <v>10</v>
      </c>
      <c r="M110" s="7">
        <f t="shared" si="8"/>
        <v>1.1000000000000001</v>
      </c>
    </row>
    <row r="111" spans="1:13" x14ac:dyDescent="0.2">
      <c r="K111">
        <v>11</v>
      </c>
      <c r="L111">
        <v>11</v>
      </c>
      <c r="M111" s="7">
        <f t="shared" si="8"/>
        <v>1</v>
      </c>
    </row>
    <row r="112" spans="1:13" x14ac:dyDescent="0.2">
      <c r="A112" t="s">
        <v>132</v>
      </c>
      <c r="K112">
        <v>12</v>
      </c>
      <c r="L112">
        <v>15</v>
      </c>
      <c r="M112" s="7">
        <f t="shared" si="8"/>
        <v>0.8</v>
      </c>
    </row>
    <row r="113" spans="1:13" x14ac:dyDescent="0.2">
      <c r="K113">
        <v>11</v>
      </c>
      <c r="L113">
        <v>13</v>
      </c>
      <c r="M113" s="7">
        <f t="shared" si="8"/>
        <v>0.84615384615384615</v>
      </c>
    </row>
    <row r="114" spans="1:13" x14ac:dyDescent="0.2">
      <c r="K114">
        <v>11</v>
      </c>
      <c r="L114">
        <v>14</v>
      </c>
      <c r="M114" s="7">
        <f t="shared" si="8"/>
        <v>0.7857142857142857</v>
      </c>
    </row>
    <row r="115" spans="1:13" x14ac:dyDescent="0.2">
      <c r="K115">
        <v>12</v>
      </c>
      <c r="L115">
        <v>15</v>
      </c>
      <c r="M115" s="7">
        <f t="shared" si="8"/>
        <v>0.8</v>
      </c>
    </row>
    <row r="116" spans="1:13" x14ac:dyDescent="0.2">
      <c r="K116">
        <v>12</v>
      </c>
      <c r="L116">
        <v>15</v>
      </c>
      <c r="M116" s="7">
        <f t="shared" si="8"/>
        <v>0.8</v>
      </c>
    </row>
    <row r="117" spans="1:13" x14ac:dyDescent="0.2">
      <c r="K117">
        <v>11</v>
      </c>
      <c r="L117">
        <v>14</v>
      </c>
      <c r="M117" s="7">
        <f t="shared" si="8"/>
        <v>0.7857142857142857</v>
      </c>
    </row>
    <row r="118" spans="1:13" x14ac:dyDescent="0.2">
      <c r="K118">
        <v>8</v>
      </c>
      <c r="L118">
        <v>9</v>
      </c>
      <c r="M118" s="7">
        <f t="shared" si="8"/>
        <v>0.88888888888888884</v>
      </c>
    </row>
    <row r="119" spans="1:13" x14ac:dyDescent="0.2">
      <c r="A119" t="s">
        <v>834</v>
      </c>
      <c r="K119">
        <v>12</v>
      </c>
      <c r="L119">
        <v>13</v>
      </c>
      <c r="M119" s="7">
        <f t="shared" si="8"/>
        <v>0.92307692307692313</v>
      </c>
    </row>
    <row r="120" spans="1:13" x14ac:dyDescent="0.2">
      <c r="K120">
        <v>11</v>
      </c>
      <c r="L120">
        <v>13</v>
      </c>
      <c r="M120" s="7">
        <f t="shared" si="8"/>
        <v>0.84615384615384615</v>
      </c>
    </row>
    <row r="121" spans="1:13" x14ac:dyDescent="0.2">
      <c r="K121">
        <v>12</v>
      </c>
      <c r="L121">
        <v>14</v>
      </c>
      <c r="M121" s="7">
        <f t="shared" si="8"/>
        <v>0.8571428571428571</v>
      </c>
    </row>
    <row r="122" spans="1:13" x14ac:dyDescent="0.2">
      <c r="K122">
        <v>11</v>
      </c>
      <c r="L122">
        <v>13</v>
      </c>
      <c r="M122" s="7">
        <f t="shared" si="8"/>
        <v>0.84615384615384615</v>
      </c>
    </row>
    <row r="123" spans="1:13" x14ac:dyDescent="0.2">
      <c r="K123">
        <v>9</v>
      </c>
      <c r="L123">
        <v>10</v>
      </c>
      <c r="M123" s="7">
        <f t="shared" si="8"/>
        <v>0.9</v>
      </c>
    </row>
    <row r="124" spans="1:13" x14ac:dyDescent="0.2">
      <c r="K124">
        <v>10</v>
      </c>
      <c r="L124">
        <v>10.5</v>
      </c>
      <c r="M124" s="7">
        <f t="shared" si="8"/>
        <v>0.95238095238095233</v>
      </c>
    </row>
  </sheetData>
  <phoneticPr fontId="4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4"/>
  <sheetViews>
    <sheetView topLeftCell="A4" workbookViewId="0"/>
  </sheetViews>
  <sheetFormatPr defaultRowHeight="12.75" x14ac:dyDescent="0.2"/>
  <cols>
    <col min="1" max="1" width="29" bestFit="1" customWidth="1"/>
    <col min="5" max="5" width="6.85546875" customWidth="1"/>
    <col min="6" max="6" width="6" customWidth="1"/>
    <col min="7" max="7" width="5" customWidth="1"/>
    <col min="8" max="8" width="5.28515625" customWidth="1"/>
    <col min="9" max="9" width="8.28515625" style="7" customWidth="1"/>
    <col min="10" max="11" width="5.5703125" customWidth="1"/>
    <col min="12" max="15" width="7.85546875" style="7" customWidth="1"/>
  </cols>
  <sheetData>
    <row r="1" spans="1:21" x14ac:dyDescent="0.2">
      <c r="A1" s="2" t="s">
        <v>67</v>
      </c>
      <c r="B1" s="2" t="s">
        <v>1</v>
      </c>
      <c r="C1" s="2" t="s">
        <v>2</v>
      </c>
      <c r="D1" s="2" t="s">
        <v>5</v>
      </c>
      <c r="E1" s="2" t="s">
        <v>4</v>
      </c>
      <c r="F1" s="3" t="s">
        <v>3</v>
      </c>
      <c r="G1" s="4" t="s">
        <v>6</v>
      </c>
      <c r="H1" s="2" t="s">
        <v>141</v>
      </c>
      <c r="I1" s="6" t="s">
        <v>24</v>
      </c>
      <c r="J1" s="2" t="s">
        <v>7</v>
      </c>
      <c r="K1" s="2" t="s">
        <v>8</v>
      </c>
      <c r="L1" s="6" t="s">
        <v>56</v>
      </c>
      <c r="M1" s="6"/>
      <c r="N1" s="6" t="s">
        <v>1170</v>
      </c>
      <c r="O1" s="6"/>
      <c r="P1" t="s">
        <v>45</v>
      </c>
      <c r="Q1" t="s">
        <v>46</v>
      </c>
      <c r="R1" t="s">
        <v>47</v>
      </c>
      <c r="S1" t="s">
        <v>68</v>
      </c>
      <c r="T1" t="s">
        <v>69</v>
      </c>
      <c r="U1" t="s">
        <v>767</v>
      </c>
    </row>
    <row r="2" spans="1:21" x14ac:dyDescent="0.2">
      <c r="A2" t="s">
        <v>12</v>
      </c>
      <c r="B2" s="5">
        <f t="shared" ref="B2:J2" si="0">AVERAGE(B21:B1003)</f>
        <v>81.577777777777783</v>
      </c>
      <c r="C2" s="5">
        <f t="shared" si="0"/>
        <v>53.111111111111114</v>
      </c>
      <c r="D2" s="5">
        <f t="shared" si="0"/>
        <v>40.444444444444443</v>
      </c>
      <c r="E2" s="5">
        <f t="shared" si="0"/>
        <v>35</v>
      </c>
      <c r="F2" s="7">
        <f t="shared" si="0"/>
        <v>1.5471422233251413</v>
      </c>
      <c r="G2" s="7">
        <f t="shared" si="0"/>
        <v>0.4968127091202223</v>
      </c>
      <c r="H2" s="7">
        <f t="shared" si="0"/>
        <v>0.28716722296760039</v>
      </c>
      <c r="I2" s="5">
        <f t="shared" si="0"/>
        <v>14.733333333333333</v>
      </c>
      <c r="J2" s="5">
        <f t="shared" si="0"/>
        <v>13.111842105263158</v>
      </c>
      <c r="K2" s="5">
        <f>AVERAGE(K21:K1003)</f>
        <v>11.447368421052632</v>
      </c>
      <c r="L2" s="7">
        <f>AVERAGE(L21:L1003)</f>
        <v>1.1507633920850011</v>
      </c>
      <c r="N2" s="7">
        <f>AVERAGE(N21:N1003)</f>
        <v>64.777777777777771</v>
      </c>
      <c r="U2" s="7">
        <f>AVERAGE(U21:U1003)</f>
        <v>60.4</v>
      </c>
    </row>
    <row r="3" spans="1:21" x14ac:dyDescent="0.2">
      <c r="A3" t="s">
        <v>14</v>
      </c>
      <c r="B3" s="5">
        <f t="shared" ref="B3:J3" si="1">MIN(B21:B1003)</f>
        <v>48</v>
      </c>
      <c r="C3" s="5">
        <f t="shared" si="1"/>
        <v>29</v>
      </c>
      <c r="D3" s="5">
        <f t="shared" si="1"/>
        <v>20</v>
      </c>
      <c r="E3" s="5">
        <f t="shared" si="1"/>
        <v>29</v>
      </c>
      <c r="F3" s="7">
        <f t="shared" si="1"/>
        <v>1.3442622950819672</v>
      </c>
      <c r="G3" s="7">
        <f t="shared" si="1"/>
        <v>0.38043478260869568</v>
      </c>
      <c r="H3" s="7">
        <f t="shared" si="1"/>
        <v>9.375E-2</v>
      </c>
      <c r="I3" s="5">
        <f t="shared" si="1"/>
        <v>10</v>
      </c>
      <c r="J3" s="5">
        <f t="shared" si="1"/>
        <v>11</v>
      </c>
      <c r="K3" s="5">
        <f>MIN(K21:K1003)</f>
        <v>9</v>
      </c>
      <c r="L3" s="7">
        <f>MIN(L21:L1003)</f>
        <v>0.95833333333333337</v>
      </c>
      <c r="N3" s="7">
        <f>MIN(N21:N1003)</f>
        <v>52</v>
      </c>
      <c r="U3" s="7">
        <f>MIN(U21:U1003)</f>
        <v>24</v>
      </c>
    </row>
    <row r="4" spans="1:21" x14ac:dyDescent="0.2">
      <c r="A4" t="s">
        <v>15</v>
      </c>
      <c r="B4" s="5">
        <f t="shared" ref="B4:J4" si="2">PERCENTILE(B21:B1003,0.05)</f>
        <v>55.6</v>
      </c>
      <c r="C4" s="5">
        <f t="shared" si="2"/>
        <v>37.4</v>
      </c>
      <c r="D4" s="5">
        <f t="shared" si="2"/>
        <v>27.200000000000003</v>
      </c>
      <c r="E4" s="5">
        <f t="shared" si="2"/>
        <v>30</v>
      </c>
      <c r="F4" s="7">
        <f t="shared" si="2"/>
        <v>1.3687094448449892</v>
      </c>
      <c r="G4" s="7">
        <f t="shared" si="2"/>
        <v>0.40409207161125321</v>
      </c>
      <c r="H4" s="7">
        <f t="shared" si="2"/>
        <v>0.1681159420289855</v>
      </c>
      <c r="I4" s="5">
        <f t="shared" si="2"/>
        <v>12</v>
      </c>
      <c r="J4" s="5">
        <f t="shared" si="2"/>
        <v>11</v>
      </c>
      <c r="K4" s="5">
        <f>PERCENTILE(K21:K1003,0.05)</f>
        <v>10</v>
      </c>
      <c r="L4" s="7">
        <f>PERCENTILE(L21:L1003,0.05)</f>
        <v>1</v>
      </c>
      <c r="N4" s="7">
        <f>PERCENTILE(N21:N1003,0.05)</f>
        <v>53</v>
      </c>
      <c r="U4" s="7">
        <f>PERCENTILE(U21:U1003,0.05)</f>
        <v>31.599999999999998</v>
      </c>
    </row>
    <row r="5" spans="1:21" x14ac:dyDescent="0.2">
      <c r="A5" t="s">
        <v>16</v>
      </c>
      <c r="B5" s="5">
        <f t="shared" ref="B5:J5" si="3">PERCENTILE(B21:B1003,0.95)</f>
        <v>98.799999999999983</v>
      </c>
      <c r="C5" s="5">
        <f t="shared" si="3"/>
        <v>66.999999999999986</v>
      </c>
      <c r="D5" s="5">
        <f t="shared" si="3"/>
        <v>53.799999999999983</v>
      </c>
      <c r="E5" s="5">
        <f t="shared" si="3"/>
        <v>40.4</v>
      </c>
      <c r="F5" s="7">
        <f t="shared" si="3"/>
        <v>1.7670498084291184</v>
      </c>
      <c r="G5" s="7">
        <f t="shared" si="3"/>
        <v>0.58271604938271604</v>
      </c>
      <c r="H5" s="7">
        <f t="shared" si="3"/>
        <v>0.43866666666666665</v>
      </c>
      <c r="I5" s="5">
        <f t="shared" si="3"/>
        <v>17</v>
      </c>
      <c r="J5" s="5">
        <f t="shared" si="3"/>
        <v>15</v>
      </c>
      <c r="K5" s="5">
        <f>PERCENTILE(K21:K1003,0.95)</f>
        <v>13</v>
      </c>
      <c r="L5" s="7">
        <f>PERCENTILE(L21:L1003,0.95)</f>
        <v>1.3010869565217391</v>
      </c>
      <c r="N5" s="7">
        <f>PERCENTILE(N21:N1003,0.95)</f>
        <v>80.8</v>
      </c>
      <c r="U5" s="7">
        <f>PERCENTILE(U21:U1003,0.95)</f>
        <v>78.400000000000006</v>
      </c>
    </row>
    <row r="6" spans="1:21" x14ac:dyDescent="0.2">
      <c r="A6" t="s">
        <v>13</v>
      </c>
      <c r="B6" s="5">
        <f t="shared" ref="B6:J6" si="4">MAX(B21:B1003)</f>
        <v>120</v>
      </c>
      <c r="C6" s="5">
        <f t="shared" si="4"/>
        <v>82</v>
      </c>
      <c r="D6" s="5">
        <f t="shared" si="4"/>
        <v>58</v>
      </c>
      <c r="E6" s="5">
        <f t="shared" si="4"/>
        <v>42</v>
      </c>
      <c r="F6" s="7">
        <f t="shared" si="4"/>
        <v>1.8478260869565217</v>
      </c>
      <c r="G6" s="7">
        <f t="shared" si="4"/>
        <v>0.63736263736263732</v>
      </c>
      <c r="H6" s="7">
        <f t="shared" si="4"/>
        <v>0.48148148148148145</v>
      </c>
      <c r="I6" s="5">
        <f t="shared" si="4"/>
        <v>18</v>
      </c>
      <c r="J6" s="5">
        <f t="shared" si="4"/>
        <v>16</v>
      </c>
      <c r="K6" s="5">
        <f>MAX(K21:K1003)</f>
        <v>14.5</v>
      </c>
      <c r="L6" s="7">
        <f>MAX(L21:L1003)</f>
        <v>1.4545454545454546</v>
      </c>
      <c r="N6" s="7">
        <f>MAX(N21:N1003)</f>
        <v>83</v>
      </c>
      <c r="U6" s="7">
        <f>MAX(U21:U1003)</f>
        <v>80</v>
      </c>
    </row>
    <row r="7" spans="1:21" s="5" customFormat="1" x14ac:dyDescent="0.2">
      <c r="A7" s="5" t="s">
        <v>22</v>
      </c>
      <c r="B7" s="5">
        <f t="shared" ref="B7:J7" si="5">COUNT(B21:B1003)</f>
        <v>45</v>
      </c>
      <c r="C7" s="5">
        <f t="shared" si="5"/>
        <v>45</v>
      </c>
      <c r="D7" s="5">
        <f t="shared" si="5"/>
        <v>45</v>
      </c>
      <c r="E7" s="5">
        <f t="shared" si="5"/>
        <v>33</v>
      </c>
      <c r="F7" s="5">
        <f t="shared" si="5"/>
        <v>45</v>
      </c>
      <c r="G7" s="5">
        <f t="shared" si="5"/>
        <v>45</v>
      </c>
      <c r="H7" s="5">
        <f t="shared" si="5"/>
        <v>45</v>
      </c>
      <c r="I7" s="5">
        <f t="shared" si="5"/>
        <v>45</v>
      </c>
      <c r="J7" s="5">
        <f t="shared" si="5"/>
        <v>76</v>
      </c>
      <c r="K7" s="5">
        <f>COUNT(K21:K1003)</f>
        <v>76</v>
      </c>
      <c r="L7" s="5">
        <f>COUNT(L21:L1003)</f>
        <v>76</v>
      </c>
      <c r="N7" s="5">
        <f>COUNT(N21:N1003)</f>
        <v>27</v>
      </c>
      <c r="U7" s="5">
        <f>COUNT(U21:U1003)</f>
        <v>5</v>
      </c>
    </row>
    <row r="8" spans="1:21" x14ac:dyDescent="0.2">
      <c r="F8" s="7"/>
      <c r="G8" s="7"/>
    </row>
    <row r="9" spans="1:21" x14ac:dyDescent="0.2">
      <c r="F9" s="7"/>
      <c r="G9" s="7"/>
    </row>
    <row r="10" spans="1:21" x14ac:dyDescent="0.2">
      <c r="F10" s="7"/>
      <c r="G10" s="7"/>
    </row>
    <row r="11" spans="1:21" x14ac:dyDescent="0.2">
      <c r="F11" s="7"/>
      <c r="G11" s="7"/>
    </row>
    <row r="12" spans="1:21" x14ac:dyDescent="0.2">
      <c r="F12" s="7"/>
      <c r="G12" s="7"/>
    </row>
    <row r="13" spans="1:21" x14ac:dyDescent="0.2">
      <c r="F13" s="7"/>
      <c r="G13" s="7"/>
    </row>
    <row r="14" spans="1:21" x14ac:dyDescent="0.2">
      <c r="F14" s="7"/>
      <c r="G14" s="7"/>
    </row>
    <row r="15" spans="1:21" x14ac:dyDescent="0.2">
      <c r="F15" s="7"/>
      <c r="G15" s="7"/>
    </row>
    <row r="16" spans="1:21" x14ac:dyDescent="0.2">
      <c r="F16" s="7"/>
      <c r="G16" s="7"/>
    </row>
    <row r="17" spans="1:18" x14ac:dyDescent="0.2">
      <c r="F17" s="7"/>
      <c r="G17" s="7"/>
    </row>
    <row r="18" spans="1:18" x14ac:dyDescent="0.2">
      <c r="F18" s="7"/>
      <c r="G18" s="7"/>
    </row>
    <row r="19" spans="1:18" x14ac:dyDescent="0.2">
      <c r="F19" s="7"/>
      <c r="G19" s="7"/>
    </row>
    <row r="20" spans="1:18" x14ac:dyDescent="0.2">
      <c r="F20" s="7"/>
      <c r="G20" s="7"/>
    </row>
    <row r="21" spans="1:18" x14ac:dyDescent="0.2">
      <c r="A21" t="s">
        <v>121</v>
      </c>
      <c r="F21" s="7"/>
      <c r="G21" s="7"/>
      <c r="J21">
        <v>12</v>
      </c>
      <c r="K21">
        <v>10</v>
      </c>
      <c r="L21" s="7">
        <f>J21/K21</f>
        <v>1.2</v>
      </c>
      <c r="Q21" t="s">
        <v>122</v>
      </c>
      <c r="R21" t="s">
        <v>49</v>
      </c>
    </row>
    <row r="22" spans="1:18" x14ac:dyDescent="0.2">
      <c r="A22" t="s">
        <v>121</v>
      </c>
      <c r="F22" s="7"/>
      <c r="G22" s="7"/>
      <c r="J22">
        <v>12</v>
      </c>
      <c r="K22">
        <v>10</v>
      </c>
      <c r="L22" s="7">
        <f>J22/K22</f>
        <v>1.2</v>
      </c>
    </row>
    <row r="23" spans="1:18" x14ac:dyDescent="0.2">
      <c r="A23" t="s">
        <v>121</v>
      </c>
      <c r="F23" s="7"/>
      <c r="G23" s="7"/>
      <c r="J23">
        <v>13</v>
      </c>
      <c r="K23">
        <v>10</v>
      </c>
      <c r="L23" s="7">
        <f>J23/K23</f>
        <v>1.3</v>
      </c>
    </row>
    <row r="24" spans="1:18" x14ac:dyDescent="0.2">
      <c r="A24" t="s">
        <v>121</v>
      </c>
      <c r="F24" s="7"/>
      <c r="G24" s="7"/>
      <c r="J24">
        <v>11</v>
      </c>
      <c r="K24">
        <v>10</v>
      </c>
      <c r="L24" s="7">
        <f>J24/K24</f>
        <v>1.1000000000000001</v>
      </c>
    </row>
    <row r="25" spans="1:18" x14ac:dyDescent="0.2">
      <c r="A25" t="s">
        <v>121</v>
      </c>
      <c r="F25" s="7"/>
      <c r="G25" s="7"/>
      <c r="J25">
        <v>13</v>
      </c>
      <c r="K25">
        <v>12</v>
      </c>
      <c r="L25" s="7">
        <f>J25/K25</f>
        <v>1.0833333333333333</v>
      </c>
    </row>
    <row r="26" spans="1:18" x14ac:dyDescent="0.2">
      <c r="A26" t="s">
        <v>200</v>
      </c>
      <c r="B26">
        <v>84</v>
      </c>
      <c r="C26">
        <v>59</v>
      </c>
      <c r="D26">
        <v>49</v>
      </c>
      <c r="F26" s="7">
        <f>B26/C26</f>
        <v>1.423728813559322</v>
      </c>
      <c r="G26" s="7">
        <f>D26/B26</f>
        <v>0.58333333333333337</v>
      </c>
      <c r="H26" s="7">
        <v>0.43333333333333335</v>
      </c>
      <c r="I26">
        <v>16</v>
      </c>
    </row>
    <row r="27" spans="1:18" x14ac:dyDescent="0.2">
      <c r="A27" t="s">
        <v>200</v>
      </c>
      <c r="B27">
        <v>55</v>
      </c>
      <c r="C27">
        <v>37</v>
      </c>
      <c r="D27">
        <v>25</v>
      </c>
      <c r="F27" s="7">
        <f t="shared" ref="F27:F37" si="6">B27/C27</f>
        <v>1.4864864864864864</v>
      </c>
      <c r="G27" s="7">
        <f t="shared" ref="G27:G37" si="7">D27/B27</f>
        <v>0.45454545454545453</v>
      </c>
      <c r="H27" s="7">
        <v>0.36842105263157893</v>
      </c>
      <c r="I27">
        <v>12</v>
      </c>
    </row>
    <row r="28" spans="1:18" x14ac:dyDescent="0.2">
      <c r="A28" t="s">
        <v>201</v>
      </c>
      <c r="B28">
        <v>72</v>
      </c>
      <c r="C28">
        <v>48</v>
      </c>
      <c r="D28">
        <v>37</v>
      </c>
      <c r="F28" s="7">
        <f t="shared" si="6"/>
        <v>1.5</v>
      </c>
      <c r="G28" s="7">
        <f t="shared" si="7"/>
        <v>0.51388888888888884</v>
      </c>
      <c r="H28" s="7">
        <v>0.20833333333333334</v>
      </c>
      <c r="I28">
        <v>12</v>
      </c>
    </row>
    <row r="29" spans="1:18" x14ac:dyDescent="0.2">
      <c r="A29" t="s">
        <v>201</v>
      </c>
      <c r="B29">
        <v>92</v>
      </c>
      <c r="C29">
        <v>68</v>
      </c>
      <c r="D29">
        <v>35</v>
      </c>
      <c r="F29" s="7">
        <f t="shared" si="6"/>
        <v>1.3529411764705883</v>
      </c>
      <c r="G29" s="7">
        <f t="shared" si="7"/>
        <v>0.38043478260869568</v>
      </c>
      <c r="H29" s="7">
        <v>0.40625</v>
      </c>
      <c r="I29">
        <v>14</v>
      </c>
    </row>
    <row r="30" spans="1:18" x14ac:dyDescent="0.2">
      <c r="A30" t="s">
        <v>202</v>
      </c>
      <c r="B30">
        <v>100</v>
      </c>
      <c r="C30">
        <v>73</v>
      </c>
      <c r="D30">
        <v>44</v>
      </c>
      <c r="F30" s="7">
        <f t="shared" si="6"/>
        <v>1.3698630136986301</v>
      </c>
      <c r="G30" s="7">
        <f t="shared" si="7"/>
        <v>0.44</v>
      </c>
      <c r="H30" s="7">
        <v>0.22222222222222221</v>
      </c>
      <c r="I30">
        <v>16</v>
      </c>
    </row>
    <row r="31" spans="1:18" x14ac:dyDescent="0.2">
      <c r="A31" t="s">
        <v>203</v>
      </c>
      <c r="B31">
        <v>120</v>
      </c>
      <c r="C31">
        <v>82</v>
      </c>
      <c r="D31">
        <v>55</v>
      </c>
      <c r="F31" s="7">
        <f t="shared" si="6"/>
        <v>1.4634146341463414</v>
      </c>
      <c r="G31" s="7">
        <f t="shared" si="7"/>
        <v>0.45833333333333331</v>
      </c>
      <c r="H31" s="7">
        <v>0.41860465116279072</v>
      </c>
      <c r="I31">
        <v>18</v>
      </c>
    </row>
    <row r="32" spans="1:18" x14ac:dyDescent="0.2">
      <c r="A32" t="s">
        <v>204</v>
      </c>
      <c r="B32">
        <v>83</v>
      </c>
      <c r="C32">
        <v>58</v>
      </c>
      <c r="D32">
        <v>46</v>
      </c>
      <c r="F32" s="7">
        <f t="shared" si="6"/>
        <v>1.4310344827586208</v>
      </c>
      <c r="G32" s="7">
        <f t="shared" si="7"/>
        <v>0.55421686746987953</v>
      </c>
      <c r="H32" s="7">
        <v>9.375E-2</v>
      </c>
      <c r="I32">
        <v>12</v>
      </c>
    </row>
    <row r="33" spans="1:18" x14ac:dyDescent="0.2">
      <c r="A33" t="s">
        <v>205</v>
      </c>
      <c r="B33">
        <v>100</v>
      </c>
      <c r="C33">
        <v>60</v>
      </c>
      <c r="D33">
        <v>55</v>
      </c>
      <c r="F33" s="7">
        <f t="shared" si="6"/>
        <v>1.6666666666666667</v>
      </c>
      <c r="G33" s="7">
        <f t="shared" si="7"/>
        <v>0.55000000000000004</v>
      </c>
      <c r="H33" s="7">
        <v>0.3125</v>
      </c>
      <c r="I33">
        <v>14</v>
      </c>
    </row>
    <row r="34" spans="1:18" x14ac:dyDescent="0.2">
      <c r="A34" t="s">
        <v>206</v>
      </c>
      <c r="B34">
        <v>91</v>
      </c>
      <c r="C34">
        <v>58</v>
      </c>
      <c r="D34">
        <v>58</v>
      </c>
      <c r="F34" s="7">
        <f t="shared" si="6"/>
        <v>1.5689655172413792</v>
      </c>
      <c r="G34" s="7">
        <f t="shared" si="7"/>
        <v>0.63736263736263732</v>
      </c>
      <c r="H34" s="7">
        <v>0.25925925925925924</v>
      </c>
      <c r="I34">
        <v>16</v>
      </c>
    </row>
    <row r="35" spans="1:18" x14ac:dyDescent="0.2">
      <c r="A35" t="s">
        <v>207</v>
      </c>
      <c r="B35">
        <v>78</v>
      </c>
      <c r="C35">
        <v>46</v>
      </c>
      <c r="D35">
        <v>34</v>
      </c>
      <c r="F35" s="7">
        <f t="shared" si="6"/>
        <v>1.6956521739130435</v>
      </c>
      <c r="G35" s="7">
        <f t="shared" si="7"/>
        <v>0.4358974358974359</v>
      </c>
      <c r="H35" s="7">
        <v>0.2</v>
      </c>
      <c r="I35">
        <v>14</v>
      </c>
    </row>
    <row r="36" spans="1:18" x14ac:dyDescent="0.2">
      <c r="A36" t="s">
        <v>208</v>
      </c>
      <c r="B36">
        <v>58</v>
      </c>
      <c r="C36">
        <v>41</v>
      </c>
      <c r="D36">
        <v>32</v>
      </c>
      <c r="F36" s="7">
        <f t="shared" si="6"/>
        <v>1.4146341463414633</v>
      </c>
      <c r="G36" s="7">
        <f t="shared" si="7"/>
        <v>0.55172413793103448</v>
      </c>
      <c r="H36" s="7">
        <v>0.25</v>
      </c>
      <c r="I36">
        <v>10</v>
      </c>
    </row>
    <row r="37" spans="1:18" x14ac:dyDescent="0.2">
      <c r="A37" t="s">
        <v>209</v>
      </c>
      <c r="B37">
        <v>84</v>
      </c>
      <c r="C37">
        <v>51</v>
      </c>
      <c r="D37">
        <v>38</v>
      </c>
      <c r="F37" s="7">
        <f t="shared" si="6"/>
        <v>1.6470588235294117</v>
      </c>
      <c r="G37" s="7">
        <f t="shared" si="7"/>
        <v>0.45238095238095238</v>
      </c>
      <c r="H37" s="7">
        <v>0.30769230769230771</v>
      </c>
      <c r="I37">
        <v>14</v>
      </c>
    </row>
    <row r="38" spans="1:18" x14ac:dyDescent="0.2">
      <c r="A38" t="s">
        <v>347</v>
      </c>
      <c r="J38">
        <v>14</v>
      </c>
      <c r="K38">
        <v>11</v>
      </c>
      <c r="L38" s="7">
        <f t="shared" ref="L38:L43" si="8">J38/K38</f>
        <v>1.2727272727272727</v>
      </c>
      <c r="P38" t="s">
        <v>348</v>
      </c>
      <c r="Q38" t="s">
        <v>349</v>
      </c>
      <c r="R38" t="s">
        <v>235</v>
      </c>
    </row>
    <row r="39" spans="1:18" x14ac:dyDescent="0.2">
      <c r="A39" t="s">
        <v>347</v>
      </c>
      <c r="J39">
        <v>13</v>
      </c>
      <c r="K39">
        <v>11</v>
      </c>
      <c r="L39" s="7">
        <f t="shared" si="8"/>
        <v>1.1818181818181819</v>
      </c>
    </row>
    <row r="40" spans="1:18" x14ac:dyDescent="0.2">
      <c r="A40" t="s">
        <v>347</v>
      </c>
      <c r="J40">
        <v>12</v>
      </c>
      <c r="K40">
        <v>11</v>
      </c>
      <c r="L40" s="7">
        <f t="shared" si="8"/>
        <v>1.0909090909090908</v>
      </c>
    </row>
    <row r="41" spans="1:18" x14ac:dyDescent="0.2">
      <c r="A41" t="s">
        <v>347</v>
      </c>
      <c r="J41">
        <v>11.5</v>
      </c>
      <c r="K41">
        <v>12</v>
      </c>
      <c r="L41" s="7">
        <f t="shared" si="8"/>
        <v>0.95833333333333337</v>
      </c>
    </row>
    <row r="42" spans="1:18" x14ac:dyDescent="0.2">
      <c r="A42" t="s">
        <v>347</v>
      </c>
      <c r="J42">
        <v>13</v>
      </c>
      <c r="K42">
        <v>11</v>
      </c>
      <c r="L42" s="7">
        <f t="shared" si="8"/>
        <v>1.1818181818181819</v>
      </c>
    </row>
    <row r="43" spans="1:18" x14ac:dyDescent="0.2">
      <c r="A43" t="s">
        <v>347</v>
      </c>
      <c r="J43">
        <v>12</v>
      </c>
      <c r="K43">
        <v>11</v>
      </c>
      <c r="L43" s="7">
        <f t="shared" si="8"/>
        <v>1.0909090909090908</v>
      </c>
    </row>
    <row r="44" spans="1:18" x14ac:dyDescent="0.2">
      <c r="A44" t="s">
        <v>436</v>
      </c>
      <c r="B44">
        <v>82</v>
      </c>
      <c r="C44">
        <v>61</v>
      </c>
      <c r="D44">
        <v>38</v>
      </c>
      <c r="E44">
        <v>38</v>
      </c>
      <c r="F44" s="7">
        <f t="shared" ref="F44:F76" si="9">B44/C44</f>
        <v>1.3442622950819672</v>
      </c>
      <c r="G44" s="7">
        <f t="shared" ref="G44:G76" si="10">D44/B44</f>
        <v>0.46341463414634149</v>
      </c>
      <c r="H44" s="7">
        <v>0.375</v>
      </c>
      <c r="I44">
        <v>14</v>
      </c>
    </row>
    <row r="45" spans="1:18" x14ac:dyDescent="0.2">
      <c r="A45" t="s">
        <v>436</v>
      </c>
      <c r="B45">
        <v>85</v>
      </c>
      <c r="C45">
        <v>60</v>
      </c>
      <c r="D45">
        <v>35</v>
      </c>
      <c r="E45">
        <v>38</v>
      </c>
      <c r="F45" s="7">
        <f t="shared" si="9"/>
        <v>1.4166666666666667</v>
      </c>
      <c r="G45" s="7">
        <f t="shared" si="10"/>
        <v>0.41176470588235292</v>
      </c>
      <c r="H45" s="7">
        <v>0.27586206896551724</v>
      </c>
      <c r="I45">
        <v>15</v>
      </c>
    </row>
    <row r="46" spans="1:18" x14ac:dyDescent="0.2">
      <c r="A46" t="s">
        <v>436</v>
      </c>
      <c r="B46">
        <v>75</v>
      </c>
      <c r="C46">
        <v>50</v>
      </c>
      <c r="D46">
        <v>34</v>
      </c>
      <c r="E46">
        <v>38</v>
      </c>
      <c r="F46" s="7">
        <f t="shared" si="9"/>
        <v>1.5</v>
      </c>
      <c r="G46" s="7">
        <f t="shared" si="10"/>
        <v>0.45333333333333331</v>
      </c>
      <c r="H46" s="7">
        <v>0.22222222222222221</v>
      </c>
      <c r="I46">
        <v>13</v>
      </c>
    </row>
    <row r="47" spans="1:18" x14ac:dyDescent="0.2">
      <c r="A47" t="s">
        <v>436</v>
      </c>
      <c r="B47">
        <v>78</v>
      </c>
      <c r="C47">
        <v>57</v>
      </c>
      <c r="D47">
        <v>38</v>
      </c>
      <c r="E47">
        <v>36</v>
      </c>
      <c r="F47" s="7">
        <f t="shared" si="9"/>
        <v>1.368421052631579</v>
      </c>
      <c r="G47" s="7">
        <f t="shared" si="10"/>
        <v>0.48717948717948717</v>
      </c>
      <c r="H47" s="7">
        <v>0.26923076923076922</v>
      </c>
      <c r="I47">
        <v>17</v>
      </c>
    </row>
    <row r="48" spans="1:18" x14ac:dyDescent="0.2">
      <c r="A48" t="s">
        <v>436</v>
      </c>
      <c r="B48">
        <v>94</v>
      </c>
      <c r="C48">
        <v>58</v>
      </c>
      <c r="D48">
        <v>46</v>
      </c>
      <c r="E48">
        <v>37</v>
      </c>
      <c r="F48" s="7">
        <f t="shared" si="9"/>
        <v>1.6206896551724137</v>
      </c>
      <c r="G48" s="7">
        <f t="shared" si="10"/>
        <v>0.48936170212765956</v>
      </c>
      <c r="H48" s="7">
        <v>0.38709677419354838</v>
      </c>
      <c r="I48">
        <v>16</v>
      </c>
    </row>
    <row r="49" spans="1:9" x14ac:dyDescent="0.2">
      <c r="A49" t="s">
        <v>436</v>
      </c>
      <c r="B49">
        <v>80</v>
      </c>
      <c r="C49">
        <v>45</v>
      </c>
      <c r="D49">
        <v>43</v>
      </c>
      <c r="E49">
        <v>31</v>
      </c>
      <c r="F49" s="7">
        <f t="shared" si="9"/>
        <v>1.7777777777777777</v>
      </c>
      <c r="G49" s="7">
        <f t="shared" si="10"/>
        <v>0.53749999999999998</v>
      </c>
      <c r="H49" s="7">
        <v>0.17391304347826086</v>
      </c>
      <c r="I49">
        <v>14</v>
      </c>
    </row>
    <row r="50" spans="1:9" x14ac:dyDescent="0.2">
      <c r="A50" t="s">
        <v>436</v>
      </c>
      <c r="B50">
        <v>92</v>
      </c>
      <c r="C50">
        <v>59</v>
      </c>
      <c r="D50">
        <v>44</v>
      </c>
      <c r="E50">
        <v>34</v>
      </c>
      <c r="F50" s="7">
        <f t="shared" si="9"/>
        <v>1.5593220338983051</v>
      </c>
      <c r="G50" s="7">
        <f t="shared" si="10"/>
        <v>0.47826086956521741</v>
      </c>
      <c r="H50" s="7">
        <v>0.32142857142857145</v>
      </c>
      <c r="I50">
        <v>16</v>
      </c>
    </row>
    <row r="51" spans="1:9" x14ac:dyDescent="0.2">
      <c r="A51" t="s">
        <v>436</v>
      </c>
      <c r="B51">
        <v>84</v>
      </c>
      <c r="C51">
        <v>52</v>
      </c>
      <c r="D51">
        <v>47</v>
      </c>
      <c r="E51">
        <v>30</v>
      </c>
      <c r="F51" s="7">
        <f t="shared" si="9"/>
        <v>1.6153846153846154</v>
      </c>
      <c r="G51" s="7">
        <f t="shared" si="10"/>
        <v>0.55952380952380953</v>
      </c>
      <c r="H51" s="7">
        <v>0.33333333333333331</v>
      </c>
      <c r="I51">
        <v>14</v>
      </c>
    </row>
    <row r="52" spans="1:9" x14ac:dyDescent="0.2">
      <c r="A52" t="s">
        <v>436</v>
      </c>
      <c r="B52">
        <v>85</v>
      </c>
      <c r="C52">
        <v>46</v>
      </c>
      <c r="D52">
        <v>47</v>
      </c>
      <c r="E52">
        <v>33</v>
      </c>
      <c r="F52" s="7">
        <f t="shared" si="9"/>
        <v>1.8478260869565217</v>
      </c>
      <c r="G52" s="7">
        <f t="shared" si="10"/>
        <v>0.55294117647058827</v>
      </c>
      <c r="H52" s="7">
        <v>0.2608695652173913</v>
      </c>
      <c r="I52">
        <v>14</v>
      </c>
    </row>
    <row r="53" spans="1:9" x14ac:dyDescent="0.2">
      <c r="A53" t="s">
        <v>436</v>
      </c>
      <c r="B53">
        <v>75</v>
      </c>
      <c r="C53">
        <v>42</v>
      </c>
      <c r="D53">
        <v>47</v>
      </c>
      <c r="E53">
        <v>30</v>
      </c>
      <c r="F53" s="7">
        <f t="shared" si="9"/>
        <v>1.7857142857142858</v>
      </c>
      <c r="G53" s="7">
        <f t="shared" si="10"/>
        <v>0.62666666666666671</v>
      </c>
      <c r="H53" s="7">
        <v>0.18181818181818182</v>
      </c>
      <c r="I53">
        <v>13</v>
      </c>
    </row>
    <row r="54" spans="1:9" x14ac:dyDescent="0.2">
      <c r="A54" t="s">
        <v>436</v>
      </c>
      <c r="B54">
        <v>86</v>
      </c>
      <c r="C54">
        <v>54</v>
      </c>
      <c r="D54">
        <v>45</v>
      </c>
      <c r="E54">
        <v>34</v>
      </c>
      <c r="F54" s="7">
        <f t="shared" si="9"/>
        <v>1.5925925925925926</v>
      </c>
      <c r="G54" s="7">
        <f t="shared" si="10"/>
        <v>0.52325581395348841</v>
      </c>
      <c r="H54" s="7">
        <v>0.25925925925925924</v>
      </c>
      <c r="I54">
        <v>16</v>
      </c>
    </row>
    <row r="55" spans="1:9" x14ac:dyDescent="0.2">
      <c r="A55" t="s">
        <v>436</v>
      </c>
      <c r="B55">
        <v>77</v>
      </c>
      <c r="C55">
        <v>50</v>
      </c>
      <c r="D55">
        <v>40</v>
      </c>
      <c r="E55">
        <v>32</v>
      </c>
      <c r="F55" s="7">
        <f t="shared" si="9"/>
        <v>1.54</v>
      </c>
      <c r="G55" s="7">
        <f t="shared" si="10"/>
        <v>0.51948051948051943</v>
      </c>
      <c r="H55" s="7">
        <v>0.24</v>
      </c>
      <c r="I55">
        <v>15</v>
      </c>
    </row>
    <row r="56" spans="1:9" x14ac:dyDescent="0.2">
      <c r="A56" t="s">
        <v>436</v>
      </c>
      <c r="B56">
        <v>88</v>
      </c>
      <c r="C56">
        <v>56</v>
      </c>
      <c r="D56">
        <v>49</v>
      </c>
      <c r="E56">
        <v>38</v>
      </c>
      <c r="F56" s="7">
        <f t="shared" si="9"/>
        <v>1.5714285714285714</v>
      </c>
      <c r="G56" s="7">
        <f t="shared" si="10"/>
        <v>0.55681818181818177</v>
      </c>
      <c r="H56" s="7">
        <v>0.22222222222222221</v>
      </c>
      <c r="I56">
        <v>17</v>
      </c>
    </row>
    <row r="57" spans="1:9" x14ac:dyDescent="0.2">
      <c r="A57" t="s">
        <v>436</v>
      </c>
      <c r="B57">
        <v>75</v>
      </c>
      <c r="C57">
        <v>46</v>
      </c>
      <c r="D57">
        <v>35</v>
      </c>
      <c r="E57">
        <v>33</v>
      </c>
      <c r="F57" s="7">
        <f t="shared" si="9"/>
        <v>1.6304347826086956</v>
      </c>
      <c r="G57" s="7">
        <f t="shared" si="10"/>
        <v>0.46666666666666667</v>
      </c>
      <c r="H57" s="7">
        <v>0.21739130434782608</v>
      </c>
      <c r="I57">
        <v>13</v>
      </c>
    </row>
    <row r="58" spans="1:9" x14ac:dyDescent="0.2">
      <c r="A58" t="s">
        <v>436</v>
      </c>
      <c r="B58">
        <v>83</v>
      </c>
      <c r="C58">
        <v>57</v>
      </c>
      <c r="D58">
        <v>39</v>
      </c>
      <c r="E58">
        <v>42</v>
      </c>
      <c r="F58" s="7">
        <f t="shared" si="9"/>
        <v>1.4561403508771931</v>
      </c>
      <c r="G58" s="7">
        <f t="shared" si="10"/>
        <v>0.46987951807228917</v>
      </c>
      <c r="H58" s="7">
        <v>0.21428571428571427</v>
      </c>
      <c r="I58">
        <v>17</v>
      </c>
    </row>
    <row r="59" spans="1:9" x14ac:dyDescent="0.2">
      <c r="A59" t="s">
        <v>436</v>
      </c>
      <c r="B59">
        <v>70</v>
      </c>
      <c r="C59">
        <v>43</v>
      </c>
      <c r="D59">
        <v>35</v>
      </c>
      <c r="E59">
        <v>32</v>
      </c>
      <c r="F59" s="7">
        <f t="shared" si="9"/>
        <v>1.6279069767441861</v>
      </c>
      <c r="G59" s="7">
        <f t="shared" si="10"/>
        <v>0.5</v>
      </c>
      <c r="H59" s="7">
        <v>0.22727272727272727</v>
      </c>
      <c r="I59">
        <v>11</v>
      </c>
    </row>
    <row r="60" spans="1:9" x14ac:dyDescent="0.2">
      <c r="A60" t="s">
        <v>436</v>
      </c>
      <c r="B60">
        <v>48</v>
      </c>
      <c r="C60">
        <v>32</v>
      </c>
      <c r="D60">
        <v>20</v>
      </c>
      <c r="E60">
        <v>38</v>
      </c>
      <c r="F60" s="7">
        <f t="shared" si="9"/>
        <v>1.5</v>
      </c>
      <c r="G60" s="7">
        <f t="shared" si="10"/>
        <v>0.41666666666666669</v>
      </c>
      <c r="H60" s="7">
        <v>0.25</v>
      </c>
      <c r="I60">
        <v>14</v>
      </c>
    </row>
    <row r="61" spans="1:9" x14ac:dyDescent="0.2">
      <c r="A61" t="s">
        <v>436</v>
      </c>
      <c r="B61">
        <v>50</v>
      </c>
      <c r="C61">
        <v>29</v>
      </c>
      <c r="D61">
        <v>26</v>
      </c>
      <c r="E61">
        <v>34</v>
      </c>
      <c r="F61" s="7">
        <f t="shared" si="9"/>
        <v>1.7241379310344827</v>
      </c>
      <c r="G61" s="7">
        <f t="shared" si="10"/>
        <v>0.52</v>
      </c>
      <c r="H61" s="7">
        <v>0.21428571428571427</v>
      </c>
      <c r="I61">
        <v>17</v>
      </c>
    </row>
    <row r="62" spans="1:9" x14ac:dyDescent="0.2">
      <c r="A62" t="s">
        <v>436</v>
      </c>
      <c r="B62">
        <v>77</v>
      </c>
      <c r="C62">
        <v>55</v>
      </c>
      <c r="D62">
        <v>33</v>
      </c>
      <c r="E62">
        <v>34</v>
      </c>
      <c r="F62" s="7">
        <f t="shared" si="9"/>
        <v>1.4</v>
      </c>
      <c r="G62" s="7">
        <f t="shared" si="10"/>
        <v>0.42857142857142855</v>
      </c>
      <c r="H62" s="7">
        <v>0.25</v>
      </c>
      <c r="I62">
        <v>16</v>
      </c>
    </row>
    <row r="63" spans="1:9" x14ac:dyDescent="0.2">
      <c r="A63" t="s">
        <v>436</v>
      </c>
      <c r="B63">
        <v>93</v>
      </c>
      <c r="C63">
        <v>55</v>
      </c>
      <c r="D63">
        <v>36</v>
      </c>
      <c r="E63">
        <v>34</v>
      </c>
      <c r="F63" s="7">
        <f t="shared" si="9"/>
        <v>1.6909090909090909</v>
      </c>
      <c r="G63" s="7">
        <f t="shared" si="10"/>
        <v>0.38709677419354838</v>
      </c>
      <c r="H63" s="7">
        <v>0.48148148148148145</v>
      </c>
      <c r="I63">
        <v>17</v>
      </c>
    </row>
    <row r="64" spans="1:9" x14ac:dyDescent="0.2">
      <c r="A64" t="s">
        <v>436</v>
      </c>
      <c r="B64">
        <v>92</v>
      </c>
      <c r="C64">
        <v>60</v>
      </c>
      <c r="D64">
        <v>37</v>
      </c>
      <c r="E64">
        <v>39</v>
      </c>
      <c r="F64" s="7">
        <f t="shared" si="9"/>
        <v>1.5333333333333334</v>
      </c>
      <c r="G64" s="7">
        <f t="shared" si="10"/>
        <v>0.40217391304347827</v>
      </c>
      <c r="H64" s="7">
        <v>0.16666666666666666</v>
      </c>
      <c r="I64">
        <v>18</v>
      </c>
    </row>
    <row r="65" spans="1:12" x14ac:dyDescent="0.2">
      <c r="A65" t="s">
        <v>436</v>
      </c>
      <c r="B65">
        <v>94</v>
      </c>
      <c r="C65">
        <v>60</v>
      </c>
      <c r="D65">
        <v>42</v>
      </c>
      <c r="E65">
        <v>38</v>
      </c>
      <c r="F65" s="7">
        <f t="shared" si="9"/>
        <v>1.5666666666666667</v>
      </c>
      <c r="G65" s="7">
        <f t="shared" si="10"/>
        <v>0.44680851063829785</v>
      </c>
      <c r="H65" s="7">
        <v>0.36666666666666664</v>
      </c>
      <c r="I65">
        <v>16</v>
      </c>
    </row>
    <row r="66" spans="1:12" x14ac:dyDescent="0.2">
      <c r="A66" t="s">
        <v>436</v>
      </c>
      <c r="B66">
        <v>91</v>
      </c>
      <c r="C66">
        <v>60</v>
      </c>
      <c r="D66">
        <v>42</v>
      </c>
      <c r="E66">
        <v>38</v>
      </c>
      <c r="F66" s="7">
        <f t="shared" si="9"/>
        <v>1.5166666666666666</v>
      </c>
      <c r="G66" s="7">
        <f t="shared" si="10"/>
        <v>0.46153846153846156</v>
      </c>
      <c r="H66" s="7">
        <v>0.35483870967741937</v>
      </c>
      <c r="I66">
        <v>15</v>
      </c>
    </row>
    <row r="67" spans="1:12" x14ac:dyDescent="0.2">
      <c r="A67" t="s">
        <v>436</v>
      </c>
      <c r="B67">
        <v>83</v>
      </c>
      <c r="C67">
        <v>55</v>
      </c>
      <c r="D67">
        <v>45</v>
      </c>
      <c r="E67">
        <v>34</v>
      </c>
      <c r="F67" s="7">
        <f t="shared" si="9"/>
        <v>1.509090909090909</v>
      </c>
      <c r="G67" s="7">
        <f t="shared" si="10"/>
        <v>0.54216867469879515</v>
      </c>
      <c r="H67" s="7">
        <v>0.40740740740740738</v>
      </c>
      <c r="I67">
        <v>15</v>
      </c>
    </row>
    <row r="68" spans="1:12" x14ac:dyDescent="0.2">
      <c r="A68" t="s">
        <v>436</v>
      </c>
      <c r="B68">
        <v>83</v>
      </c>
      <c r="C68">
        <v>56</v>
      </c>
      <c r="D68">
        <v>38</v>
      </c>
      <c r="E68">
        <v>31</v>
      </c>
      <c r="F68" s="7">
        <f t="shared" si="9"/>
        <v>1.4821428571428572</v>
      </c>
      <c r="G68" s="7">
        <f t="shared" si="10"/>
        <v>0.45783132530120479</v>
      </c>
      <c r="H68" s="7">
        <v>0.25925925925925924</v>
      </c>
      <c r="I68">
        <v>16</v>
      </c>
    </row>
    <row r="69" spans="1:12" x14ac:dyDescent="0.2">
      <c r="A69" t="s">
        <v>436</v>
      </c>
      <c r="B69">
        <v>85</v>
      </c>
      <c r="C69">
        <v>57</v>
      </c>
      <c r="D69">
        <v>44</v>
      </c>
      <c r="E69">
        <v>40</v>
      </c>
      <c r="F69" s="7">
        <f t="shared" si="9"/>
        <v>1.4912280701754386</v>
      </c>
      <c r="G69" s="7">
        <f t="shared" si="10"/>
        <v>0.51764705882352946</v>
      </c>
      <c r="H69" s="7">
        <v>0.37931034482758619</v>
      </c>
      <c r="I69">
        <v>15</v>
      </c>
    </row>
    <row r="70" spans="1:12" x14ac:dyDescent="0.2">
      <c r="A70" t="s">
        <v>436</v>
      </c>
      <c r="B70">
        <v>90</v>
      </c>
      <c r="C70">
        <v>63</v>
      </c>
      <c r="D70">
        <v>44</v>
      </c>
      <c r="E70">
        <v>34</v>
      </c>
      <c r="F70" s="7">
        <f t="shared" si="9"/>
        <v>1.4285714285714286</v>
      </c>
      <c r="G70" s="7">
        <f t="shared" si="10"/>
        <v>0.48888888888888887</v>
      </c>
      <c r="H70" s="7">
        <v>0.29032258064516131</v>
      </c>
      <c r="I70">
        <v>15</v>
      </c>
    </row>
    <row r="71" spans="1:12" x14ac:dyDescent="0.2">
      <c r="A71" t="s">
        <v>436</v>
      </c>
      <c r="B71">
        <v>85</v>
      </c>
      <c r="C71">
        <v>57</v>
      </c>
      <c r="D71">
        <v>43</v>
      </c>
      <c r="E71">
        <v>32</v>
      </c>
      <c r="F71" s="7">
        <f t="shared" si="9"/>
        <v>1.4912280701754386</v>
      </c>
      <c r="G71" s="7">
        <f t="shared" si="10"/>
        <v>0.50588235294117645</v>
      </c>
      <c r="H71" s="7">
        <v>0.2857142857142857</v>
      </c>
      <c r="I71">
        <v>15</v>
      </c>
    </row>
    <row r="72" spans="1:12" x14ac:dyDescent="0.2">
      <c r="A72" t="s">
        <v>436</v>
      </c>
      <c r="B72">
        <v>66</v>
      </c>
      <c r="C72">
        <v>39</v>
      </c>
      <c r="D72">
        <v>37</v>
      </c>
      <c r="E72">
        <v>29</v>
      </c>
      <c r="F72" s="7">
        <f t="shared" si="9"/>
        <v>1.6923076923076923</v>
      </c>
      <c r="G72" s="7">
        <f t="shared" si="10"/>
        <v>0.56060606060606055</v>
      </c>
      <c r="H72" s="7">
        <v>0.25</v>
      </c>
      <c r="I72">
        <v>13</v>
      </c>
    </row>
    <row r="73" spans="1:12" x14ac:dyDescent="0.2">
      <c r="A73" t="s">
        <v>436</v>
      </c>
      <c r="B73">
        <v>74</v>
      </c>
      <c r="C73">
        <v>48</v>
      </c>
      <c r="D73">
        <v>34</v>
      </c>
      <c r="E73">
        <v>35</v>
      </c>
      <c r="F73" s="7">
        <f t="shared" si="9"/>
        <v>1.5416666666666667</v>
      </c>
      <c r="G73" s="7">
        <f t="shared" si="10"/>
        <v>0.45945945945945948</v>
      </c>
      <c r="H73" s="7">
        <v>0.45833333333333331</v>
      </c>
      <c r="I73">
        <v>15</v>
      </c>
    </row>
    <row r="74" spans="1:12" x14ac:dyDescent="0.2">
      <c r="A74" t="s">
        <v>436</v>
      </c>
      <c r="B74">
        <v>75</v>
      </c>
      <c r="C74">
        <v>47</v>
      </c>
      <c r="D74">
        <v>42</v>
      </c>
      <c r="E74">
        <v>41</v>
      </c>
      <c r="F74" s="7">
        <f t="shared" si="9"/>
        <v>1.5957446808510638</v>
      </c>
      <c r="G74" s="7">
        <f t="shared" si="10"/>
        <v>0.56000000000000005</v>
      </c>
      <c r="H74" s="7">
        <v>0.44</v>
      </c>
      <c r="I74">
        <v>16</v>
      </c>
    </row>
    <row r="75" spans="1:12" x14ac:dyDescent="0.2">
      <c r="A75" t="s">
        <v>436</v>
      </c>
      <c r="B75">
        <v>81</v>
      </c>
      <c r="C75">
        <v>52</v>
      </c>
      <c r="D75">
        <v>47</v>
      </c>
      <c r="E75">
        <v>32</v>
      </c>
      <c r="F75" s="7">
        <f t="shared" si="9"/>
        <v>1.5576923076923077</v>
      </c>
      <c r="G75" s="7">
        <f t="shared" si="10"/>
        <v>0.58024691358024694</v>
      </c>
      <c r="H75" s="7">
        <v>0.24</v>
      </c>
      <c r="I75">
        <v>14</v>
      </c>
    </row>
    <row r="76" spans="1:12" x14ac:dyDescent="0.2">
      <c r="A76" t="s">
        <v>436</v>
      </c>
      <c r="B76">
        <v>78</v>
      </c>
      <c r="C76">
        <v>48</v>
      </c>
      <c r="D76">
        <v>40</v>
      </c>
      <c r="E76">
        <v>36</v>
      </c>
      <c r="F76" s="7">
        <f t="shared" si="9"/>
        <v>1.625</v>
      </c>
      <c r="G76" s="7">
        <f t="shared" si="10"/>
        <v>0.51282051282051277</v>
      </c>
      <c r="H76" s="7">
        <v>0.16666666666666666</v>
      </c>
      <c r="I76">
        <v>13</v>
      </c>
    </row>
    <row r="77" spans="1:12" x14ac:dyDescent="0.2">
      <c r="A77" t="s">
        <v>579</v>
      </c>
      <c r="J77">
        <v>13</v>
      </c>
      <c r="K77">
        <v>11</v>
      </c>
      <c r="L77" s="7">
        <f t="shared" ref="L77:L92" si="11">J77/K77</f>
        <v>1.1818181818181819</v>
      </c>
    </row>
    <row r="78" spans="1:12" x14ac:dyDescent="0.2">
      <c r="J78">
        <v>13</v>
      </c>
      <c r="K78">
        <v>12</v>
      </c>
      <c r="L78" s="7">
        <f t="shared" si="11"/>
        <v>1.0833333333333333</v>
      </c>
    </row>
    <row r="79" spans="1:12" x14ac:dyDescent="0.2">
      <c r="J79">
        <v>12</v>
      </c>
      <c r="K79">
        <v>11</v>
      </c>
      <c r="L79" s="7">
        <f t="shared" si="11"/>
        <v>1.0909090909090908</v>
      </c>
    </row>
    <row r="80" spans="1:12" x14ac:dyDescent="0.2">
      <c r="J80">
        <v>13</v>
      </c>
      <c r="K80">
        <v>10</v>
      </c>
      <c r="L80" s="7">
        <f t="shared" si="11"/>
        <v>1.3</v>
      </c>
    </row>
    <row r="81" spans="1:21" x14ac:dyDescent="0.2">
      <c r="J81">
        <v>13</v>
      </c>
      <c r="K81">
        <v>10</v>
      </c>
      <c r="L81" s="7">
        <f t="shared" si="11"/>
        <v>1.3</v>
      </c>
    </row>
    <row r="82" spans="1:21" x14ac:dyDescent="0.2">
      <c r="J82">
        <v>12</v>
      </c>
      <c r="K82">
        <v>10.5</v>
      </c>
      <c r="L82" s="7">
        <f t="shared" si="11"/>
        <v>1.1428571428571428</v>
      </c>
    </row>
    <row r="83" spans="1:21" x14ac:dyDescent="0.2">
      <c r="J83">
        <v>12</v>
      </c>
      <c r="K83">
        <v>10</v>
      </c>
      <c r="L83" s="7">
        <f t="shared" si="11"/>
        <v>1.2</v>
      </c>
    </row>
    <row r="84" spans="1:21" x14ac:dyDescent="0.2">
      <c r="J84">
        <v>12</v>
      </c>
      <c r="K84">
        <v>10</v>
      </c>
      <c r="L84" s="7">
        <f t="shared" si="11"/>
        <v>1.2</v>
      </c>
    </row>
    <row r="85" spans="1:21" x14ac:dyDescent="0.2">
      <c r="A85" t="s">
        <v>640</v>
      </c>
      <c r="J85">
        <v>15</v>
      </c>
      <c r="K85">
        <v>11</v>
      </c>
      <c r="L85" s="7">
        <f t="shared" si="11"/>
        <v>1.3636363636363635</v>
      </c>
      <c r="P85" t="s">
        <v>641</v>
      </c>
      <c r="Q85" t="s">
        <v>642</v>
      </c>
      <c r="R85" t="s">
        <v>235</v>
      </c>
    </row>
    <row r="86" spans="1:21" x14ac:dyDescent="0.2">
      <c r="J86">
        <v>15</v>
      </c>
      <c r="K86">
        <v>12</v>
      </c>
      <c r="L86" s="7">
        <f t="shared" si="11"/>
        <v>1.25</v>
      </c>
    </row>
    <row r="87" spans="1:21" x14ac:dyDescent="0.2">
      <c r="J87">
        <v>15</v>
      </c>
      <c r="K87">
        <v>12</v>
      </c>
      <c r="L87" s="7">
        <f t="shared" si="11"/>
        <v>1.25</v>
      </c>
    </row>
    <row r="88" spans="1:21" x14ac:dyDescent="0.2">
      <c r="J88">
        <v>14</v>
      </c>
      <c r="K88">
        <v>12</v>
      </c>
      <c r="L88" s="7">
        <f t="shared" si="11"/>
        <v>1.1666666666666667</v>
      </c>
    </row>
    <row r="89" spans="1:21" x14ac:dyDescent="0.2">
      <c r="J89">
        <v>14</v>
      </c>
      <c r="K89">
        <v>11</v>
      </c>
      <c r="L89" s="7">
        <f t="shared" si="11"/>
        <v>1.2727272727272727</v>
      </c>
    </row>
    <row r="90" spans="1:21" x14ac:dyDescent="0.2">
      <c r="J90">
        <v>16</v>
      </c>
      <c r="K90">
        <v>11</v>
      </c>
      <c r="L90" s="7">
        <f t="shared" si="11"/>
        <v>1.4545454545454546</v>
      </c>
    </row>
    <row r="91" spans="1:21" x14ac:dyDescent="0.2">
      <c r="J91">
        <v>14</v>
      </c>
      <c r="K91">
        <v>11</v>
      </c>
      <c r="L91" s="7">
        <f t="shared" si="11"/>
        <v>1.2727272727272727</v>
      </c>
    </row>
    <row r="92" spans="1:21" x14ac:dyDescent="0.2">
      <c r="J92">
        <v>15</v>
      </c>
      <c r="K92">
        <v>11.5</v>
      </c>
      <c r="L92" s="7">
        <f t="shared" si="11"/>
        <v>1.3043478260869565</v>
      </c>
    </row>
    <row r="94" spans="1:21" x14ac:dyDescent="0.2">
      <c r="A94" t="s">
        <v>762</v>
      </c>
      <c r="U94">
        <v>24</v>
      </c>
    </row>
    <row r="95" spans="1:21" x14ac:dyDescent="0.2">
      <c r="A95" t="s">
        <v>763</v>
      </c>
      <c r="U95">
        <v>80</v>
      </c>
    </row>
    <row r="96" spans="1:21" x14ac:dyDescent="0.2">
      <c r="A96" t="s">
        <v>764</v>
      </c>
      <c r="U96">
        <v>64</v>
      </c>
    </row>
    <row r="97" spans="1:21" x14ac:dyDescent="0.2">
      <c r="A97" t="s">
        <v>765</v>
      </c>
      <c r="U97">
        <v>62</v>
      </c>
    </row>
    <row r="98" spans="1:21" x14ac:dyDescent="0.2">
      <c r="A98" t="s">
        <v>766</v>
      </c>
      <c r="U98">
        <v>72</v>
      </c>
    </row>
    <row r="99" spans="1:21" x14ac:dyDescent="0.2">
      <c r="A99" t="s">
        <v>866</v>
      </c>
      <c r="J99">
        <v>13</v>
      </c>
      <c r="K99">
        <v>12</v>
      </c>
      <c r="L99" s="7">
        <f t="shared" ref="L99:L139" si="12">J99/K99</f>
        <v>1.0833333333333333</v>
      </c>
      <c r="P99" t="s">
        <v>867</v>
      </c>
    </row>
    <row r="100" spans="1:21" x14ac:dyDescent="0.2">
      <c r="J100">
        <v>14</v>
      </c>
      <c r="K100">
        <v>12</v>
      </c>
      <c r="L100" s="7">
        <f t="shared" si="12"/>
        <v>1.1666666666666667</v>
      </c>
      <c r="P100" t="s">
        <v>868</v>
      </c>
    </row>
    <row r="101" spans="1:21" x14ac:dyDescent="0.2">
      <c r="J101">
        <v>13</v>
      </c>
      <c r="K101">
        <v>13</v>
      </c>
      <c r="L101" s="7">
        <f t="shared" si="12"/>
        <v>1</v>
      </c>
    </row>
    <row r="102" spans="1:21" x14ac:dyDescent="0.2">
      <c r="J102">
        <v>12</v>
      </c>
      <c r="K102">
        <v>12</v>
      </c>
      <c r="L102" s="7">
        <f t="shared" si="12"/>
        <v>1</v>
      </c>
    </row>
    <row r="103" spans="1:21" x14ac:dyDescent="0.2">
      <c r="J103">
        <v>14</v>
      </c>
      <c r="K103">
        <v>11</v>
      </c>
      <c r="L103" s="7">
        <f t="shared" si="12"/>
        <v>1.2727272727272727</v>
      </c>
    </row>
    <row r="104" spans="1:21" x14ac:dyDescent="0.2">
      <c r="J104">
        <v>13</v>
      </c>
      <c r="K104">
        <v>13</v>
      </c>
      <c r="L104" s="7">
        <f t="shared" si="12"/>
        <v>1</v>
      </c>
    </row>
    <row r="105" spans="1:21" x14ac:dyDescent="0.2">
      <c r="J105">
        <v>12</v>
      </c>
      <c r="K105">
        <v>12</v>
      </c>
      <c r="L105" s="7">
        <f t="shared" si="12"/>
        <v>1</v>
      </c>
    </row>
    <row r="106" spans="1:21" x14ac:dyDescent="0.2">
      <c r="J106">
        <v>14</v>
      </c>
      <c r="K106">
        <v>12</v>
      </c>
      <c r="L106" s="7">
        <f t="shared" si="12"/>
        <v>1.1666666666666667</v>
      </c>
    </row>
    <row r="107" spans="1:21" x14ac:dyDescent="0.2">
      <c r="J107">
        <v>15</v>
      </c>
      <c r="K107">
        <v>13</v>
      </c>
      <c r="L107" s="7">
        <f t="shared" si="12"/>
        <v>1.1538461538461537</v>
      </c>
    </row>
    <row r="108" spans="1:21" x14ac:dyDescent="0.2">
      <c r="A108" t="s">
        <v>919</v>
      </c>
      <c r="J108">
        <v>12</v>
      </c>
      <c r="K108">
        <v>10</v>
      </c>
      <c r="L108" s="7">
        <f t="shared" si="12"/>
        <v>1.2</v>
      </c>
      <c r="P108" t="s">
        <v>419</v>
      </c>
    </row>
    <row r="109" spans="1:21" x14ac:dyDescent="0.2">
      <c r="J109">
        <v>12</v>
      </c>
      <c r="K109">
        <v>10</v>
      </c>
      <c r="L109" s="7">
        <f t="shared" si="12"/>
        <v>1.2</v>
      </c>
    </row>
    <row r="110" spans="1:21" x14ac:dyDescent="0.2">
      <c r="J110">
        <v>11</v>
      </c>
      <c r="K110">
        <v>9</v>
      </c>
      <c r="L110" s="7">
        <f t="shared" si="12"/>
        <v>1.2222222222222223</v>
      </c>
    </row>
    <row r="111" spans="1:21" x14ac:dyDescent="0.2">
      <c r="J111">
        <v>11</v>
      </c>
      <c r="K111">
        <v>10</v>
      </c>
      <c r="L111" s="7">
        <f t="shared" si="12"/>
        <v>1.1000000000000001</v>
      </c>
    </row>
    <row r="112" spans="1:21" x14ac:dyDescent="0.2">
      <c r="J112">
        <v>12</v>
      </c>
      <c r="K112">
        <v>9</v>
      </c>
      <c r="L112" s="7">
        <f t="shared" si="12"/>
        <v>1.3333333333333333</v>
      </c>
    </row>
    <row r="113" spans="1:21" x14ac:dyDescent="0.2">
      <c r="J113">
        <v>11</v>
      </c>
      <c r="K113">
        <v>10</v>
      </c>
      <c r="L113" s="7">
        <f t="shared" si="12"/>
        <v>1.1000000000000001</v>
      </c>
    </row>
    <row r="114" spans="1:21" x14ac:dyDescent="0.2">
      <c r="A114" t="s">
        <v>984</v>
      </c>
      <c r="J114">
        <v>15</v>
      </c>
      <c r="K114">
        <v>14.5</v>
      </c>
      <c r="L114" s="7">
        <f t="shared" si="12"/>
        <v>1.0344827586206897</v>
      </c>
    </row>
    <row r="115" spans="1:21" x14ac:dyDescent="0.2">
      <c r="J115">
        <v>13</v>
      </c>
      <c r="K115">
        <v>13</v>
      </c>
      <c r="L115" s="7">
        <f t="shared" si="12"/>
        <v>1</v>
      </c>
    </row>
    <row r="116" spans="1:21" x14ac:dyDescent="0.2">
      <c r="J116">
        <v>12.5</v>
      </c>
      <c r="K116">
        <v>12.5</v>
      </c>
      <c r="L116" s="7">
        <f t="shared" si="12"/>
        <v>1</v>
      </c>
    </row>
    <row r="117" spans="1:21" x14ac:dyDescent="0.2">
      <c r="J117">
        <v>12.5</v>
      </c>
      <c r="K117">
        <v>12</v>
      </c>
      <c r="L117" s="7">
        <f t="shared" si="12"/>
        <v>1.0416666666666667</v>
      </c>
    </row>
    <row r="118" spans="1:21" x14ac:dyDescent="0.2">
      <c r="J118">
        <v>12</v>
      </c>
      <c r="K118">
        <v>11.5</v>
      </c>
      <c r="L118" s="7">
        <f t="shared" si="12"/>
        <v>1.0434782608695652</v>
      </c>
    </row>
    <row r="119" spans="1:21" x14ac:dyDescent="0.2">
      <c r="A119" t="s">
        <v>998</v>
      </c>
      <c r="J119">
        <v>14</v>
      </c>
      <c r="K119">
        <v>11</v>
      </c>
      <c r="L119" s="7">
        <f t="shared" si="12"/>
        <v>1.2727272727272727</v>
      </c>
      <c r="P119" t="s">
        <v>1000</v>
      </c>
      <c r="S119">
        <v>8</v>
      </c>
      <c r="T119">
        <v>6</v>
      </c>
      <c r="U119" t="s">
        <v>66</v>
      </c>
    </row>
    <row r="120" spans="1:21" x14ac:dyDescent="0.2">
      <c r="J120">
        <v>14</v>
      </c>
      <c r="K120">
        <v>12</v>
      </c>
      <c r="L120" s="7">
        <f t="shared" si="12"/>
        <v>1.1666666666666667</v>
      </c>
      <c r="S120">
        <v>10</v>
      </c>
      <c r="T120">
        <v>6.5</v>
      </c>
    </row>
    <row r="121" spans="1:21" x14ac:dyDescent="0.2">
      <c r="J121">
        <v>13</v>
      </c>
      <c r="K121">
        <v>11</v>
      </c>
      <c r="L121" s="7">
        <f t="shared" si="12"/>
        <v>1.1818181818181819</v>
      </c>
    </row>
    <row r="122" spans="1:21" x14ac:dyDescent="0.2">
      <c r="J122">
        <v>14</v>
      </c>
      <c r="K122">
        <v>12</v>
      </c>
      <c r="L122" s="7">
        <f t="shared" si="12"/>
        <v>1.1666666666666667</v>
      </c>
    </row>
    <row r="123" spans="1:21" x14ac:dyDescent="0.2">
      <c r="J123">
        <v>14</v>
      </c>
      <c r="K123">
        <v>12</v>
      </c>
      <c r="L123" s="7">
        <f t="shared" si="12"/>
        <v>1.1666666666666667</v>
      </c>
    </row>
    <row r="124" spans="1:21" x14ac:dyDescent="0.2">
      <c r="A124" t="s">
        <v>999</v>
      </c>
      <c r="J124">
        <v>14</v>
      </c>
      <c r="K124">
        <v>11</v>
      </c>
      <c r="L124" s="7">
        <f t="shared" si="12"/>
        <v>1.2727272727272727</v>
      </c>
      <c r="P124" t="s">
        <v>71</v>
      </c>
    </row>
    <row r="125" spans="1:21" x14ac:dyDescent="0.2">
      <c r="J125">
        <v>13</v>
      </c>
      <c r="K125">
        <v>11</v>
      </c>
      <c r="L125" s="7">
        <f t="shared" si="12"/>
        <v>1.1818181818181819</v>
      </c>
    </row>
    <row r="126" spans="1:21" x14ac:dyDescent="0.2">
      <c r="J126">
        <v>14</v>
      </c>
      <c r="K126">
        <v>12</v>
      </c>
      <c r="L126" s="7">
        <f t="shared" si="12"/>
        <v>1.1666666666666667</v>
      </c>
    </row>
    <row r="127" spans="1:21" x14ac:dyDescent="0.2">
      <c r="J127">
        <v>14.5</v>
      </c>
      <c r="K127">
        <v>12</v>
      </c>
      <c r="L127" s="7">
        <f t="shared" si="12"/>
        <v>1.2083333333333333</v>
      </c>
    </row>
    <row r="128" spans="1:21" x14ac:dyDescent="0.2">
      <c r="J128">
        <v>14.5</v>
      </c>
      <c r="K128">
        <v>13</v>
      </c>
      <c r="L128" s="7">
        <f t="shared" si="12"/>
        <v>1.1153846153846154</v>
      </c>
    </row>
    <row r="129" spans="1:14" x14ac:dyDescent="0.2">
      <c r="J129">
        <v>13</v>
      </c>
      <c r="K129">
        <v>13</v>
      </c>
      <c r="L129" s="7">
        <f t="shared" si="12"/>
        <v>1</v>
      </c>
    </row>
    <row r="130" spans="1:14" x14ac:dyDescent="0.2">
      <c r="J130">
        <v>15</v>
      </c>
      <c r="K130">
        <v>12</v>
      </c>
      <c r="L130" s="7">
        <f t="shared" si="12"/>
        <v>1.25</v>
      </c>
    </row>
    <row r="131" spans="1:14" x14ac:dyDescent="0.2">
      <c r="J131">
        <v>14</v>
      </c>
      <c r="K131">
        <v>13</v>
      </c>
      <c r="L131" s="7">
        <f t="shared" si="12"/>
        <v>1.0769230769230769</v>
      </c>
    </row>
    <row r="132" spans="1:14" x14ac:dyDescent="0.2">
      <c r="J132">
        <v>15</v>
      </c>
      <c r="K132">
        <v>12</v>
      </c>
      <c r="L132" s="7">
        <f t="shared" si="12"/>
        <v>1.25</v>
      </c>
    </row>
    <row r="133" spans="1:14" x14ac:dyDescent="0.2">
      <c r="J133">
        <v>13</v>
      </c>
      <c r="K133">
        <v>11.5</v>
      </c>
      <c r="L133" s="7">
        <f t="shared" si="12"/>
        <v>1.1304347826086956</v>
      </c>
    </row>
    <row r="134" spans="1:14" x14ac:dyDescent="0.2">
      <c r="A134" t="s">
        <v>132</v>
      </c>
      <c r="J134">
        <v>14</v>
      </c>
      <c r="K134">
        <v>12</v>
      </c>
      <c r="L134" s="7">
        <f t="shared" si="12"/>
        <v>1.1666666666666667</v>
      </c>
    </row>
    <row r="135" spans="1:14" x14ac:dyDescent="0.2">
      <c r="J135">
        <v>12</v>
      </c>
      <c r="K135">
        <v>11</v>
      </c>
      <c r="L135" s="7">
        <f t="shared" si="12"/>
        <v>1.0909090909090908</v>
      </c>
    </row>
    <row r="136" spans="1:14" x14ac:dyDescent="0.2">
      <c r="J136">
        <v>12</v>
      </c>
      <c r="K136">
        <v>10.5</v>
      </c>
      <c r="L136" s="7">
        <f t="shared" si="12"/>
        <v>1.1428571428571428</v>
      </c>
    </row>
    <row r="137" spans="1:14" x14ac:dyDescent="0.2">
      <c r="J137">
        <v>12</v>
      </c>
      <c r="K137">
        <v>11</v>
      </c>
      <c r="L137" s="7">
        <f t="shared" si="12"/>
        <v>1.0909090909090908</v>
      </c>
    </row>
    <row r="138" spans="1:14" x14ac:dyDescent="0.2">
      <c r="J138">
        <v>13</v>
      </c>
      <c r="K138">
        <v>11</v>
      </c>
      <c r="L138" s="7">
        <f t="shared" si="12"/>
        <v>1.1818181818181819</v>
      </c>
    </row>
    <row r="139" spans="1:14" x14ac:dyDescent="0.2">
      <c r="J139">
        <v>13</v>
      </c>
      <c r="K139">
        <v>10.5</v>
      </c>
      <c r="L139" s="7">
        <f t="shared" si="12"/>
        <v>1.2380952380952381</v>
      </c>
    </row>
    <row r="140" spans="1:14" x14ac:dyDescent="0.2">
      <c r="A140" t="s">
        <v>1169</v>
      </c>
      <c r="N140" s="7">
        <v>65</v>
      </c>
    </row>
    <row r="141" spans="1:14" x14ac:dyDescent="0.2">
      <c r="N141" s="7">
        <v>52</v>
      </c>
    </row>
    <row r="142" spans="1:14" x14ac:dyDescent="0.2">
      <c r="N142" s="7">
        <v>68</v>
      </c>
    </row>
    <row r="143" spans="1:14" x14ac:dyDescent="0.2">
      <c r="N143" s="7">
        <v>68</v>
      </c>
    </row>
    <row r="144" spans="1:14" x14ac:dyDescent="0.2">
      <c r="N144" s="7">
        <v>75</v>
      </c>
    </row>
    <row r="145" spans="14:14" x14ac:dyDescent="0.2">
      <c r="N145" s="7">
        <v>73</v>
      </c>
    </row>
    <row r="146" spans="14:14" x14ac:dyDescent="0.2">
      <c r="N146" s="7">
        <v>65</v>
      </c>
    </row>
    <row r="147" spans="14:14" x14ac:dyDescent="0.2">
      <c r="N147" s="7">
        <v>69</v>
      </c>
    </row>
    <row r="148" spans="14:14" x14ac:dyDescent="0.2">
      <c r="N148" s="7">
        <v>82</v>
      </c>
    </row>
    <row r="149" spans="14:14" x14ac:dyDescent="0.2">
      <c r="N149" s="7">
        <v>60</v>
      </c>
    </row>
    <row r="150" spans="14:14" x14ac:dyDescent="0.2">
      <c r="N150" s="7">
        <v>83</v>
      </c>
    </row>
    <row r="151" spans="14:14" x14ac:dyDescent="0.2">
      <c r="N151" s="7">
        <v>65</v>
      </c>
    </row>
    <row r="152" spans="14:14" x14ac:dyDescent="0.2">
      <c r="N152" s="7">
        <v>66</v>
      </c>
    </row>
    <row r="153" spans="14:14" x14ac:dyDescent="0.2">
      <c r="N153" s="7">
        <v>55</v>
      </c>
    </row>
    <row r="154" spans="14:14" x14ac:dyDescent="0.2">
      <c r="N154" s="7">
        <v>55</v>
      </c>
    </row>
    <row r="155" spans="14:14" x14ac:dyDescent="0.2">
      <c r="N155" s="7">
        <v>60</v>
      </c>
    </row>
    <row r="156" spans="14:14" x14ac:dyDescent="0.2">
      <c r="N156" s="7">
        <v>64</v>
      </c>
    </row>
    <row r="157" spans="14:14" x14ac:dyDescent="0.2">
      <c r="N157" s="7">
        <v>68</v>
      </c>
    </row>
    <row r="158" spans="14:14" x14ac:dyDescent="0.2">
      <c r="N158" s="7">
        <v>58</v>
      </c>
    </row>
    <row r="159" spans="14:14" x14ac:dyDescent="0.2">
      <c r="N159" s="7">
        <v>64</v>
      </c>
    </row>
    <row r="160" spans="14:14" x14ac:dyDescent="0.2">
      <c r="N160" s="7">
        <v>53</v>
      </c>
    </row>
    <row r="161" spans="1:16" x14ac:dyDescent="0.2">
      <c r="N161" s="7">
        <v>57</v>
      </c>
    </row>
    <row r="162" spans="1:16" x14ac:dyDescent="0.2">
      <c r="N162" s="7">
        <v>53</v>
      </c>
    </row>
    <row r="163" spans="1:16" x14ac:dyDescent="0.2">
      <c r="N163" s="7">
        <v>68</v>
      </c>
    </row>
    <row r="164" spans="1:16" x14ac:dyDescent="0.2">
      <c r="N164" s="7">
        <v>57</v>
      </c>
    </row>
    <row r="165" spans="1:16" x14ac:dyDescent="0.2">
      <c r="N165" s="7">
        <v>78</v>
      </c>
    </row>
    <row r="166" spans="1:16" x14ac:dyDescent="0.2">
      <c r="N166" s="7">
        <v>68</v>
      </c>
    </row>
    <row r="167" spans="1:16" x14ac:dyDescent="0.2">
      <c r="A167" t="s">
        <v>1173</v>
      </c>
      <c r="J167">
        <v>13</v>
      </c>
      <c r="K167">
        <v>12</v>
      </c>
      <c r="L167" s="7">
        <f t="shared" ref="L167:L174" si="13">J167/K167</f>
        <v>1.0833333333333333</v>
      </c>
      <c r="P167" t="s">
        <v>1174</v>
      </c>
    </row>
    <row r="168" spans="1:16" x14ac:dyDescent="0.2">
      <c r="J168">
        <v>13</v>
      </c>
      <c r="K168">
        <v>13</v>
      </c>
      <c r="L168" s="7">
        <f t="shared" si="13"/>
        <v>1</v>
      </c>
    </row>
    <row r="169" spans="1:16" x14ac:dyDescent="0.2">
      <c r="J169">
        <v>13</v>
      </c>
      <c r="K169">
        <v>13</v>
      </c>
      <c r="L169" s="7">
        <f t="shared" si="13"/>
        <v>1</v>
      </c>
    </row>
    <row r="170" spans="1:16" x14ac:dyDescent="0.2">
      <c r="J170">
        <v>13</v>
      </c>
      <c r="K170">
        <v>13</v>
      </c>
      <c r="L170" s="7">
        <f t="shared" si="13"/>
        <v>1</v>
      </c>
    </row>
    <row r="171" spans="1:16" x14ac:dyDescent="0.2">
      <c r="J171">
        <v>12</v>
      </c>
      <c r="K171">
        <v>11</v>
      </c>
      <c r="L171" s="7">
        <f t="shared" si="13"/>
        <v>1.0909090909090908</v>
      </c>
    </row>
    <row r="172" spans="1:16" x14ac:dyDescent="0.2">
      <c r="J172">
        <v>14</v>
      </c>
      <c r="K172">
        <v>13</v>
      </c>
      <c r="L172" s="7">
        <f t="shared" si="13"/>
        <v>1.0769230769230769</v>
      </c>
    </row>
    <row r="173" spans="1:16" x14ac:dyDescent="0.2">
      <c r="J173">
        <v>14</v>
      </c>
      <c r="K173">
        <v>13</v>
      </c>
      <c r="L173" s="7">
        <f t="shared" si="13"/>
        <v>1.0769230769230769</v>
      </c>
    </row>
    <row r="174" spans="1:16" x14ac:dyDescent="0.2">
      <c r="J174">
        <v>11</v>
      </c>
      <c r="K174">
        <v>11</v>
      </c>
      <c r="L174" s="7">
        <f t="shared" si="13"/>
        <v>1</v>
      </c>
    </row>
  </sheetData>
  <phoneticPr fontId="4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4"/>
  <sheetViews>
    <sheetView workbookViewId="0">
      <selection activeCell="I23" sqref="I23"/>
    </sheetView>
  </sheetViews>
  <sheetFormatPr defaultRowHeight="12.75" x14ac:dyDescent="0.2"/>
  <cols>
    <col min="1" max="1" width="29" style="49" bestFit="1" customWidth="1"/>
    <col min="2" max="2" width="12.85546875" style="49" customWidth="1"/>
    <col min="3" max="3" width="12.140625" style="49" customWidth="1"/>
    <col min="4" max="4" width="14.140625" style="49" customWidth="1"/>
    <col min="5" max="5" width="8.28515625" style="49" customWidth="1"/>
    <col min="6" max="6" width="10.5703125" style="49" customWidth="1"/>
    <col min="7" max="7" width="11" style="49" customWidth="1"/>
    <col min="8" max="8" width="8.85546875" style="49" customWidth="1"/>
    <col min="9" max="9" width="12.42578125" style="52" customWidth="1"/>
    <col min="10" max="10" width="13" style="49" customWidth="1"/>
    <col min="11" max="11" width="12.28515625" style="49" customWidth="1"/>
    <col min="12" max="12" width="14.5703125" style="52" bestFit="1" customWidth="1"/>
    <col min="13" max="13" width="15.5703125" style="52" customWidth="1"/>
    <col min="14" max="14" width="7.85546875" style="52" customWidth="1"/>
    <col min="15" max="16384" width="9.140625" style="49"/>
  </cols>
  <sheetData>
    <row r="1" spans="1:14" x14ac:dyDescent="0.2">
      <c r="A1" s="45" t="s">
        <v>67</v>
      </c>
      <c r="B1" s="45" t="s">
        <v>1</v>
      </c>
      <c r="C1" s="45" t="s">
        <v>2</v>
      </c>
      <c r="D1" s="45" t="s">
        <v>5</v>
      </c>
      <c r="E1" s="45" t="s">
        <v>4</v>
      </c>
      <c r="F1" s="46" t="s">
        <v>1210</v>
      </c>
      <c r="G1" s="47" t="s">
        <v>6</v>
      </c>
      <c r="H1" s="45" t="s">
        <v>141</v>
      </c>
      <c r="I1" s="48" t="s">
        <v>24</v>
      </c>
      <c r="J1" s="45" t="s">
        <v>7</v>
      </c>
      <c r="K1" s="45" t="s">
        <v>8</v>
      </c>
      <c r="L1" s="48" t="s">
        <v>1211</v>
      </c>
      <c r="M1" s="48" t="s">
        <v>1170</v>
      </c>
      <c r="N1" s="48"/>
    </row>
    <row r="2" spans="1:14" x14ac:dyDescent="0.2">
      <c r="A2" s="50" t="s">
        <v>121</v>
      </c>
      <c r="B2" s="50"/>
      <c r="C2" s="50"/>
      <c r="D2" s="50"/>
      <c r="E2" s="50"/>
      <c r="F2" s="51"/>
      <c r="G2" s="51"/>
      <c r="H2" s="50"/>
      <c r="I2" s="51"/>
      <c r="J2" s="50">
        <v>12</v>
      </c>
      <c r="K2" s="50">
        <v>10</v>
      </c>
      <c r="L2" s="51">
        <f>J2/K2</f>
        <v>1.2</v>
      </c>
      <c r="M2" s="51"/>
    </row>
    <row r="3" spans="1:14" x14ac:dyDescent="0.2">
      <c r="A3" s="50" t="s">
        <v>121</v>
      </c>
      <c r="B3" s="50"/>
      <c r="C3" s="50"/>
      <c r="D3" s="50"/>
      <c r="E3" s="50"/>
      <c r="F3" s="51"/>
      <c r="G3" s="51"/>
      <c r="H3" s="50"/>
      <c r="I3" s="51"/>
      <c r="J3" s="50">
        <v>12</v>
      </c>
      <c r="K3" s="50">
        <v>10</v>
      </c>
      <c r="L3" s="51">
        <f>J3/K3</f>
        <v>1.2</v>
      </c>
      <c r="M3" s="51"/>
    </row>
    <row r="4" spans="1:14" x14ac:dyDescent="0.2">
      <c r="A4" s="50" t="s">
        <v>121</v>
      </c>
      <c r="B4" s="50"/>
      <c r="C4" s="50"/>
      <c r="D4" s="50"/>
      <c r="E4" s="50"/>
      <c r="F4" s="51"/>
      <c r="G4" s="51"/>
      <c r="H4" s="50"/>
      <c r="I4" s="51"/>
      <c r="J4" s="50">
        <v>13</v>
      </c>
      <c r="K4" s="50">
        <v>10</v>
      </c>
      <c r="L4" s="51">
        <f>J4/K4</f>
        <v>1.3</v>
      </c>
      <c r="M4" s="51"/>
    </row>
    <row r="5" spans="1:14" x14ac:dyDescent="0.2">
      <c r="A5" s="50" t="s">
        <v>121</v>
      </c>
      <c r="B5" s="50"/>
      <c r="C5" s="50"/>
      <c r="D5" s="50"/>
      <c r="E5" s="50"/>
      <c r="F5" s="51"/>
      <c r="G5" s="51"/>
      <c r="H5" s="50"/>
      <c r="I5" s="51"/>
      <c r="J5" s="50">
        <v>11</v>
      </c>
      <c r="K5" s="50">
        <v>10</v>
      </c>
      <c r="L5" s="51">
        <f>J5/K5</f>
        <v>1.1000000000000001</v>
      </c>
      <c r="M5" s="51"/>
    </row>
    <row r="6" spans="1:14" x14ac:dyDescent="0.2">
      <c r="A6" s="50" t="s">
        <v>121</v>
      </c>
      <c r="B6" s="50"/>
      <c r="C6" s="50"/>
      <c r="D6" s="50"/>
      <c r="E6" s="50"/>
      <c r="F6" s="51"/>
      <c r="G6" s="51"/>
      <c r="H6" s="50"/>
      <c r="I6" s="51"/>
      <c r="J6" s="50">
        <v>13</v>
      </c>
      <c r="K6" s="50">
        <v>12</v>
      </c>
      <c r="L6" s="51">
        <f>J6/K6</f>
        <v>1.0833333333333333</v>
      </c>
      <c r="M6" s="51"/>
    </row>
    <row r="7" spans="1:14" x14ac:dyDescent="0.2">
      <c r="A7" s="50" t="s">
        <v>200</v>
      </c>
      <c r="B7" s="50">
        <v>84</v>
      </c>
      <c r="C7" s="50">
        <v>59</v>
      </c>
      <c r="D7" s="50">
        <v>49</v>
      </c>
      <c r="E7" s="50"/>
      <c r="F7" s="51">
        <f>B7/C7</f>
        <v>1.423728813559322</v>
      </c>
      <c r="G7" s="51">
        <f>D7/B7</f>
        <v>0.58333333333333337</v>
      </c>
      <c r="H7" s="51">
        <v>0.43333333333333335</v>
      </c>
      <c r="I7" s="50">
        <v>16</v>
      </c>
      <c r="J7" s="50"/>
      <c r="K7" s="50"/>
      <c r="L7" s="51"/>
      <c r="M7" s="51"/>
    </row>
    <row r="8" spans="1:14" x14ac:dyDescent="0.2">
      <c r="A8" s="50" t="s">
        <v>200</v>
      </c>
      <c r="B8" s="50">
        <v>55</v>
      </c>
      <c r="C8" s="50">
        <v>37</v>
      </c>
      <c r="D8" s="50">
        <v>25</v>
      </c>
      <c r="E8" s="50"/>
      <c r="F8" s="51">
        <f t="shared" ref="F8:F18" si="0">B8/C8</f>
        <v>1.4864864864864864</v>
      </c>
      <c r="G8" s="51">
        <f t="shared" ref="G8:G18" si="1">D8/B8</f>
        <v>0.45454545454545453</v>
      </c>
      <c r="H8" s="51">
        <v>0.36842105263157893</v>
      </c>
      <c r="I8" s="50">
        <v>12</v>
      </c>
      <c r="J8" s="50"/>
      <c r="K8" s="50"/>
      <c r="L8" s="51"/>
      <c r="M8" s="51"/>
    </row>
    <row r="9" spans="1:14" x14ac:dyDescent="0.2">
      <c r="A9" s="50" t="s">
        <v>201</v>
      </c>
      <c r="B9" s="50">
        <v>72</v>
      </c>
      <c r="C9" s="50">
        <v>48</v>
      </c>
      <c r="D9" s="50">
        <v>37</v>
      </c>
      <c r="E9" s="50"/>
      <c r="F9" s="51">
        <f t="shared" si="0"/>
        <v>1.5</v>
      </c>
      <c r="G9" s="51">
        <f t="shared" si="1"/>
        <v>0.51388888888888884</v>
      </c>
      <c r="H9" s="51">
        <v>0.20833333333333334</v>
      </c>
      <c r="I9" s="50">
        <v>12</v>
      </c>
      <c r="J9" s="50"/>
      <c r="K9" s="50"/>
      <c r="L9" s="51"/>
      <c r="M9" s="51"/>
    </row>
    <row r="10" spans="1:14" x14ac:dyDescent="0.2">
      <c r="A10" s="50" t="s">
        <v>201</v>
      </c>
      <c r="B10" s="50">
        <v>92</v>
      </c>
      <c r="C10" s="50">
        <v>68</v>
      </c>
      <c r="D10" s="50">
        <v>35</v>
      </c>
      <c r="E10" s="50"/>
      <c r="F10" s="51">
        <f t="shared" si="0"/>
        <v>1.3529411764705883</v>
      </c>
      <c r="G10" s="51">
        <f t="shared" si="1"/>
        <v>0.38043478260869568</v>
      </c>
      <c r="H10" s="51">
        <v>0.40625</v>
      </c>
      <c r="I10" s="50">
        <v>14</v>
      </c>
      <c r="J10" s="50"/>
      <c r="K10" s="50"/>
      <c r="L10" s="51"/>
      <c r="M10" s="51"/>
    </row>
    <row r="11" spans="1:14" x14ac:dyDescent="0.2">
      <c r="A11" s="50" t="s">
        <v>202</v>
      </c>
      <c r="B11" s="50">
        <v>100</v>
      </c>
      <c r="C11" s="50">
        <v>73</v>
      </c>
      <c r="D11" s="50">
        <v>44</v>
      </c>
      <c r="E11" s="50"/>
      <c r="F11" s="51">
        <f t="shared" si="0"/>
        <v>1.3698630136986301</v>
      </c>
      <c r="G11" s="51">
        <f t="shared" si="1"/>
        <v>0.44</v>
      </c>
      <c r="H11" s="51">
        <v>0.22222222222222221</v>
      </c>
      <c r="I11" s="50">
        <v>16</v>
      </c>
      <c r="J11" s="50"/>
      <c r="K11" s="50"/>
      <c r="L11" s="51"/>
      <c r="M11" s="51"/>
    </row>
    <row r="12" spans="1:14" x14ac:dyDescent="0.2">
      <c r="A12" s="50" t="s">
        <v>203</v>
      </c>
      <c r="B12" s="50">
        <v>120</v>
      </c>
      <c r="C12" s="50">
        <v>82</v>
      </c>
      <c r="D12" s="50">
        <v>55</v>
      </c>
      <c r="E12" s="50"/>
      <c r="F12" s="51">
        <f t="shared" si="0"/>
        <v>1.4634146341463414</v>
      </c>
      <c r="G12" s="51">
        <f t="shared" si="1"/>
        <v>0.45833333333333331</v>
      </c>
      <c r="H12" s="51">
        <v>0.41860465116279072</v>
      </c>
      <c r="I12" s="50">
        <v>18</v>
      </c>
      <c r="J12" s="50"/>
      <c r="K12" s="50"/>
      <c r="L12" s="51"/>
      <c r="M12" s="51"/>
    </row>
    <row r="13" spans="1:14" x14ac:dyDescent="0.2">
      <c r="A13" s="50" t="s">
        <v>204</v>
      </c>
      <c r="B13" s="50">
        <v>83</v>
      </c>
      <c r="C13" s="50">
        <v>58</v>
      </c>
      <c r="D13" s="50">
        <v>46</v>
      </c>
      <c r="E13" s="50"/>
      <c r="F13" s="51">
        <f t="shared" si="0"/>
        <v>1.4310344827586208</v>
      </c>
      <c r="G13" s="51">
        <f t="shared" si="1"/>
        <v>0.55421686746987953</v>
      </c>
      <c r="H13" s="51">
        <v>9.375E-2</v>
      </c>
      <c r="I13" s="50">
        <v>12</v>
      </c>
      <c r="J13" s="50"/>
      <c r="K13" s="50"/>
      <c r="L13" s="51"/>
      <c r="M13" s="51"/>
    </row>
    <row r="14" spans="1:14" x14ac:dyDescent="0.2">
      <c r="A14" s="50" t="s">
        <v>205</v>
      </c>
      <c r="B14" s="50">
        <v>100</v>
      </c>
      <c r="C14" s="50">
        <v>60</v>
      </c>
      <c r="D14" s="50">
        <v>55</v>
      </c>
      <c r="E14" s="50"/>
      <c r="F14" s="51">
        <f t="shared" si="0"/>
        <v>1.6666666666666667</v>
      </c>
      <c r="G14" s="51">
        <f t="shared" si="1"/>
        <v>0.55000000000000004</v>
      </c>
      <c r="H14" s="51">
        <v>0.3125</v>
      </c>
      <c r="I14" s="50">
        <v>14</v>
      </c>
      <c r="J14" s="50"/>
      <c r="K14" s="50"/>
      <c r="L14" s="51"/>
      <c r="M14" s="51"/>
    </row>
    <row r="15" spans="1:14" x14ac:dyDescent="0.2">
      <c r="A15" s="50" t="s">
        <v>206</v>
      </c>
      <c r="B15" s="50">
        <v>91</v>
      </c>
      <c r="C15" s="50">
        <v>58</v>
      </c>
      <c r="D15" s="50">
        <v>58</v>
      </c>
      <c r="E15" s="50"/>
      <c r="F15" s="51">
        <f t="shared" si="0"/>
        <v>1.5689655172413792</v>
      </c>
      <c r="G15" s="51">
        <f t="shared" si="1"/>
        <v>0.63736263736263732</v>
      </c>
      <c r="H15" s="51">
        <v>0.25925925925925924</v>
      </c>
      <c r="I15" s="50">
        <v>16</v>
      </c>
      <c r="J15" s="50"/>
      <c r="K15" s="50"/>
      <c r="L15" s="51"/>
      <c r="M15" s="51"/>
    </row>
    <row r="16" spans="1:14" x14ac:dyDescent="0.2">
      <c r="A16" s="50" t="s">
        <v>207</v>
      </c>
      <c r="B16" s="50">
        <v>78</v>
      </c>
      <c r="C16" s="50">
        <v>46</v>
      </c>
      <c r="D16" s="50">
        <v>34</v>
      </c>
      <c r="E16" s="50"/>
      <c r="F16" s="51">
        <f t="shared" si="0"/>
        <v>1.6956521739130435</v>
      </c>
      <c r="G16" s="51">
        <f t="shared" si="1"/>
        <v>0.4358974358974359</v>
      </c>
      <c r="H16" s="51">
        <v>0.2</v>
      </c>
      <c r="I16" s="50">
        <v>14</v>
      </c>
      <c r="J16" s="50"/>
      <c r="K16" s="50"/>
      <c r="L16" s="51"/>
      <c r="M16" s="51"/>
    </row>
    <row r="17" spans="1:13" x14ac:dyDescent="0.2">
      <c r="A17" s="50" t="s">
        <v>208</v>
      </c>
      <c r="B17" s="50">
        <v>58</v>
      </c>
      <c r="C17" s="50">
        <v>41</v>
      </c>
      <c r="D17" s="50">
        <v>32</v>
      </c>
      <c r="E17" s="50"/>
      <c r="F17" s="51">
        <f t="shared" si="0"/>
        <v>1.4146341463414633</v>
      </c>
      <c r="G17" s="51">
        <f t="shared" si="1"/>
        <v>0.55172413793103448</v>
      </c>
      <c r="H17" s="51">
        <v>0.25</v>
      </c>
      <c r="I17" s="50">
        <v>10</v>
      </c>
      <c r="J17" s="50"/>
      <c r="K17" s="50"/>
      <c r="L17" s="51"/>
      <c r="M17" s="51"/>
    </row>
    <row r="18" spans="1:13" x14ac:dyDescent="0.2">
      <c r="A18" s="50" t="s">
        <v>209</v>
      </c>
      <c r="B18" s="50">
        <v>84</v>
      </c>
      <c r="C18" s="50">
        <v>51</v>
      </c>
      <c r="D18" s="50">
        <v>38</v>
      </c>
      <c r="E18" s="50"/>
      <c r="F18" s="51">
        <f t="shared" si="0"/>
        <v>1.6470588235294117</v>
      </c>
      <c r="G18" s="51">
        <f t="shared" si="1"/>
        <v>0.45238095238095238</v>
      </c>
      <c r="H18" s="51">
        <v>0.30769230769230771</v>
      </c>
      <c r="I18" s="50">
        <v>14</v>
      </c>
      <c r="J18" s="50"/>
      <c r="K18" s="50"/>
      <c r="L18" s="51"/>
      <c r="M18" s="51"/>
    </row>
    <row r="19" spans="1:13" x14ac:dyDescent="0.2">
      <c r="A19" s="50" t="s">
        <v>347</v>
      </c>
      <c r="B19" s="50"/>
      <c r="C19" s="50"/>
      <c r="D19" s="50"/>
      <c r="E19" s="50"/>
      <c r="F19" s="50"/>
      <c r="G19" s="50"/>
      <c r="H19" s="50"/>
      <c r="I19" s="51"/>
      <c r="J19" s="50">
        <v>14</v>
      </c>
      <c r="K19" s="50">
        <v>11</v>
      </c>
      <c r="L19" s="51">
        <f t="shared" ref="L19:L24" si="2">J19/K19</f>
        <v>1.2727272727272727</v>
      </c>
      <c r="M19" s="51"/>
    </row>
    <row r="20" spans="1:13" x14ac:dyDescent="0.2">
      <c r="A20" s="50" t="s">
        <v>347</v>
      </c>
      <c r="B20" s="50"/>
      <c r="C20" s="50"/>
      <c r="D20" s="50"/>
      <c r="E20" s="50"/>
      <c r="F20" s="50"/>
      <c r="G20" s="50"/>
      <c r="H20" s="50"/>
      <c r="I20" s="51"/>
      <c r="J20" s="50">
        <v>13</v>
      </c>
      <c r="K20" s="50">
        <v>11</v>
      </c>
      <c r="L20" s="51">
        <f t="shared" si="2"/>
        <v>1.1818181818181819</v>
      </c>
      <c r="M20" s="51"/>
    </row>
    <row r="21" spans="1:13" x14ac:dyDescent="0.2">
      <c r="A21" s="50" t="s">
        <v>347</v>
      </c>
      <c r="B21" s="50"/>
      <c r="C21" s="50"/>
      <c r="D21" s="50"/>
      <c r="E21" s="50"/>
      <c r="F21" s="50"/>
      <c r="G21" s="50"/>
      <c r="H21" s="50"/>
      <c r="I21" s="51"/>
      <c r="J21" s="50">
        <v>12</v>
      </c>
      <c r="K21" s="50">
        <v>11</v>
      </c>
      <c r="L21" s="51">
        <f t="shared" si="2"/>
        <v>1.0909090909090908</v>
      </c>
      <c r="M21" s="51"/>
    </row>
    <row r="22" spans="1:13" x14ac:dyDescent="0.2">
      <c r="A22" s="50" t="s">
        <v>347</v>
      </c>
      <c r="B22" s="50"/>
      <c r="C22" s="50"/>
      <c r="D22" s="50"/>
      <c r="E22" s="50"/>
      <c r="F22" s="50"/>
      <c r="G22" s="50"/>
      <c r="H22" s="50"/>
      <c r="I22" s="51"/>
      <c r="J22" s="50">
        <v>11.5</v>
      </c>
      <c r="K22" s="50">
        <v>12</v>
      </c>
      <c r="L22" s="51">
        <f t="shared" si="2"/>
        <v>0.95833333333333337</v>
      </c>
      <c r="M22" s="51"/>
    </row>
    <row r="23" spans="1:13" x14ac:dyDescent="0.2">
      <c r="A23" s="50" t="s">
        <v>347</v>
      </c>
      <c r="B23" s="50"/>
      <c r="C23" s="50"/>
      <c r="D23" s="50"/>
      <c r="E23" s="50"/>
      <c r="F23" s="50"/>
      <c r="G23" s="50"/>
      <c r="H23" s="50"/>
      <c r="I23" s="51"/>
      <c r="J23" s="50">
        <v>13</v>
      </c>
      <c r="K23" s="50">
        <v>11</v>
      </c>
      <c r="L23" s="51">
        <f t="shared" si="2"/>
        <v>1.1818181818181819</v>
      </c>
      <c r="M23" s="51"/>
    </row>
    <row r="24" spans="1:13" x14ac:dyDescent="0.2">
      <c r="A24" s="50" t="s">
        <v>347</v>
      </c>
      <c r="B24" s="50"/>
      <c r="C24" s="50"/>
      <c r="D24" s="50"/>
      <c r="E24" s="50"/>
      <c r="F24" s="50"/>
      <c r="G24" s="50"/>
      <c r="H24" s="50"/>
      <c r="I24" s="51"/>
      <c r="J24" s="50">
        <v>12</v>
      </c>
      <c r="K24" s="50">
        <v>11</v>
      </c>
      <c r="L24" s="51">
        <f t="shared" si="2"/>
        <v>1.0909090909090908</v>
      </c>
      <c r="M24" s="51"/>
    </row>
    <row r="25" spans="1:13" x14ac:dyDescent="0.2">
      <c r="A25" s="50" t="s">
        <v>436</v>
      </c>
      <c r="B25" s="50">
        <v>82</v>
      </c>
      <c r="C25" s="50">
        <v>61</v>
      </c>
      <c r="D25" s="50">
        <v>38</v>
      </c>
      <c r="E25" s="50">
        <v>38</v>
      </c>
      <c r="F25" s="51">
        <f t="shared" ref="F25:F57" si="3">B25/C25</f>
        <v>1.3442622950819672</v>
      </c>
      <c r="G25" s="51">
        <f t="shared" ref="G25:G57" si="4">D25/B25</f>
        <v>0.46341463414634149</v>
      </c>
      <c r="H25" s="51">
        <v>0.375</v>
      </c>
      <c r="I25" s="50">
        <v>14</v>
      </c>
      <c r="J25" s="50"/>
      <c r="K25" s="50"/>
      <c r="L25" s="51"/>
      <c r="M25" s="51"/>
    </row>
    <row r="26" spans="1:13" x14ac:dyDescent="0.2">
      <c r="A26" s="50" t="s">
        <v>436</v>
      </c>
      <c r="B26" s="50">
        <v>85</v>
      </c>
      <c r="C26" s="50">
        <v>60</v>
      </c>
      <c r="D26" s="50">
        <v>35</v>
      </c>
      <c r="E26" s="50">
        <v>38</v>
      </c>
      <c r="F26" s="51">
        <f t="shared" si="3"/>
        <v>1.4166666666666667</v>
      </c>
      <c r="G26" s="51">
        <f t="shared" si="4"/>
        <v>0.41176470588235292</v>
      </c>
      <c r="H26" s="51">
        <v>0.27586206896551724</v>
      </c>
      <c r="I26" s="50">
        <v>15</v>
      </c>
      <c r="J26" s="50"/>
      <c r="K26" s="50"/>
      <c r="L26" s="51"/>
      <c r="M26" s="51"/>
    </row>
    <row r="27" spans="1:13" x14ac:dyDescent="0.2">
      <c r="A27" s="50" t="s">
        <v>436</v>
      </c>
      <c r="B27" s="50">
        <v>75</v>
      </c>
      <c r="C27" s="50">
        <v>50</v>
      </c>
      <c r="D27" s="50">
        <v>34</v>
      </c>
      <c r="E27" s="50">
        <v>38</v>
      </c>
      <c r="F27" s="51">
        <f t="shared" si="3"/>
        <v>1.5</v>
      </c>
      <c r="G27" s="51">
        <f t="shared" si="4"/>
        <v>0.45333333333333331</v>
      </c>
      <c r="H27" s="51">
        <v>0.22222222222222221</v>
      </c>
      <c r="I27" s="50">
        <v>13</v>
      </c>
      <c r="J27" s="50"/>
      <c r="K27" s="50"/>
      <c r="L27" s="51"/>
      <c r="M27" s="51"/>
    </row>
    <row r="28" spans="1:13" x14ac:dyDescent="0.2">
      <c r="A28" s="50" t="s">
        <v>436</v>
      </c>
      <c r="B28" s="50">
        <v>78</v>
      </c>
      <c r="C28" s="50">
        <v>57</v>
      </c>
      <c r="D28" s="50">
        <v>38</v>
      </c>
      <c r="E28" s="50">
        <v>36</v>
      </c>
      <c r="F28" s="51">
        <f t="shared" si="3"/>
        <v>1.368421052631579</v>
      </c>
      <c r="G28" s="51">
        <f t="shared" si="4"/>
        <v>0.48717948717948717</v>
      </c>
      <c r="H28" s="51">
        <v>0.26923076923076922</v>
      </c>
      <c r="I28" s="50">
        <v>17</v>
      </c>
      <c r="J28" s="50"/>
      <c r="K28" s="50"/>
      <c r="L28" s="51"/>
      <c r="M28" s="51"/>
    </row>
    <row r="29" spans="1:13" x14ac:dyDescent="0.2">
      <c r="A29" s="50" t="s">
        <v>436</v>
      </c>
      <c r="B29" s="50">
        <v>94</v>
      </c>
      <c r="C29" s="50">
        <v>58</v>
      </c>
      <c r="D29" s="50">
        <v>46</v>
      </c>
      <c r="E29" s="50">
        <v>37</v>
      </c>
      <c r="F29" s="51">
        <f t="shared" si="3"/>
        <v>1.6206896551724137</v>
      </c>
      <c r="G29" s="51">
        <f t="shared" si="4"/>
        <v>0.48936170212765956</v>
      </c>
      <c r="H29" s="51">
        <v>0.38709677419354838</v>
      </c>
      <c r="I29" s="50">
        <v>16</v>
      </c>
      <c r="J29" s="50"/>
      <c r="K29" s="50"/>
      <c r="L29" s="51"/>
      <c r="M29" s="51"/>
    </row>
    <row r="30" spans="1:13" x14ac:dyDescent="0.2">
      <c r="A30" s="50" t="s">
        <v>436</v>
      </c>
      <c r="B30" s="50">
        <v>80</v>
      </c>
      <c r="C30" s="50">
        <v>45</v>
      </c>
      <c r="D30" s="50">
        <v>43</v>
      </c>
      <c r="E30" s="50">
        <v>31</v>
      </c>
      <c r="F30" s="51">
        <f t="shared" si="3"/>
        <v>1.7777777777777777</v>
      </c>
      <c r="G30" s="51">
        <f t="shared" si="4"/>
        <v>0.53749999999999998</v>
      </c>
      <c r="H30" s="51">
        <v>0.17391304347826086</v>
      </c>
      <c r="I30" s="50">
        <v>14</v>
      </c>
      <c r="J30" s="50"/>
      <c r="K30" s="50"/>
      <c r="L30" s="51"/>
      <c r="M30" s="51"/>
    </row>
    <row r="31" spans="1:13" x14ac:dyDescent="0.2">
      <c r="A31" s="50" t="s">
        <v>436</v>
      </c>
      <c r="B31" s="50">
        <v>92</v>
      </c>
      <c r="C31" s="50">
        <v>59</v>
      </c>
      <c r="D31" s="50">
        <v>44</v>
      </c>
      <c r="E31" s="50">
        <v>34</v>
      </c>
      <c r="F31" s="51">
        <f t="shared" si="3"/>
        <v>1.5593220338983051</v>
      </c>
      <c r="G31" s="51">
        <f t="shared" si="4"/>
        <v>0.47826086956521741</v>
      </c>
      <c r="H31" s="51">
        <v>0.32142857142857145</v>
      </c>
      <c r="I31" s="50">
        <v>16</v>
      </c>
      <c r="J31" s="50"/>
      <c r="K31" s="50"/>
      <c r="L31" s="51"/>
      <c r="M31" s="51"/>
    </row>
    <row r="32" spans="1:13" x14ac:dyDescent="0.2">
      <c r="A32" s="50" t="s">
        <v>436</v>
      </c>
      <c r="B32" s="50">
        <v>84</v>
      </c>
      <c r="C32" s="50">
        <v>52</v>
      </c>
      <c r="D32" s="50">
        <v>47</v>
      </c>
      <c r="E32" s="50">
        <v>30</v>
      </c>
      <c r="F32" s="51">
        <f t="shared" si="3"/>
        <v>1.6153846153846154</v>
      </c>
      <c r="G32" s="51">
        <f t="shared" si="4"/>
        <v>0.55952380952380953</v>
      </c>
      <c r="H32" s="51">
        <v>0.33333333333333331</v>
      </c>
      <c r="I32" s="50">
        <v>14</v>
      </c>
      <c r="J32" s="50"/>
      <c r="K32" s="50"/>
      <c r="L32" s="51"/>
      <c r="M32" s="51"/>
    </row>
    <row r="33" spans="1:13" x14ac:dyDescent="0.2">
      <c r="A33" s="50" t="s">
        <v>436</v>
      </c>
      <c r="B33" s="50">
        <v>85</v>
      </c>
      <c r="C33" s="50">
        <v>46</v>
      </c>
      <c r="D33" s="50">
        <v>47</v>
      </c>
      <c r="E33" s="50">
        <v>33</v>
      </c>
      <c r="F33" s="51">
        <f t="shared" si="3"/>
        <v>1.8478260869565217</v>
      </c>
      <c r="G33" s="51">
        <f t="shared" si="4"/>
        <v>0.55294117647058827</v>
      </c>
      <c r="H33" s="51">
        <v>0.2608695652173913</v>
      </c>
      <c r="I33" s="50">
        <v>14</v>
      </c>
      <c r="J33" s="50"/>
      <c r="K33" s="50"/>
      <c r="L33" s="51"/>
      <c r="M33" s="51"/>
    </row>
    <row r="34" spans="1:13" x14ac:dyDescent="0.2">
      <c r="A34" s="50" t="s">
        <v>436</v>
      </c>
      <c r="B34" s="50">
        <v>75</v>
      </c>
      <c r="C34" s="50">
        <v>42</v>
      </c>
      <c r="D34" s="50">
        <v>47</v>
      </c>
      <c r="E34" s="50">
        <v>30</v>
      </c>
      <c r="F34" s="51">
        <f t="shared" si="3"/>
        <v>1.7857142857142858</v>
      </c>
      <c r="G34" s="51">
        <f t="shared" si="4"/>
        <v>0.62666666666666671</v>
      </c>
      <c r="H34" s="51">
        <v>0.18181818181818182</v>
      </c>
      <c r="I34" s="50">
        <v>13</v>
      </c>
      <c r="J34" s="50"/>
      <c r="K34" s="50"/>
      <c r="L34" s="51"/>
      <c r="M34" s="51"/>
    </row>
    <row r="35" spans="1:13" x14ac:dyDescent="0.2">
      <c r="A35" s="50" t="s">
        <v>436</v>
      </c>
      <c r="B35" s="50">
        <v>86</v>
      </c>
      <c r="C35" s="50">
        <v>54</v>
      </c>
      <c r="D35" s="50">
        <v>45</v>
      </c>
      <c r="E35" s="50">
        <v>34</v>
      </c>
      <c r="F35" s="51">
        <f t="shared" si="3"/>
        <v>1.5925925925925926</v>
      </c>
      <c r="G35" s="51">
        <f t="shared" si="4"/>
        <v>0.52325581395348841</v>
      </c>
      <c r="H35" s="51">
        <v>0.25925925925925924</v>
      </c>
      <c r="I35" s="50">
        <v>16</v>
      </c>
      <c r="J35" s="50"/>
      <c r="K35" s="50"/>
      <c r="L35" s="51"/>
      <c r="M35" s="51"/>
    </row>
    <row r="36" spans="1:13" x14ac:dyDescent="0.2">
      <c r="A36" s="50" t="s">
        <v>436</v>
      </c>
      <c r="B36" s="50">
        <v>77</v>
      </c>
      <c r="C36" s="50">
        <v>50</v>
      </c>
      <c r="D36" s="50">
        <v>40</v>
      </c>
      <c r="E36" s="50">
        <v>32</v>
      </c>
      <c r="F36" s="51">
        <f t="shared" si="3"/>
        <v>1.54</v>
      </c>
      <c r="G36" s="51">
        <f t="shared" si="4"/>
        <v>0.51948051948051943</v>
      </c>
      <c r="H36" s="51">
        <v>0.24</v>
      </c>
      <c r="I36" s="50">
        <v>15</v>
      </c>
      <c r="J36" s="50"/>
      <c r="K36" s="50"/>
      <c r="L36" s="51"/>
      <c r="M36" s="51"/>
    </row>
    <row r="37" spans="1:13" x14ac:dyDescent="0.2">
      <c r="A37" s="50" t="s">
        <v>436</v>
      </c>
      <c r="B37" s="50">
        <v>88</v>
      </c>
      <c r="C37" s="50">
        <v>56</v>
      </c>
      <c r="D37" s="50">
        <v>49</v>
      </c>
      <c r="E37" s="50">
        <v>38</v>
      </c>
      <c r="F37" s="51">
        <f t="shared" si="3"/>
        <v>1.5714285714285714</v>
      </c>
      <c r="G37" s="51">
        <f t="shared" si="4"/>
        <v>0.55681818181818177</v>
      </c>
      <c r="H37" s="51">
        <v>0.22222222222222221</v>
      </c>
      <c r="I37" s="50">
        <v>17</v>
      </c>
      <c r="J37" s="50"/>
      <c r="K37" s="50"/>
      <c r="L37" s="51"/>
      <c r="M37" s="51"/>
    </row>
    <row r="38" spans="1:13" x14ac:dyDescent="0.2">
      <c r="A38" s="50" t="s">
        <v>436</v>
      </c>
      <c r="B38" s="50">
        <v>75</v>
      </c>
      <c r="C38" s="50">
        <v>46</v>
      </c>
      <c r="D38" s="50">
        <v>35</v>
      </c>
      <c r="E38" s="50">
        <v>33</v>
      </c>
      <c r="F38" s="51">
        <f t="shared" si="3"/>
        <v>1.6304347826086956</v>
      </c>
      <c r="G38" s="51">
        <f t="shared" si="4"/>
        <v>0.46666666666666667</v>
      </c>
      <c r="H38" s="51">
        <v>0.21739130434782608</v>
      </c>
      <c r="I38" s="50">
        <v>13</v>
      </c>
      <c r="J38" s="50"/>
      <c r="K38" s="50"/>
      <c r="L38" s="51"/>
      <c r="M38" s="51"/>
    </row>
    <row r="39" spans="1:13" x14ac:dyDescent="0.2">
      <c r="A39" s="50" t="s">
        <v>436</v>
      </c>
      <c r="B39" s="50">
        <v>83</v>
      </c>
      <c r="C39" s="50">
        <v>57</v>
      </c>
      <c r="D39" s="50">
        <v>39</v>
      </c>
      <c r="E39" s="50">
        <v>42</v>
      </c>
      <c r="F39" s="51">
        <f t="shared" si="3"/>
        <v>1.4561403508771931</v>
      </c>
      <c r="G39" s="51">
        <f t="shared" si="4"/>
        <v>0.46987951807228917</v>
      </c>
      <c r="H39" s="51">
        <v>0.21428571428571427</v>
      </c>
      <c r="I39" s="50">
        <v>17</v>
      </c>
      <c r="J39" s="50"/>
      <c r="K39" s="50"/>
      <c r="L39" s="51"/>
      <c r="M39" s="51"/>
    </row>
    <row r="40" spans="1:13" x14ac:dyDescent="0.2">
      <c r="A40" s="50" t="s">
        <v>436</v>
      </c>
      <c r="B40" s="50">
        <v>70</v>
      </c>
      <c r="C40" s="50">
        <v>43</v>
      </c>
      <c r="D40" s="50">
        <v>35</v>
      </c>
      <c r="E40" s="50">
        <v>32</v>
      </c>
      <c r="F40" s="51">
        <f t="shared" si="3"/>
        <v>1.6279069767441861</v>
      </c>
      <c r="G40" s="51">
        <f t="shared" si="4"/>
        <v>0.5</v>
      </c>
      <c r="H40" s="51">
        <v>0.22727272727272727</v>
      </c>
      <c r="I40" s="50">
        <v>11</v>
      </c>
      <c r="J40" s="50"/>
      <c r="K40" s="50"/>
      <c r="L40" s="51"/>
      <c r="M40" s="51"/>
    </row>
    <row r="41" spans="1:13" x14ac:dyDescent="0.2">
      <c r="A41" s="50" t="s">
        <v>436</v>
      </c>
      <c r="B41" s="50">
        <v>48</v>
      </c>
      <c r="C41" s="50">
        <v>32</v>
      </c>
      <c r="D41" s="50">
        <v>20</v>
      </c>
      <c r="E41" s="50">
        <v>38</v>
      </c>
      <c r="F41" s="51">
        <f t="shared" si="3"/>
        <v>1.5</v>
      </c>
      <c r="G41" s="51">
        <f t="shared" si="4"/>
        <v>0.41666666666666669</v>
      </c>
      <c r="H41" s="51">
        <v>0.25</v>
      </c>
      <c r="I41" s="50">
        <v>14</v>
      </c>
      <c r="J41" s="50"/>
      <c r="K41" s="50"/>
      <c r="L41" s="51"/>
      <c r="M41" s="51"/>
    </row>
    <row r="42" spans="1:13" x14ac:dyDescent="0.2">
      <c r="A42" s="50" t="s">
        <v>436</v>
      </c>
      <c r="B42" s="50">
        <v>50</v>
      </c>
      <c r="C42" s="50">
        <v>29</v>
      </c>
      <c r="D42" s="50">
        <v>26</v>
      </c>
      <c r="E42" s="50">
        <v>34</v>
      </c>
      <c r="F42" s="51">
        <f t="shared" si="3"/>
        <v>1.7241379310344827</v>
      </c>
      <c r="G42" s="51">
        <f t="shared" si="4"/>
        <v>0.52</v>
      </c>
      <c r="H42" s="51">
        <v>0.21428571428571427</v>
      </c>
      <c r="I42" s="50">
        <v>17</v>
      </c>
      <c r="J42" s="50"/>
      <c r="K42" s="50"/>
      <c r="L42" s="51"/>
      <c r="M42" s="51"/>
    </row>
    <row r="43" spans="1:13" x14ac:dyDescent="0.2">
      <c r="A43" s="50" t="s">
        <v>436</v>
      </c>
      <c r="B43" s="50">
        <v>77</v>
      </c>
      <c r="C43" s="50">
        <v>55</v>
      </c>
      <c r="D43" s="50">
        <v>33</v>
      </c>
      <c r="E43" s="50">
        <v>34</v>
      </c>
      <c r="F43" s="51">
        <f t="shared" si="3"/>
        <v>1.4</v>
      </c>
      <c r="G43" s="51">
        <f t="shared" si="4"/>
        <v>0.42857142857142855</v>
      </c>
      <c r="H43" s="51">
        <v>0.25</v>
      </c>
      <c r="I43" s="50">
        <v>16</v>
      </c>
      <c r="J43" s="50"/>
      <c r="K43" s="50"/>
      <c r="L43" s="51"/>
      <c r="M43" s="51"/>
    </row>
    <row r="44" spans="1:13" x14ac:dyDescent="0.2">
      <c r="A44" s="50" t="s">
        <v>436</v>
      </c>
      <c r="B44" s="50">
        <v>93</v>
      </c>
      <c r="C44" s="50">
        <v>55</v>
      </c>
      <c r="D44" s="50">
        <v>36</v>
      </c>
      <c r="E44" s="50">
        <v>34</v>
      </c>
      <c r="F44" s="51">
        <f t="shared" si="3"/>
        <v>1.6909090909090909</v>
      </c>
      <c r="G44" s="51">
        <f t="shared" si="4"/>
        <v>0.38709677419354838</v>
      </c>
      <c r="H44" s="51">
        <v>0.48148148148148145</v>
      </c>
      <c r="I44" s="50">
        <v>17</v>
      </c>
      <c r="J44" s="50"/>
      <c r="K44" s="50"/>
      <c r="L44" s="51"/>
      <c r="M44" s="51"/>
    </row>
    <row r="45" spans="1:13" x14ac:dyDescent="0.2">
      <c r="A45" s="50" t="s">
        <v>436</v>
      </c>
      <c r="B45" s="50">
        <v>92</v>
      </c>
      <c r="C45" s="50">
        <v>60</v>
      </c>
      <c r="D45" s="50">
        <v>37</v>
      </c>
      <c r="E45" s="50">
        <v>39</v>
      </c>
      <c r="F45" s="51">
        <f t="shared" si="3"/>
        <v>1.5333333333333334</v>
      </c>
      <c r="G45" s="51">
        <f t="shared" si="4"/>
        <v>0.40217391304347827</v>
      </c>
      <c r="H45" s="51">
        <v>0.16666666666666666</v>
      </c>
      <c r="I45" s="50">
        <v>18</v>
      </c>
      <c r="J45" s="50"/>
      <c r="K45" s="50"/>
      <c r="L45" s="51"/>
      <c r="M45" s="51"/>
    </row>
    <row r="46" spans="1:13" s="52" customFormat="1" x14ac:dyDescent="0.2">
      <c r="A46" s="50" t="s">
        <v>436</v>
      </c>
      <c r="B46" s="50">
        <v>94</v>
      </c>
      <c r="C46" s="50">
        <v>60</v>
      </c>
      <c r="D46" s="50">
        <v>42</v>
      </c>
      <c r="E46" s="50">
        <v>38</v>
      </c>
      <c r="F46" s="51">
        <f t="shared" si="3"/>
        <v>1.5666666666666667</v>
      </c>
      <c r="G46" s="51">
        <f t="shared" si="4"/>
        <v>0.44680851063829785</v>
      </c>
      <c r="H46" s="51">
        <v>0.36666666666666664</v>
      </c>
      <c r="I46" s="50">
        <v>16</v>
      </c>
      <c r="J46" s="50"/>
      <c r="K46" s="50"/>
      <c r="L46" s="51"/>
      <c r="M46" s="51"/>
    </row>
    <row r="47" spans="1:13" s="52" customFormat="1" x14ac:dyDescent="0.2">
      <c r="A47" s="50" t="s">
        <v>436</v>
      </c>
      <c r="B47" s="50">
        <v>91</v>
      </c>
      <c r="C47" s="50">
        <v>60</v>
      </c>
      <c r="D47" s="50">
        <v>42</v>
      </c>
      <c r="E47" s="50">
        <v>38</v>
      </c>
      <c r="F47" s="51">
        <f t="shared" si="3"/>
        <v>1.5166666666666666</v>
      </c>
      <c r="G47" s="51">
        <f t="shared" si="4"/>
        <v>0.46153846153846156</v>
      </c>
      <c r="H47" s="51">
        <v>0.35483870967741937</v>
      </c>
      <c r="I47" s="50">
        <v>15</v>
      </c>
      <c r="J47" s="50"/>
      <c r="K47" s="50"/>
      <c r="L47" s="51"/>
      <c r="M47" s="51"/>
    </row>
    <row r="48" spans="1:13" s="52" customFormat="1" x14ac:dyDescent="0.2">
      <c r="A48" s="50" t="s">
        <v>436</v>
      </c>
      <c r="B48" s="50">
        <v>83</v>
      </c>
      <c r="C48" s="50">
        <v>55</v>
      </c>
      <c r="D48" s="50">
        <v>45</v>
      </c>
      <c r="E48" s="50">
        <v>34</v>
      </c>
      <c r="F48" s="51">
        <f t="shared" si="3"/>
        <v>1.509090909090909</v>
      </c>
      <c r="G48" s="51">
        <f t="shared" si="4"/>
        <v>0.54216867469879515</v>
      </c>
      <c r="H48" s="51">
        <v>0.40740740740740738</v>
      </c>
      <c r="I48" s="50">
        <v>15</v>
      </c>
      <c r="J48" s="50"/>
      <c r="K48" s="50"/>
      <c r="L48" s="51"/>
      <c r="M48" s="51"/>
    </row>
    <row r="49" spans="1:13" s="52" customFormat="1" x14ac:dyDescent="0.2">
      <c r="A49" s="50" t="s">
        <v>436</v>
      </c>
      <c r="B49" s="50">
        <v>83</v>
      </c>
      <c r="C49" s="50">
        <v>56</v>
      </c>
      <c r="D49" s="50">
        <v>38</v>
      </c>
      <c r="E49" s="50">
        <v>31</v>
      </c>
      <c r="F49" s="51">
        <f t="shared" si="3"/>
        <v>1.4821428571428572</v>
      </c>
      <c r="G49" s="51">
        <f t="shared" si="4"/>
        <v>0.45783132530120479</v>
      </c>
      <c r="H49" s="51">
        <v>0.25925925925925924</v>
      </c>
      <c r="I49" s="50">
        <v>16</v>
      </c>
      <c r="J49" s="50"/>
      <c r="K49" s="50"/>
      <c r="L49" s="51"/>
      <c r="M49" s="51"/>
    </row>
    <row r="50" spans="1:13" s="52" customFormat="1" x14ac:dyDescent="0.2">
      <c r="A50" s="50" t="s">
        <v>436</v>
      </c>
      <c r="B50" s="50">
        <v>85</v>
      </c>
      <c r="C50" s="50">
        <v>57</v>
      </c>
      <c r="D50" s="50">
        <v>44</v>
      </c>
      <c r="E50" s="50">
        <v>40</v>
      </c>
      <c r="F50" s="51">
        <f t="shared" si="3"/>
        <v>1.4912280701754386</v>
      </c>
      <c r="G50" s="51">
        <f t="shared" si="4"/>
        <v>0.51764705882352946</v>
      </c>
      <c r="H50" s="51">
        <v>0.37931034482758619</v>
      </c>
      <c r="I50" s="50">
        <v>15</v>
      </c>
      <c r="J50" s="50"/>
      <c r="K50" s="50"/>
      <c r="L50" s="51"/>
      <c r="M50" s="51"/>
    </row>
    <row r="51" spans="1:13" s="52" customFormat="1" x14ac:dyDescent="0.2">
      <c r="A51" s="50" t="s">
        <v>436</v>
      </c>
      <c r="B51" s="50">
        <v>90</v>
      </c>
      <c r="C51" s="50">
        <v>63</v>
      </c>
      <c r="D51" s="50">
        <v>44</v>
      </c>
      <c r="E51" s="50">
        <v>34</v>
      </c>
      <c r="F51" s="51">
        <f t="shared" si="3"/>
        <v>1.4285714285714286</v>
      </c>
      <c r="G51" s="51">
        <f t="shared" si="4"/>
        <v>0.48888888888888887</v>
      </c>
      <c r="H51" s="51">
        <v>0.29032258064516131</v>
      </c>
      <c r="I51" s="50">
        <v>15</v>
      </c>
      <c r="J51" s="50"/>
      <c r="K51" s="50"/>
      <c r="L51" s="51"/>
      <c r="M51" s="51"/>
    </row>
    <row r="52" spans="1:13" s="52" customFormat="1" x14ac:dyDescent="0.2">
      <c r="A52" s="50" t="s">
        <v>436</v>
      </c>
      <c r="B52" s="50">
        <v>85</v>
      </c>
      <c r="C52" s="50">
        <v>57</v>
      </c>
      <c r="D52" s="50">
        <v>43</v>
      </c>
      <c r="E52" s="50">
        <v>32</v>
      </c>
      <c r="F52" s="51">
        <f t="shared" si="3"/>
        <v>1.4912280701754386</v>
      </c>
      <c r="G52" s="51">
        <f t="shared" si="4"/>
        <v>0.50588235294117645</v>
      </c>
      <c r="H52" s="51">
        <v>0.2857142857142857</v>
      </c>
      <c r="I52" s="50">
        <v>15</v>
      </c>
      <c r="J52" s="50"/>
      <c r="K52" s="50"/>
      <c r="L52" s="51"/>
      <c r="M52" s="51"/>
    </row>
    <row r="53" spans="1:13" s="52" customFormat="1" x14ac:dyDescent="0.2">
      <c r="A53" s="50" t="s">
        <v>436</v>
      </c>
      <c r="B53" s="50">
        <v>66</v>
      </c>
      <c r="C53" s="50">
        <v>39</v>
      </c>
      <c r="D53" s="50">
        <v>37</v>
      </c>
      <c r="E53" s="50">
        <v>29</v>
      </c>
      <c r="F53" s="51">
        <f t="shared" si="3"/>
        <v>1.6923076923076923</v>
      </c>
      <c r="G53" s="51">
        <f t="shared" si="4"/>
        <v>0.56060606060606055</v>
      </c>
      <c r="H53" s="51">
        <v>0.25</v>
      </c>
      <c r="I53" s="50">
        <v>13</v>
      </c>
      <c r="J53" s="50"/>
      <c r="K53" s="50"/>
      <c r="L53" s="51"/>
      <c r="M53" s="51"/>
    </row>
    <row r="54" spans="1:13" s="52" customFormat="1" x14ac:dyDescent="0.2">
      <c r="A54" s="50" t="s">
        <v>436</v>
      </c>
      <c r="B54" s="50">
        <v>74</v>
      </c>
      <c r="C54" s="50">
        <v>48</v>
      </c>
      <c r="D54" s="50">
        <v>34</v>
      </c>
      <c r="E54" s="50">
        <v>35</v>
      </c>
      <c r="F54" s="51">
        <f t="shared" si="3"/>
        <v>1.5416666666666667</v>
      </c>
      <c r="G54" s="51">
        <f t="shared" si="4"/>
        <v>0.45945945945945948</v>
      </c>
      <c r="H54" s="51">
        <v>0.45833333333333331</v>
      </c>
      <c r="I54" s="50">
        <v>15</v>
      </c>
      <c r="J54" s="50"/>
      <c r="K54" s="50"/>
      <c r="L54" s="51"/>
      <c r="M54" s="51"/>
    </row>
    <row r="55" spans="1:13" s="52" customFormat="1" x14ac:dyDescent="0.2">
      <c r="A55" s="50" t="s">
        <v>436</v>
      </c>
      <c r="B55" s="50">
        <v>75</v>
      </c>
      <c r="C55" s="50">
        <v>47</v>
      </c>
      <c r="D55" s="50">
        <v>42</v>
      </c>
      <c r="E55" s="50">
        <v>41</v>
      </c>
      <c r="F55" s="51">
        <f t="shared" si="3"/>
        <v>1.5957446808510638</v>
      </c>
      <c r="G55" s="51">
        <f t="shared" si="4"/>
        <v>0.56000000000000005</v>
      </c>
      <c r="H55" s="51">
        <v>0.44</v>
      </c>
      <c r="I55" s="50">
        <v>16</v>
      </c>
      <c r="J55" s="50"/>
      <c r="K55" s="50"/>
      <c r="L55" s="51"/>
      <c r="M55" s="51"/>
    </row>
    <row r="56" spans="1:13" s="52" customFormat="1" x14ac:dyDescent="0.2">
      <c r="A56" s="50" t="s">
        <v>436</v>
      </c>
      <c r="B56" s="50">
        <v>81</v>
      </c>
      <c r="C56" s="50">
        <v>52</v>
      </c>
      <c r="D56" s="50">
        <v>47</v>
      </c>
      <c r="E56" s="50">
        <v>32</v>
      </c>
      <c r="F56" s="51">
        <f t="shared" si="3"/>
        <v>1.5576923076923077</v>
      </c>
      <c r="G56" s="51">
        <f t="shared" si="4"/>
        <v>0.58024691358024694</v>
      </c>
      <c r="H56" s="51">
        <v>0.24</v>
      </c>
      <c r="I56" s="50">
        <v>14</v>
      </c>
      <c r="J56" s="50"/>
      <c r="K56" s="50"/>
      <c r="L56" s="51"/>
      <c r="M56" s="51"/>
    </row>
    <row r="57" spans="1:13" s="52" customFormat="1" x14ac:dyDescent="0.2">
      <c r="A57" s="50" t="s">
        <v>436</v>
      </c>
      <c r="B57" s="50">
        <v>78</v>
      </c>
      <c r="C57" s="50">
        <v>48</v>
      </c>
      <c r="D57" s="50">
        <v>40</v>
      </c>
      <c r="E57" s="50">
        <v>36</v>
      </c>
      <c r="F57" s="51">
        <f t="shared" si="3"/>
        <v>1.625</v>
      </c>
      <c r="G57" s="51">
        <f t="shared" si="4"/>
        <v>0.51282051282051277</v>
      </c>
      <c r="H57" s="51">
        <v>0.16666666666666666</v>
      </c>
      <c r="I57" s="50">
        <v>13</v>
      </c>
      <c r="J57" s="50"/>
      <c r="K57" s="50"/>
      <c r="L57" s="51"/>
      <c r="M57" s="51"/>
    </row>
    <row r="58" spans="1:13" s="52" customFormat="1" x14ac:dyDescent="0.2">
      <c r="A58" s="50" t="s">
        <v>579</v>
      </c>
      <c r="B58" s="50"/>
      <c r="C58" s="50"/>
      <c r="D58" s="50"/>
      <c r="E58" s="50"/>
      <c r="F58" s="50"/>
      <c r="G58" s="50"/>
      <c r="H58" s="50"/>
      <c r="I58" s="51"/>
      <c r="J58" s="50">
        <v>13</v>
      </c>
      <c r="K58" s="50">
        <v>11</v>
      </c>
      <c r="L58" s="51">
        <f t="shared" ref="L58:L73" si="5">J58/K58</f>
        <v>1.1818181818181819</v>
      </c>
      <c r="M58" s="51"/>
    </row>
    <row r="59" spans="1:13" s="52" customFormat="1" x14ac:dyDescent="0.2">
      <c r="A59" s="50" t="s">
        <v>579</v>
      </c>
      <c r="B59" s="50"/>
      <c r="C59" s="50"/>
      <c r="D59" s="50"/>
      <c r="E59" s="50"/>
      <c r="F59" s="50"/>
      <c r="G59" s="50"/>
      <c r="H59" s="50"/>
      <c r="I59" s="51"/>
      <c r="J59" s="50">
        <v>13</v>
      </c>
      <c r="K59" s="50">
        <v>12</v>
      </c>
      <c r="L59" s="51">
        <f t="shared" si="5"/>
        <v>1.0833333333333333</v>
      </c>
      <c r="M59" s="51"/>
    </row>
    <row r="60" spans="1:13" s="52" customFormat="1" x14ac:dyDescent="0.2">
      <c r="A60" s="50" t="s">
        <v>579</v>
      </c>
      <c r="B60" s="50"/>
      <c r="C60" s="50"/>
      <c r="D60" s="50"/>
      <c r="E60" s="50"/>
      <c r="F60" s="50"/>
      <c r="G60" s="50"/>
      <c r="H60" s="50"/>
      <c r="I60" s="51"/>
      <c r="J60" s="50">
        <v>12</v>
      </c>
      <c r="K60" s="50">
        <v>11</v>
      </c>
      <c r="L60" s="51">
        <f t="shared" si="5"/>
        <v>1.0909090909090908</v>
      </c>
      <c r="M60" s="51"/>
    </row>
    <row r="61" spans="1:13" s="52" customFormat="1" x14ac:dyDescent="0.2">
      <c r="A61" s="50" t="s">
        <v>579</v>
      </c>
      <c r="B61" s="50"/>
      <c r="C61" s="50"/>
      <c r="D61" s="50"/>
      <c r="E61" s="50"/>
      <c r="F61" s="50"/>
      <c r="G61" s="50"/>
      <c r="H61" s="50"/>
      <c r="I61" s="51"/>
      <c r="J61" s="50">
        <v>13</v>
      </c>
      <c r="K61" s="50">
        <v>10</v>
      </c>
      <c r="L61" s="51">
        <f t="shared" si="5"/>
        <v>1.3</v>
      </c>
      <c r="M61" s="51"/>
    </row>
    <row r="62" spans="1:13" x14ac:dyDescent="0.2">
      <c r="A62" s="50" t="s">
        <v>579</v>
      </c>
      <c r="B62" s="50"/>
      <c r="C62" s="50"/>
      <c r="D62" s="50"/>
      <c r="E62" s="50"/>
      <c r="F62" s="50"/>
      <c r="G62" s="50"/>
      <c r="H62" s="50"/>
      <c r="I62" s="51"/>
      <c r="J62" s="50">
        <v>13</v>
      </c>
      <c r="K62" s="50">
        <v>10</v>
      </c>
      <c r="L62" s="51">
        <f t="shared" si="5"/>
        <v>1.3</v>
      </c>
      <c r="M62" s="51"/>
    </row>
    <row r="63" spans="1:13" x14ac:dyDescent="0.2">
      <c r="A63" s="50" t="s">
        <v>579</v>
      </c>
      <c r="B63" s="50"/>
      <c r="C63" s="50"/>
      <c r="D63" s="50"/>
      <c r="E63" s="50"/>
      <c r="F63" s="50"/>
      <c r="G63" s="50"/>
      <c r="H63" s="50"/>
      <c r="I63" s="51"/>
      <c r="J63" s="50">
        <v>12</v>
      </c>
      <c r="K63" s="50">
        <v>10.5</v>
      </c>
      <c r="L63" s="51">
        <f t="shared" si="5"/>
        <v>1.1428571428571428</v>
      </c>
      <c r="M63" s="51"/>
    </row>
    <row r="64" spans="1:13" x14ac:dyDescent="0.2">
      <c r="A64" s="50" t="s">
        <v>579</v>
      </c>
      <c r="B64" s="50"/>
      <c r="C64" s="50"/>
      <c r="D64" s="50"/>
      <c r="E64" s="50"/>
      <c r="F64" s="50"/>
      <c r="G64" s="50"/>
      <c r="H64" s="50"/>
      <c r="I64" s="51"/>
      <c r="J64" s="50">
        <v>12</v>
      </c>
      <c r="K64" s="50">
        <v>10</v>
      </c>
      <c r="L64" s="51">
        <f t="shared" si="5"/>
        <v>1.2</v>
      </c>
      <c r="M64" s="51"/>
    </row>
    <row r="65" spans="1:13" x14ac:dyDescent="0.2">
      <c r="A65" s="50" t="s">
        <v>579</v>
      </c>
      <c r="B65" s="50"/>
      <c r="C65" s="50"/>
      <c r="D65" s="50"/>
      <c r="E65" s="50"/>
      <c r="F65" s="50"/>
      <c r="G65" s="50"/>
      <c r="H65" s="50"/>
      <c r="I65" s="51"/>
      <c r="J65" s="50">
        <v>12</v>
      </c>
      <c r="K65" s="50">
        <v>10</v>
      </c>
      <c r="L65" s="51">
        <f t="shared" si="5"/>
        <v>1.2</v>
      </c>
      <c r="M65" s="51"/>
    </row>
    <row r="66" spans="1:13" x14ac:dyDescent="0.2">
      <c r="A66" s="50" t="s">
        <v>640</v>
      </c>
      <c r="B66" s="50"/>
      <c r="C66" s="50"/>
      <c r="D66" s="50"/>
      <c r="E66" s="50"/>
      <c r="F66" s="50"/>
      <c r="G66" s="50"/>
      <c r="H66" s="50"/>
      <c r="I66" s="51"/>
      <c r="J66" s="50">
        <v>15</v>
      </c>
      <c r="K66" s="50">
        <v>11</v>
      </c>
      <c r="L66" s="51">
        <f t="shared" si="5"/>
        <v>1.3636363636363635</v>
      </c>
      <c r="M66" s="51"/>
    </row>
    <row r="67" spans="1:13" x14ac:dyDescent="0.2">
      <c r="A67" s="50" t="s">
        <v>640</v>
      </c>
      <c r="B67" s="50"/>
      <c r="C67" s="50"/>
      <c r="D67" s="50"/>
      <c r="E67" s="50"/>
      <c r="F67" s="50"/>
      <c r="G67" s="50"/>
      <c r="H67" s="50"/>
      <c r="I67" s="51"/>
      <c r="J67" s="50">
        <v>15</v>
      </c>
      <c r="K67" s="50">
        <v>12</v>
      </c>
      <c r="L67" s="51">
        <f t="shared" si="5"/>
        <v>1.25</v>
      </c>
      <c r="M67" s="51"/>
    </row>
    <row r="68" spans="1:13" x14ac:dyDescent="0.2">
      <c r="A68" s="50" t="s">
        <v>640</v>
      </c>
      <c r="B68" s="50"/>
      <c r="C68" s="50"/>
      <c r="D68" s="50"/>
      <c r="E68" s="50"/>
      <c r="F68" s="50"/>
      <c r="G68" s="50"/>
      <c r="H68" s="50"/>
      <c r="I68" s="51"/>
      <c r="J68" s="50">
        <v>15</v>
      </c>
      <c r="K68" s="50">
        <v>12</v>
      </c>
      <c r="L68" s="51">
        <f t="shared" si="5"/>
        <v>1.25</v>
      </c>
      <c r="M68" s="51"/>
    </row>
    <row r="69" spans="1:13" x14ac:dyDescent="0.2">
      <c r="A69" s="50" t="s">
        <v>640</v>
      </c>
      <c r="B69" s="50"/>
      <c r="C69" s="50"/>
      <c r="D69" s="50"/>
      <c r="E69" s="50"/>
      <c r="F69" s="50"/>
      <c r="G69" s="50"/>
      <c r="H69" s="50"/>
      <c r="I69" s="51"/>
      <c r="J69" s="50">
        <v>14</v>
      </c>
      <c r="K69" s="50">
        <v>12</v>
      </c>
      <c r="L69" s="51">
        <f t="shared" si="5"/>
        <v>1.1666666666666667</v>
      </c>
      <c r="M69" s="51"/>
    </row>
    <row r="70" spans="1:13" x14ac:dyDescent="0.2">
      <c r="A70" s="50" t="s">
        <v>640</v>
      </c>
      <c r="B70" s="50"/>
      <c r="C70" s="50"/>
      <c r="D70" s="50"/>
      <c r="E70" s="50"/>
      <c r="F70" s="50"/>
      <c r="G70" s="50"/>
      <c r="H70" s="50"/>
      <c r="I70" s="51"/>
      <c r="J70" s="50">
        <v>14</v>
      </c>
      <c r="K70" s="50">
        <v>11</v>
      </c>
      <c r="L70" s="51">
        <f t="shared" si="5"/>
        <v>1.2727272727272727</v>
      </c>
      <c r="M70" s="51"/>
    </row>
    <row r="71" spans="1:13" x14ac:dyDescent="0.2">
      <c r="A71" s="50" t="s">
        <v>640</v>
      </c>
      <c r="B71" s="50"/>
      <c r="C71" s="50"/>
      <c r="D71" s="50"/>
      <c r="E71" s="50"/>
      <c r="F71" s="50"/>
      <c r="G71" s="50"/>
      <c r="H71" s="50"/>
      <c r="I71" s="51"/>
      <c r="J71" s="50">
        <v>16</v>
      </c>
      <c r="K71" s="50">
        <v>11</v>
      </c>
      <c r="L71" s="51">
        <f t="shared" si="5"/>
        <v>1.4545454545454546</v>
      </c>
      <c r="M71" s="51"/>
    </row>
    <row r="72" spans="1:13" x14ac:dyDescent="0.2">
      <c r="A72" s="50" t="s">
        <v>640</v>
      </c>
      <c r="B72" s="50"/>
      <c r="C72" s="50"/>
      <c r="D72" s="50"/>
      <c r="E72" s="50"/>
      <c r="F72" s="50"/>
      <c r="G72" s="50"/>
      <c r="H72" s="50"/>
      <c r="I72" s="51"/>
      <c r="J72" s="50">
        <v>14</v>
      </c>
      <c r="K72" s="50">
        <v>11</v>
      </c>
      <c r="L72" s="51">
        <f t="shared" si="5"/>
        <v>1.2727272727272727</v>
      </c>
      <c r="M72" s="51"/>
    </row>
    <row r="73" spans="1:13" x14ac:dyDescent="0.2">
      <c r="A73" s="50" t="s">
        <v>640</v>
      </c>
      <c r="B73" s="50"/>
      <c r="C73" s="50"/>
      <c r="D73" s="50"/>
      <c r="E73" s="50"/>
      <c r="F73" s="50"/>
      <c r="G73" s="50"/>
      <c r="H73" s="50"/>
      <c r="I73" s="51"/>
      <c r="J73" s="50">
        <v>15</v>
      </c>
      <c r="K73" s="50">
        <v>11.5</v>
      </c>
      <c r="L73" s="51">
        <f t="shared" si="5"/>
        <v>1.3043478260869565</v>
      </c>
      <c r="M73" s="51"/>
    </row>
    <row r="74" spans="1:13" x14ac:dyDescent="0.2">
      <c r="A74" s="50" t="s">
        <v>762</v>
      </c>
      <c r="B74" s="50"/>
      <c r="C74" s="50"/>
      <c r="D74" s="50"/>
      <c r="E74" s="50"/>
      <c r="F74" s="50"/>
      <c r="G74" s="50"/>
      <c r="H74" s="50"/>
      <c r="I74" s="51"/>
      <c r="J74" s="50"/>
      <c r="K74" s="50"/>
      <c r="L74" s="51"/>
      <c r="M74" s="51"/>
    </row>
    <row r="75" spans="1:13" x14ac:dyDescent="0.2">
      <c r="A75" s="50" t="s">
        <v>763</v>
      </c>
      <c r="B75" s="50"/>
      <c r="C75" s="50"/>
      <c r="D75" s="50"/>
      <c r="E75" s="50"/>
      <c r="F75" s="50"/>
      <c r="G75" s="50"/>
      <c r="H75" s="50"/>
      <c r="I75" s="51"/>
      <c r="J75" s="50"/>
      <c r="K75" s="50"/>
      <c r="L75" s="51"/>
      <c r="M75" s="51"/>
    </row>
    <row r="76" spans="1:13" x14ac:dyDescent="0.2">
      <c r="A76" s="50" t="s">
        <v>764</v>
      </c>
      <c r="B76" s="50"/>
      <c r="C76" s="50"/>
      <c r="D76" s="50"/>
      <c r="E76" s="50"/>
      <c r="F76" s="50"/>
      <c r="G76" s="50"/>
      <c r="H76" s="50"/>
      <c r="I76" s="51"/>
      <c r="J76" s="50"/>
      <c r="K76" s="50"/>
      <c r="L76" s="51"/>
      <c r="M76" s="51"/>
    </row>
    <row r="77" spans="1:13" x14ac:dyDescent="0.2">
      <c r="A77" s="50" t="s">
        <v>765</v>
      </c>
      <c r="B77" s="50"/>
      <c r="C77" s="50"/>
      <c r="D77" s="50"/>
      <c r="E77" s="50"/>
      <c r="F77" s="50"/>
      <c r="G77" s="50"/>
      <c r="H77" s="50"/>
      <c r="I77" s="51"/>
      <c r="J77" s="50"/>
      <c r="K77" s="50"/>
      <c r="L77" s="51"/>
      <c r="M77" s="51"/>
    </row>
    <row r="78" spans="1:13" x14ac:dyDescent="0.2">
      <c r="A78" s="50" t="s">
        <v>766</v>
      </c>
      <c r="B78" s="50"/>
      <c r="C78" s="50"/>
      <c r="D78" s="50"/>
      <c r="E78" s="50"/>
      <c r="F78" s="50"/>
      <c r="G78" s="50"/>
      <c r="H78" s="50"/>
      <c r="I78" s="51"/>
      <c r="J78" s="50"/>
      <c r="K78" s="50"/>
      <c r="L78" s="51"/>
      <c r="M78" s="51"/>
    </row>
    <row r="79" spans="1:13" x14ac:dyDescent="0.2">
      <c r="A79" s="50" t="s">
        <v>866</v>
      </c>
      <c r="B79" s="50"/>
      <c r="C79" s="50"/>
      <c r="D79" s="50"/>
      <c r="E79" s="50"/>
      <c r="F79" s="50"/>
      <c r="G79" s="50"/>
      <c r="H79" s="50"/>
      <c r="I79" s="51"/>
      <c r="J79" s="50">
        <v>13</v>
      </c>
      <c r="K79" s="50">
        <v>12</v>
      </c>
      <c r="L79" s="51">
        <f t="shared" ref="L79:L119" si="6">J79/K79</f>
        <v>1.0833333333333333</v>
      </c>
      <c r="M79" s="51"/>
    </row>
    <row r="80" spans="1:13" x14ac:dyDescent="0.2">
      <c r="A80" s="50" t="s">
        <v>1189</v>
      </c>
      <c r="B80" s="50"/>
      <c r="C80" s="50"/>
      <c r="D80" s="50"/>
      <c r="E80" s="50"/>
      <c r="F80" s="50"/>
      <c r="G80" s="50"/>
      <c r="H80" s="50"/>
      <c r="I80" s="51"/>
      <c r="J80" s="50">
        <v>14</v>
      </c>
      <c r="K80" s="50">
        <v>12</v>
      </c>
      <c r="L80" s="51">
        <f t="shared" si="6"/>
        <v>1.1666666666666667</v>
      </c>
      <c r="M80" s="51"/>
    </row>
    <row r="81" spans="1:13" x14ac:dyDescent="0.2">
      <c r="A81" s="50" t="s">
        <v>1190</v>
      </c>
      <c r="B81" s="50"/>
      <c r="C81" s="50"/>
      <c r="D81" s="50"/>
      <c r="E81" s="50"/>
      <c r="F81" s="50"/>
      <c r="G81" s="50"/>
      <c r="H81" s="50"/>
      <c r="I81" s="51"/>
      <c r="J81" s="50">
        <v>13</v>
      </c>
      <c r="K81" s="50">
        <v>13</v>
      </c>
      <c r="L81" s="51">
        <f t="shared" si="6"/>
        <v>1</v>
      </c>
      <c r="M81" s="51"/>
    </row>
    <row r="82" spans="1:13" x14ac:dyDescent="0.2">
      <c r="A82" s="50" t="s">
        <v>1191</v>
      </c>
      <c r="B82" s="50"/>
      <c r="C82" s="50"/>
      <c r="D82" s="50"/>
      <c r="E82" s="50"/>
      <c r="F82" s="50"/>
      <c r="G82" s="50"/>
      <c r="H82" s="50"/>
      <c r="I82" s="51"/>
      <c r="J82" s="50">
        <v>12</v>
      </c>
      <c r="K82" s="50">
        <v>12</v>
      </c>
      <c r="L82" s="51">
        <f t="shared" si="6"/>
        <v>1</v>
      </c>
      <c r="M82" s="51"/>
    </row>
    <row r="83" spans="1:13" x14ac:dyDescent="0.2">
      <c r="A83" s="50" t="s">
        <v>1192</v>
      </c>
      <c r="B83" s="50"/>
      <c r="C83" s="50"/>
      <c r="D83" s="50"/>
      <c r="E83" s="50"/>
      <c r="F83" s="50"/>
      <c r="G83" s="50"/>
      <c r="H83" s="50"/>
      <c r="I83" s="51"/>
      <c r="J83" s="50">
        <v>14</v>
      </c>
      <c r="K83" s="50">
        <v>11</v>
      </c>
      <c r="L83" s="51">
        <f t="shared" si="6"/>
        <v>1.2727272727272727</v>
      </c>
      <c r="M83" s="51"/>
    </row>
    <row r="84" spans="1:13" x14ac:dyDescent="0.2">
      <c r="A84" s="50" t="s">
        <v>1193</v>
      </c>
      <c r="B84" s="50"/>
      <c r="C84" s="50"/>
      <c r="D84" s="50"/>
      <c r="E84" s="50"/>
      <c r="F84" s="50"/>
      <c r="G84" s="50"/>
      <c r="H84" s="50"/>
      <c r="I84" s="51"/>
      <c r="J84" s="50">
        <v>13</v>
      </c>
      <c r="K84" s="50">
        <v>13</v>
      </c>
      <c r="L84" s="51">
        <f t="shared" si="6"/>
        <v>1</v>
      </c>
      <c r="M84" s="51"/>
    </row>
    <row r="85" spans="1:13" x14ac:dyDescent="0.2">
      <c r="A85" s="50" t="s">
        <v>1194</v>
      </c>
      <c r="B85" s="50"/>
      <c r="C85" s="50"/>
      <c r="D85" s="50"/>
      <c r="E85" s="50"/>
      <c r="F85" s="50"/>
      <c r="G85" s="50"/>
      <c r="H85" s="50"/>
      <c r="I85" s="51"/>
      <c r="J85" s="50">
        <v>12</v>
      </c>
      <c r="K85" s="50">
        <v>12</v>
      </c>
      <c r="L85" s="51">
        <f t="shared" si="6"/>
        <v>1</v>
      </c>
      <c r="M85" s="51"/>
    </row>
    <row r="86" spans="1:13" x14ac:dyDescent="0.2">
      <c r="A86" s="50" t="s">
        <v>1195</v>
      </c>
      <c r="B86" s="50"/>
      <c r="C86" s="50"/>
      <c r="D86" s="50"/>
      <c r="E86" s="50"/>
      <c r="F86" s="50"/>
      <c r="G86" s="50"/>
      <c r="H86" s="50"/>
      <c r="I86" s="51"/>
      <c r="J86" s="50">
        <v>14</v>
      </c>
      <c r="K86" s="50">
        <v>12</v>
      </c>
      <c r="L86" s="51">
        <f t="shared" si="6"/>
        <v>1.1666666666666667</v>
      </c>
      <c r="M86" s="51"/>
    </row>
    <row r="87" spans="1:13" x14ac:dyDescent="0.2">
      <c r="A87" s="50" t="s">
        <v>1196</v>
      </c>
      <c r="B87" s="50"/>
      <c r="C87" s="50"/>
      <c r="D87" s="50"/>
      <c r="E87" s="50"/>
      <c r="F87" s="50"/>
      <c r="G87" s="50"/>
      <c r="H87" s="50"/>
      <c r="I87" s="51"/>
      <c r="J87" s="50">
        <v>15</v>
      </c>
      <c r="K87" s="50">
        <v>13</v>
      </c>
      <c r="L87" s="51">
        <f t="shared" si="6"/>
        <v>1.1538461538461537</v>
      </c>
      <c r="M87" s="51"/>
    </row>
    <row r="88" spans="1:13" x14ac:dyDescent="0.2">
      <c r="A88" s="50" t="s">
        <v>919</v>
      </c>
      <c r="B88" s="50"/>
      <c r="C88" s="50"/>
      <c r="D88" s="50"/>
      <c r="E88" s="50"/>
      <c r="F88" s="50"/>
      <c r="G88" s="50"/>
      <c r="H88" s="50"/>
      <c r="I88" s="51"/>
      <c r="J88" s="50">
        <v>12</v>
      </c>
      <c r="K88" s="50">
        <v>10</v>
      </c>
      <c r="L88" s="51">
        <f t="shared" si="6"/>
        <v>1.2</v>
      </c>
      <c r="M88" s="51"/>
    </row>
    <row r="89" spans="1:13" x14ac:dyDescent="0.2">
      <c r="A89" s="50" t="s">
        <v>919</v>
      </c>
      <c r="B89" s="50"/>
      <c r="C89" s="50"/>
      <c r="D89" s="50"/>
      <c r="E89" s="50"/>
      <c r="F89" s="50"/>
      <c r="G89" s="50"/>
      <c r="H89" s="50"/>
      <c r="I89" s="51"/>
      <c r="J89" s="50">
        <v>12</v>
      </c>
      <c r="K89" s="50">
        <v>10</v>
      </c>
      <c r="L89" s="51">
        <f t="shared" si="6"/>
        <v>1.2</v>
      </c>
      <c r="M89" s="51"/>
    </row>
    <row r="90" spans="1:13" x14ac:dyDescent="0.2">
      <c r="A90" s="50" t="s">
        <v>919</v>
      </c>
      <c r="B90" s="50"/>
      <c r="C90" s="50"/>
      <c r="D90" s="50"/>
      <c r="E90" s="50"/>
      <c r="F90" s="50"/>
      <c r="G90" s="50"/>
      <c r="H90" s="50"/>
      <c r="I90" s="51"/>
      <c r="J90" s="50">
        <v>11</v>
      </c>
      <c r="K90" s="50">
        <v>9</v>
      </c>
      <c r="L90" s="51">
        <f t="shared" si="6"/>
        <v>1.2222222222222223</v>
      </c>
      <c r="M90" s="51"/>
    </row>
    <row r="91" spans="1:13" x14ac:dyDescent="0.2">
      <c r="A91" s="50" t="s">
        <v>919</v>
      </c>
      <c r="B91" s="50"/>
      <c r="C91" s="50"/>
      <c r="D91" s="50"/>
      <c r="E91" s="50"/>
      <c r="F91" s="50"/>
      <c r="G91" s="50"/>
      <c r="H91" s="50"/>
      <c r="I91" s="51"/>
      <c r="J91" s="50">
        <v>11</v>
      </c>
      <c r="K91" s="50">
        <v>10</v>
      </c>
      <c r="L91" s="51">
        <f t="shared" si="6"/>
        <v>1.1000000000000001</v>
      </c>
      <c r="M91" s="51"/>
    </row>
    <row r="92" spans="1:13" x14ac:dyDescent="0.2">
      <c r="A92" s="50" t="s">
        <v>919</v>
      </c>
      <c r="B92" s="50"/>
      <c r="C92" s="50"/>
      <c r="D92" s="50"/>
      <c r="E92" s="50"/>
      <c r="F92" s="50"/>
      <c r="G92" s="50"/>
      <c r="H92" s="50"/>
      <c r="I92" s="51"/>
      <c r="J92" s="50">
        <v>12</v>
      </c>
      <c r="K92" s="50">
        <v>9</v>
      </c>
      <c r="L92" s="51">
        <f t="shared" si="6"/>
        <v>1.3333333333333333</v>
      </c>
      <c r="M92" s="51"/>
    </row>
    <row r="93" spans="1:13" x14ac:dyDescent="0.2">
      <c r="A93" s="50" t="s">
        <v>919</v>
      </c>
      <c r="B93" s="50"/>
      <c r="C93" s="50"/>
      <c r="D93" s="50"/>
      <c r="E93" s="50"/>
      <c r="F93" s="50"/>
      <c r="G93" s="50"/>
      <c r="H93" s="50"/>
      <c r="I93" s="51"/>
      <c r="J93" s="50">
        <v>11</v>
      </c>
      <c r="K93" s="50">
        <v>10</v>
      </c>
      <c r="L93" s="51">
        <f t="shared" si="6"/>
        <v>1.1000000000000001</v>
      </c>
      <c r="M93" s="51"/>
    </row>
    <row r="94" spans="1:13" x14ac:dyDescent="0.2">
      <c r="A94" s="50" t="s">
        <v>984</v>
      </c>
      <c r="B94" s="50"/>
      <c r="C94" s="50"/>
      <c r="D94" s="50"/>
      <c r="E94" s="50"/>
      <c r="F94" s="50"/>
      <c r="G94" s="50"/>
      <c r="H94" s="50"/>
      <c r="I94" s="51"/>
      <c r="J94" s="50">
        <v>15</v>
      </c>
      <c r="K94" s="50">
        <v>14.5</v>
      </c>
      <c r="L94" s="51">
        <f t="shared" si="6"/>
        <v>1.0344827586206897</v>
      </c>
      <c r="M94" s="51"/>
    </row>
    <row r="95" spans="1:13" x14ac:dyDescent="0.2">
      <c r="A95" s="50" t="s">
        <v>984</v>
      </c>
      <c r="B95" s="50"/>
      <c r="C95" s="50"/>
      <c r="D95" s="50"/>
      <c r="E95" s="50"/>
      <c r="F95" s="50"/>
      <c r="G95" s="50"/>
      <c r="H95" s="50"/>
      <c r="I95" s="51"/>
      <c r="J95" s="50">
        <v>13</v>
      </c>
      <c r="K95" s="50">
        <v>13</v>
      </c>
      <c r="L95" s="51">
        <f t="shared" si="6"/>
        <v>1</v>
      </c>
      <c r="M95" s="51"/>
    </row>
    <row r="96" spans="1:13" x14ac:dyDescent="0.2">
      <c r="A96" s="50" t="s">
        <v>984</v>
      </c>
      <c r="B96" s="50"/>
      <c r="C96" s="50"/>
      <c r="D96" s="50"/>
      <c r="E96" s="50"/>
      <c r="F96" s="50"/>
      <c r="G96" s="50"/>
      <c r="H96" s="50"/>
      <c r="I96" s="51"/>
      <c r="J96" s="50">
        <v>12.5</v>
      </c>
      <c r="K96" s="50">
        <v>12.5</v>
      </c>
      <c r="L96" s="51">
        <f t="shared" si="6"/>
        <v>1</v>
      </c>
      <c r="M96" s="51"/>
    </row>
    <row r="97" spans="1:13" x14ac:dyDescent="0.2">
      <c r="A97" s="50" t="s">
        <v>984</v>
      </c>
      <c r="B97" s="50"/>
      <c r="C97" s="50"/>
      <c r="D97" s="50"/>
      <c r="E97" s="50"/>
      <c r="F97" s="50"/>
      <c r="G97" s="50"/>
      <c r="H97" s="50"/>
      <c r="I97" s="51"/>
      <c r="J97" s="50">
        <v>12.5</v>
      </c>
      <c r="K97" s="50">
        <v>12</v>
      </c>
      <c r="L97" s="51">
        <f t="shared" si="6"/>
        <v>1.0416666666666667</v>
      </c>
      <c r="M97" s="51"/>
    </row>
    <row r="98" spans="1:13" x14ac:dyDescent="0.2">
      <c r="A98" s="50" t="s">
        <v>984</v>
      </c>
      <c r="B98" s="50"/>
      <c r="C98" s="50"/>
      <c r="D98" s="50"/>
      <c r="E98" s="50"/>
      <c r="F98" s="50"/>
      <c r="G98" s="50"/>
      <c r="H98" s="50"/>
      <c r="I98" s="51"/>
      <c r="J98" s="50">
        <v>12</v>
      </c>
      <c r="K98" s="50">
        <v>11.5</v>
      </c>
      <c r="L98" s="51">
        <f t="shared" si="6"/>
        <v>1.0434782608695652</v>
      </c>
      <c r="M98" s="51"/>
    </row>
    <row r="99" spans="1:13" x14ac:dyDescent="0.2">
      <c r="A99" s="50" t="s">
        <v>998</v>
      </c>
      <c r="B99" s="50"/>
      <c r="C99" s="50"/>
      <c r="D99" s="50"/>
      <c r="E99" s="50"/>
      <c r="F99" s="50"/>
      <c r="G99" s="50"/>
      <c r="H99" s="50"/>
      <c r="I99" s="51"/>
      <c r="J99" s="50">
        <v>14</v>
      </c>
      <c r="K99" s="50">
        <v>11</v>
      </c>
      <c r="L99" s="51">
        <f t="shared" si="6"/>
        <v>1.2727272727272727</v>
      </c>
      <c r="M99" s="51"/>
    </row>
    <row r="100" spans="1:13" x14ac:dyDescent="0.2">
      <c r="A100" s="50" t="s">
        <v>1197</v>
      </c>
      <c r="B100" s="50"/>
      <c r="C100" s="50"/>
      <c r="D100" s="50"/>
      <c r="E100" s="50"/>
      <c r="F100" s="50"/>
      <c r="G100" s="50"/>
      <c r="H100" s="50"/>
      <c r="I100" s="51"/>
      <c r="J100" s="50">
        <v>14</v>
      </c>
      <c r="K100" s="50">
        <v>12</v>
      </c>
      <c r="L100" s="51">
        <f t="shared" si="6"/>
        <v>1.1666666666666667</v>
      </c>
      <c r="M100" s="51"/>
    </row>
    <row r="101" spans="1:13" x14ac:dyDescent="0.2">
      <c r="A101" s="50" t="s">
        <v>1198</v>
      </c>
      <c r="B101" s="50"/>
      <c r="C101" s="50"/>
      <c r="D101" s="50"/>
      <c r="E101" s="50"/>
      <c r="F101" s="50"/>
      <c r="G101" s="50"/>
      <c r="H101" s="50"/>
      <c r="I101" s="51"/>
      <c r="J101" s="50">
        <v>13</v>
      </c>
      <c r="K101" s="50">
        <v>11</v>
      </c>
      <c r="L101" s="51">
        <f t="shared" si="6"/>
        <v>1.1818181818181819</v>
      </c>
      <c r="M101" s="51"/>
    </row>
    <row r="102" spans="1:13" x14ac:dyDescent="0.2">
      <c r="A102" s="50" t="s">
        <v>1199</v>
      </c>
      <c r="B102" s="50"/>
      <c r="C102" s="50"/>
      <c r="D102" s="50"/>
      <c r="E102" s="50"/>
      <c r="F102" s="50"/>
      <c r="G102" s="50"/>
      <c r="H102" s="50"/>
      <c r="I102" s="51"/>
      <c r="J102" s="50">
        <v>14</v>
      </c>
      <c r="K102" s="50">
        <v>12</v>
      </c>
      <c r="L102" s="51">
        <f t="shared" si="6"/>
        <v>1.1666666666666667</v>
      </c>
      <c r="M102" s="51"/>
    </row>
    <row r="103" spans="1:13" x14ac:dyDescent="0.2">
      <c r="A103" s="50" t="s">
        <v>1200</v>
      </c>
      <c r="B103" s="50"/>
      <c r="C103" s="50"/>
      <c r="D103" s="50"/>
      <c r="E103" s="50"/>
      <c r="F103" s="50"/>
      <c r="G103" s="50"/>
      <c r="H103" s="50"/>
      <c r="I103" s="51"/>
      <c r="J103" s="50">
        <v>14</v>
      </c>
      <c r="K103" s="50">
        <v>12</v>
      </c>
      <c r="L103" s="51">
        <f t="shared" si="6"/>
        <v>1.1666666666666667</v>
      </c>
      <c r="M103" s="51"/>
    </row>
    <row r="104" spans="1:13" x14ac:dyDescent="0.2">
      <c r="A104" s="50" t="s">
        <v>999</v>
      </c>
      <c r="B104" s="50"/>
      <c r="C104" s="50"/>
      <c r="D104" s="50"/>
      <c r="E104" s="50"/>
      <c r="F104" s="50"/>
      <c r="G104" s="50"/>
      <c r="H104" s="50"/>
      <c r="I104" s="51"/>
      <c r="J104" s="50">
        <v>14</v>
      </c>
      <c r="K104" s="50">
        <v>11</v>
      </c>
      <c r="L104" s="51">
        <f t="shared" si="6"/>
        <v>1.2727272727272727</v>
      </c>
      <c r="M104" s="51"/>
    </row>
    <row r="105" spans="1:13" x14ac:dyDescent="0.2">
      <c r="A105" s="50" t="s">
        <v>1201</v>
      </c>
      <c r="B105" s="50"/>
      <c r="C105" s="50"/>
      <c r="D105" s="50"/>
      <c r="E105" s="50"/>
      <c r="F105" s="50"/>
      <c r="G105" s="50"/>
      <c r="H105" s="50"/>
      <c r="I105" s="51"/>
      <c r="J105" s="50">
        <v>13</v>
      </c>
      <c r="K105" s="50">
        <v>11</v>
      </c>
      <c r="L105" s="51">
        <f t="shared" si="6"/>
        <v>1.1818181818181819</v>
      </c>
      <c r="M105" s="51"/>
    </row>
    <row r="106" spans="1:13" x14ac:dyDescent="0.2">
      <c r="A106" s="50" t="s">
        <v>1202</v>
      </c>
      <c r="B106" s="50"/>
      <c r="C106" s="50"/>
      <c r="D106" s="50"/>
      <c r="E106" s="50"/>
      <c r="F106" s="50"/>
      <c r="G106" s="50"/>
      <c r="H106" s="50"/>
      <c r="I106" s="51"/>
      <c r="J106" s="50">
        <v>14</v>
      </c>
      <c r="K106" s="50">
        <v>12</v>
      </c>
      <c r="L106" s="51">
        <f t="shared" si="6"/>
        <v>1.1666666666666667</v>
      </c>
      <c r="M106" s="51"/>
    </row>
    <row r="107" spans="1:13" x14ac:dyDescent="0.2">
      <c r="A107" s="50" t="s">
        <v>1203</v>
      </c>
      <c r="B107" s="50"/>
      <c r="C107" s="50"/>
      <c r="D107" s="50"/>
      <c r="E107" s="50"/>
      <c r="F107" s="50"/>
      <c r="G107" s="50"/>
      <c r="H107" s="50"/>
      <c r="I107" s="51"/>
      <c r="J107" s="50">
        <v>14.5</v>
      </c>
      <c r="K107" s="50">
        <v>12</v>
      </c>
      <c r="L107" s="51">
        <f t="shared" si="6"/>
        <v>1.2083333333333333</v>
      </c>
      <c r="M107" s="51"/>
    </row>
    <row r="108" spans="1:13" x14ac:dyDescent="0.2">
      <c r="A108" s="50" t="s">
        <v>1204</v>
      </c>
      <c r="B108" s="50"/>
      <c r="C108" s="50"/>
      <c r="D108" s="50"/>
      <c r="E108" s="50"/>
      <c r="F108" s="50"/>
      <c r="G108" s="50"/>
      <c r="H108" s="50"/>
      <c r="I108" s="51"/>
      <c r="J108" s="50">
        <v>14.5</v>
      </c>
      <c r="K108" s="50">
        <v>13</v>
      </c>
      <c r="L108" s="51">
        <f t="shared" si="6"/>
        <v>1.1153846153846154</v>
      </c>
      <c r="M108" s="51"/>
    </row>
    <row r="109" spans="1:13" s="52" customFormat="1" x14ac:dyDescent="0.2">
      <c r="A109" s="50" t="s">
        <v>1205</v>
      </c>
      <c r="B109" s="50"/>
      <c r="C109" s="50"/>
      <c r="D109" s="50"/>
      <c r="E109" s="50"/>
      <c r="F109" s="50"/>
      <c r="G109" s="50"/>
      <c r="H109" s="50"/>
      <c r="I109" s="51"/>
      <c r="J109" s="50">
        <v>13</v>
      </c>
      <c r="K109" s="50">
        <v>13</v>
      </c>
      <c r="L109" s="51">
        <f t="shared" si="6"/>
        <v>1</v>
      </c>
      <c r="M109" s="51"/>
    </row>
    <row r="110" spans="1:13" s="52" customFormat="1" x14ac:dyDescent="0.2">
      <c r="A110" s="50" t="s">
        <v>1206</v>
      </c>
      <c r="B110" s="50"/>
      <c r="C110" s="50"/>
      <c r="D110" s="50"/>
      <c r="E110" s="50"/>
      <c r="F110" s="50"/>
      <c r="G110" s="50"/>
      <c r="H110" s="50"/>
      <c r="I110" s="51"/>
      <c r="J110" s="50">
        <v>15</v>
      </c>
      <c r="K110" s="50">
        <v>12</v>
      </c>
      <c r="L110" s="51">
        <f t="shared" si="6"/>
        <v>1.25</v>
      </c>
      <c r="M110" s="51"/>
    </row>
    <row r="111" spans="1:13" s="52" customFormat="1" x14ac:dyDescent="0.2">
      <c r="A111" s="50" t="s">
        <v>1207</v>
      </c>
      <c r="B111" s="50"/>
      <c r="C111" s="50"/>
      <c r="D111" s="50"/>
      <c r="E111" s="50"/>
      <c r="F111" s="50"/>
      <c r="G111" s="50"/>
      <c r="H111" s="50"/>
      <c r="I111" s="51"/>
      <c r="J111" s="50">
        <v>14</v>
      </c>
      <c r="K111" s="50">
        <v>13</v>
      </c>
      <c r="L111" s="51">
        <f t="shared" si="6"/>
        <v>1.0769230769230769</v>
      </c>
      <c r="M111" s="51"/>
    </row>
    <row r="112" spans="1:13" s="52" customFormat="1" x14ac:dyDescent="0.2">
      <c r="A112" s="50" t="s">
        <v>1208</v>
      </c>
      <c r="B112" s="50"/>
      <c r="C112" s="50"/>
      <c r="D112" s="50"/>
      <c r="E112" s="50"/>
      <c r="F112" s="50"/>
      <c r="G112" s="50"/>
      <c r="H112" s="50"/>
      <c r="I112" s="51"/>
      <c r="J112" s="50">
        <v>15</v>
      </c>
      <c r="K112" s="50">
        <v>12</v>
      </c>
      <c r="L112" s="51">
        <f t="shared" si="6"/>
        <v>1.25</v>
      </c>
      <c r="M112" s="51"/>
    </row>
    <row r="113" spans="1:13" s="52" customFormat="1" x14ac:dyDescent="0.2">
      <c r="A113" s="50" t="s">
        <v>1209</v>
      </c>
      <c r="B113" s="50"/>
      <c r="C113" s="50"/>
      <c r="D113" s="50"/>
      <c r="E113" s="50"/>
      <c r="F113" s="50"/>
      <c r="G113" s="50"/>
      <c r="H113" s="50"/>
      <c r="I113" s="51"/>
      <c r="J113" s="50">
        <v>13</v>
      </c>
      <c r="K113" s="50">
        <v>11.5</v>
      </c>
      <c r="L113" s="51">
        <f t="shared" si="6"/>
        <v>1.1304347826086956</v>
      </c>
      <c r="M113" s="51"/>
    </row>
    <row r="114" spans="1:13" s="52" customFormat="1" x14ac:dyDescent="0.2">
      <c r="A114" s="50" t="s">
        <v>132</v>
      </c>
      <c r="B114" s="50"/>
      <c r="C114" s="50"/>
      <c r="D114" s="50"/>
      <c r="E114" s="50"/>
      <c r="F114" s="50"/>
      <c r="G114" s="50"/>
      <c r="H114" s="50"/>
      <c r="I114" s="51"/>
      <c r="J114" s="50">
        <v>14</v>
      </c>
      <c r="K114" s="50">
        <v>12</v>
      </c>
      <c r="L114" s="51">
        <f t="shared" si="6"/>
        <v>1.1666666666666667</v>
      </c>
      <c r="M114" s="51"/>
    </row>
    <row r="115" spans="1:13" s="52" customFormat="1" x14ac:dyDescent="0.2">
      <c r="A115" s="50" t="s">
        <v>132</v>
      </c>
      <c r="B115" s="50"/>
      <c r="C115" s="50"/>
      <c r="D115" s="50"/>
      <c r="E115" s="50"/>
      <c r="F115" s="50"/>
      <c r="G115" s="50"/>
      <c r="H115" s="50"/>
      <c r="I115" s="51"/>
      <c r="J115" s="50">
        <v>12</v>
      </c>
      <c r="K115" s="50">
        <v>11</v>
      </c>
      <c r="L115" s="51">
        <f t="shared" si="6"/>
        <v>1.0909090909090908</v>
      </c>
      <c r="M115" s="51"/>
    </row>
    <row r="116" spans="1:13" s="52" customFormat="1" x14ac:dyDescent="0.2">
      <c r="A116" s="50" t="s">
        <v>132</v>
      </c>
      <c r="B116" s="50"/>
      <c r="C116" s="50"/>
      <c r="D116" s="50"/>
      <c r="E116" s="50"/>
      <c r="F116" s="50"/>
      <c r="G116" s="50"/>
      <c r="H116" s="50"/>
      <c r="I116" s="51"/>
      <c r="J116" s="50">
        <v>12</v>
      </c>
      <c r="K116" s="50">
        <v>10.5</v>
      </c>
      <c r="L116" s="51">
        <f t="shared" si="6"/>
        <v>1.1428571428571428</v>
      </c>
      <c r="M116" s="51"/>
    </row>
    <row r="117" spans="1:13" s="52" customFormat="1" x14ac:dyDescent="0.2">
      <c r="A117" s="50" t="s">
        <v>132</v>
      </c>
      <c r="B117" s="50"/>
      <c r="C117" s="50"/>
      <c r="D117" s="50"/>
      <c r="E117" s="50"/>
      <c r="F117" s="50"/>
      <c r="G117" s="50"/>
      <c r="H117" s="50"/>
      <c r="I117" s="51"/>
      <c r="J117" s="50">
        <v>12</v>
      </c>
      <c r="K117" s="50">
        <v>11</v>
      </c>
      <c r="L117" s="51">
        <f t="shared" si="6"/>
        <v>1.0909090909090908</v>
      </c>
      <c r="M117" s="51"/>
    </row>
    <row r="118" spans="1:13" s="52" customFormat="1" x14ac:dyDescent="0.2">
      <c r="A118" s="50" t="s">
        <v>132</v>
      </c>
      <c r="B118" s="50"/>
      <c r="C118" s="50"/>
      <c r="D118" s="50"/>
      <c r="E118" s="50"/>
      <c r="F118" s="50"/>
      <c r="G118" s="50"/>
      <c r="H118" s="50"/>
      <c r="I118" s="51"/>
      <c r="J118" s="50">
        <v>13</v>
      </c>
      <c r="K118" s="50">
        <v>11</v>
      </c>
      <c r="L118" s="51">
        <f t="shared" si="6"/>
        <v>1.1818181818181819</v>
      </c>
      <c r="M118" s="51"/>
    </row>
    <row r="119" spans="1:13" s="52" customFormat="1" x14ac:dyDescent="0.2">
      <c r="A119" s="50" t="s">
        <v>132</v>
      </c>
      <c r="B119" s="50"/>
      <c r="C119" s="50"/>
      <c r="D119" s="50"/>
      <c r="E119" s="50"/>
      <c r="F119" s="50"/>
      <c r="G119" s="50"/>
      <c r="H119" s="50"/>
      <c r="I119" s="51"/>
      <c r="J119" s="50">
        <v>13</v>
      </c>
      <c r="K119" s="50">
        <v>10.5</v>
      </c>
      <c r="L119" s="51">
        <f t="shared" si="6"/>
        <v>1.2380952380952381</v>
      </c>
      <c r="M119" s="51"/>
    </row>
    <row r="120" spans="1:13" s="52" customFormat="1" x14ac:dyDescent="0.2">
      <c r="A120" s="50" t="s">
        <v>1169</v>
      </c>
      <c r="B120" s="50"/>
      <c r="C120" s="50"/>
      <c r="D120" s="50"/>
      <c r="E120" s="50"/>
      <c r="F120" s="50"/>
      <c r="G120" s="50"/>
      <c r="H120" s="50"/>
      <c r="I120" s="51"/>
      <c r="J120" s="50"/>
      <c r="K120" s="50"/>
      <c r="L120" s="51"/>
      <c r="M120" s="51">
        <v>65</v>
      </c>
    </row>
    <row r="121" spans="1:13" s="52" customFormat="1" x14ac:dyDescent="0.2">
      <c r="A121" s="50" t="s">
        <v>1169</v>
      </c>
      <c r="B121" s="50"/>
      <c r="C121" s="50"/>
      <c r="D121" s="50"/>
      <c r="E121" s="50"/>
      <c r="F121" s="50"/>
      <c r="G121" s="50"/>
      <c r="H121" s="50"/>
      <c r="I121" s="51"/>
      <c r="J121" s="50"/>
      <c r="K121" s="50"/>
      <c r="L121" s="51"/>
      <c r="M121" s="51">
        <v>52</v>
      </c>
    </row>
    <row r="122" spans="1:13" s="52" customFormat="1" x14ac:dyDescent="0.2">
      <c r="A122" s="50" t="s">
        <v>1169</v>
      </c>
      <c r="B122" s="50"/>
      <c r="C122" s="50"/>
      <c r="D122" s="50"/>
      <c r="E122" s="50"/>
      <c r="F122" s="50"/>
      <c r="G122" s="50"/>
      <c r="H122" s="50"/>
      <c r="I122" s="51"/>
      <c r="J122" s="50"/>
      <c r="K122" s="50"/>
      <c r="L122" s="51"/>
      <c r="M122" s="51">
        <v>68</v>
      </c>
    </row>
    <row r="123" spans="1:13" s="52" customFormat="1" x14ac:dyDescent="0.2">
      <c r="A123" s="50" t="s">
        <v>1169</v>
      </c>
      <c r="B123" s="50"/>
      <c r="C123" s="50"/>
      <c r="D123" s="50"/>
      <c r="E123" s="50"/>
      <c r="F123" s="50"/>
      <c r="G123" s="50"/>
      <c r="H123" s="50"/>
      <c r="I123" s="51"/>
      <c r="J123" s="50"/>
      <c r="K123" s="50"/>
      <c r="L123" s="51"/>
      <c r="M123" s="51">
        <v>68</v>
      </c>
    </row>
    <row r="124" spans="1:13" s="52" customFormat="1" x14ac:dyDescent="0.2">
      <c r="A124" s="50" t="s">
        <v>1169</v>
      </c>
      <c r="B124" s="50"/>
      <c r="C124" s="50"/>
      <c r="D124" s="50"/>
      <c r="E124" s="50"/>
      <c r="F124" s="50"/>
      <c r="G124" s="50"/>
      <c r="H124" s="50"/>
      <c r="I124" s="51"/>
      <c r="J124" s="50"/>
      <c r="K124" s="50"/>
      <c r="L124" s="51"/>
      <c r="M124" s="51">
        <v>75</v>
      </c>
    </row>
    <row r="125" spans="1:13" s="52" customFormat="1" x14ac:dyDescent="0.2">
      <c r="A125" s="50" t="s">
        <v>1169</v>
      </c>
      <c r="B125" s="50"/>
      <c r="C125" s="50"/>
      <c r="D125" s="50"/>
      <c r="E125" s="50"/>
      <c r="F125" s="50"/>
      <c r="G125" s="50"/>
      <c r="H125" s="50"/>
      <c r="I125" s="51"/>
      <c r="J125" s="50"/>
      <c r="K125" s="50"/>
      <c r="L125" s="51"/>
      <c r="M125" s="51">
        <v>73</v>
      </c>
    </row>
    <row r="126" spans="1:13" s="52" customFormat="1" x14ac:dyDescent="0.2">
      <c r="A126" s="50" t="s">
        <v>1169</v>
      </c>
      <c r="B126" s="50"/>
      <c r="C126" s="50"/>
      <c r="D126" s="50"/>
      <c r="E126" s="50"/>
      <c r="F126" s="50"/>
      <c r="G126" s="50"/>
      <c r="H126" s="50"/>
      <c r="I126" s="51"/>
      <c r="J126" s="50"/>
      <c r="K126" s="50"/>
      <c r="L126" s="51"/>
      <c r="M126" s="51">
        <v>65</v>
      </c>
    </row>
    <row r="127" spans="1:13" s="52" customFormat="1" x14ac:dyDescent="0.2">
      <c r="A127" s="50" t="s">
        <v>1169</v>
      </c>
      <c r="B127" s="50"/>
      <c r="C127" s="50"/>
      <c r="D127" s="50"/>
      <c r="E127" s="50"/>
      <c r="F127" s="50"/>
      <c r="G127" s="50"/>
      <c r="H127" s="50"/>
      <c r="I127" s="51"/>
      <c r="J127" s="50"/>
      <c r="K127" s="50"/>
      <c r="L127" s="51"/>
      <c r="M127" s="51">
        <v>69</v>
      </c>
    </row>
    <row r="128" spans="1:13" s="52" customFormat="1" x14ac:dyDescent="0.2">
      <c r="A128" s="50" t="s">
        <v>1169</v>
      </c>
      <c r="B128" s="50"/>
      <c r="C128" s="50"/>
      <c r="D128" s="50"/>
      <c r="E128" s="50"/>
      <c r="F128" s="50"/>
      <c r="G128" s="50"/>
      <c r="H128" s="50"/>
      <c r="I128" s="51"/>
      <c r="J128" s="50"/>
      <c r="K128" s="50"/>
      <c r="L128" s="51"/>
      <c r="M128" s="51">
        <v>82</v>
      </c>
    </row>
    <row r="129" spans="1:13" s="52" customFormat="1" x14ac:dyDescent="0.2">
      <c r="A129" s="50" t="s">
        <v>1169</v>
      </c>
      <c r="B129" s="50"/>
      <c r="C129" s="50"/>
      <c r="D129" s="50"/>
      <c r="E129" s="50"/>
      <c r="F129" s="50"/>
      <c r="G129" s="50"/>
      <c r="H129" s="50"/>
      <c r="I129" s="51"/>
      <c r="J129" s="50"/>
      <c r="K129" s="50"/>
      <c r="L129" s="51"/>
      <c r="M129" s="51">
        <v>60</v>
      </c>
    </row>
    <row r="130" spans="1:13" s="52" customFormat="1" x14ac:dyDescent="0.2">
      <c r="A130" s="50" t="s">
        <v>1169</v>
      </c>
      <c r="B130" s="50"/>
      <c r="C130" s="50"/>
      <c r="D130" s="50"/>
      <c r="E130" s="50"/>
      <c r="F130" s="50"/>
      <c r="G130" s="50"/>
      <c r="H130" s="50"/>
      <c r="I130" s="51"/>
      <c r="J130" s="50"/>
      <c r="K130" s="50"/>
      <c r="L130" s="51"/>
      <c r="M130" s="51">
        <v>83</v>
      </c>
    </row>
    <row r="131" spans="1:13" s="52" customFormat="1" x14ac:dyDescent="0.2">
      <c r="A131" s="50" t="s">
        <v>1169</v>
      </c>
      <c r="B131" s="50"/>
      <c r="C131" s="50"/>
      <c r="D131" s="50"/>
      <c r="E131" s="50"/>
      <c r="F131" s="50"/>
      <c r="G131" s="50"/>
      <c r="H131" s="50"/>
      <c r="I131" s="51"/>
      <c r="J131" s="50"/>
      <c r="K131" s="50"/>
      <c r="L131" s="51"/>
      <c r="M131" s="51">
        <v>65</v>
      </c>
    </row>
    <row r="132" spans="1:13" s="52" customFormat="1" x14ac:dyDescent="0.2">
      <c r="A132" s="50" t="s">
        <v>1169</v>
      </c>
      <c r="B132" s="50"/>
      <c r="C132" s="50"/>
      <c r="D132" s="50"/>
      <c r="E132" s="50"/>
      <c r="F132" s="50"/>
      <c r="G132" s="50"/>
      <c r="H132" s="50"/>
      <c r="I132" s="51"/>
      <c r="J132" s="50"/>
      <c r="K132" s="50"/>
      <c r="L132" s="51"/>
      <c r="M132" s="51">
        <v>66</v>
      </c>
    </row>
    <row r="133" spans="1:13" s="52" customFormat="1" x14ac:dyDescent="0.2">
      <c r="A133" s="50" t="s">
        <v>1169</v>
      </c>
      <c r="B133" s="50"/>
      <c r="C133" s="50"/>
      <c r="D133" s="50"/>
      <c r="E133" s="50"/>
      <c r="F133" s="50"/>
      <c r="G133" s="50"/>
      <c r="H133" s="50"/>
      <c r="I133" s="51"/>
      <c r="J133" s="50"/>
      <c r="K133" s="50"/>
      <c r="L133" s="51"/>
      <c r="M133" s="51">
        <v>55</v>
      </c>
    </row>
    <row r="134" spans="1:13" s="52" customFormat="1" x14ac:dyDescent="0.2">
      <c r="A134" s="50" t="s">
        <v>1169</v>
      </c>
      <c r="B134" s="50"/>
      <c r="C134" s="50"/>
      <c r="D134" s="50"/>
      <c r="E134" s="50"/>
      <c r="F134" s="50"/>
      <c r="G134" s="50"/>
      <c r="H134" s="50"/>
      <c r="I134" s="51"/>
      <c r="J134" s="50"/>
      <c r="K134" s="50"/>
      <c r="L134" s="51"/>
      <c r="M134" s="51">
        <v>55</v>
      </c>
    </row>
    <row r="135" spans="1:13" s="52" customFormat="1" x14ac:dyDescent="0.2">
      <c r="A135" s="50" t="s">
        <v>1169</v>
      </c>
      <c r="B135" s="50"/>
      <c r="C135" s="50"/>
      <c r="D135" s="50"/>
      <c r="E135" s="50"/>
      <c r="F135" s="50"/>
      <c r="G135" s="50"/>
      <c r="H135" s="50"/>
      <c r="I135" s="51"/>
      <c r="J135" s="50"/>
      <c r="K135" s="50"/>
      <c r="L135" s="51"/>
      <c r="M135" s="51">
        <v>60</v>
      </c>
    </row>
    <row r="136" spans="1:13" s="52" customFormat="1" x14ac:dyDescent="0.2">
      <c r="A136" s="50" t="s">
        <v>1169</v>
      </c>
      <c r="B136" s="50"/>
      <c r="C136" s="50"/>
      <c r="D136" s="50"/>
      <c r="E136" s="50"/>
      <c r="F136" s="50"/>
      <c r="G136" s="50"/>
      <c r="H136" s="50"/>
      <c r="I136" s="51"/>
      <c r="J136" s="50"/>
      <c r="K136" s="50"/>
      <c r="L136" s="51"/>
      <c r="M136" s="51">
        <v>64</v>
      </c>
    </row>
    <row r="137" spans="1:13" s="52" customFormat="1" x14ac:dyDescent="0.2">
      <c r="A137" s="50" t="s">
        <v>1169</v>
      </c>
      <c r="B137" s="50"/>
      <c r="C137" s="50"/>
      <c r="D137" s="50"/>
      <c r="E137" s="50"/>
      <c r="F137" s="50"/>
      <c r="G137" s="50"/>
      <c r="H137" s="50"/>
      <c r="I137" s="51"/>
      <c r="J137" s="50"/>
      <c r="K137" s="50"/>
      <c r="L137" s="51"/>
      <c r="M137" s="51">
        <v>68</v>
      </c>
    </row>
    <row r="138" spans="1:13" s="52" customFormat="1" x14ac:dyDescent="0.2">
      <c r="A138" s="50" t="s">
        <v>1169</v>
      </c>
      <c r="B138" s="50"/>
      <c r="C138" s="50"/>
      <c r="D138" s="50"/>
      <c r="E138" s="50"/>
      <c r="F138" s="50"/>
      <c r="G138" s="50"/>
      <c r="H138" s="50"/>
      <c r="I138" s="51"/>
      <c r="J138" s="50"/>
      <c r="K138" s="50"/>
      <c r="L138" s="51"/>
      <c r="M138" s="51">
        <v>58</v>
      </c>
    </row>
    <row r="139" spans="1:13" s="52" customFormat="1" x14ac:dyDescent="0.2">
      <c r="A139" s="50" t="s">
        <v>1169</v>
      </c>
      <c r="B139" s="50"/>
      <c r="C139" s="50"/>
      <c r="D139" s="50"/>
      <c r="E139" s="50"/>
      <c r="F139" s="50"/>
      <c r="G139" s="50"/>
      <c r="H139" s="50"/>
      <c r="I139" s="51"/>
      <c r="J139" s="50"/>
      <c r="K139" s="50"/>
      <c r="L139" s="51"/>
      <c r="M139" s="51">
        <v>64</v>
      </c>
    </row>
    <row r="140" spans="1:13" s="52" customFormat="1" x14ac:dyDescent="0.2">
      <c r="A140" s="50" t="s">
        <v>1169</v>
      </c>
      <c r="B140" s="50"/>
      <c r="C140" s="50"/>
      <c r="D140" s="50"/>
      <c r="E140" s="50"/>
      <c r="F140" s="50"/>
      <c r="G140" s="50"/>
      <c r="H140" s="50"/>
      <c r="I140" s="51"/>
      <c r="J140" s="50"/>
      <c r="K140" s="50"/>
      <c r="L140" s="51"/>
      <c r="M140" s="51">
        <v>53</v>
      </c>
    </row>
    <row r="141" spans="1:13" x14ac:dyDescent="0.2">
      <c r="A141" s="50" t="s">
        <v>1169</v>
      </c>
      <c r="B141" s="50"/>
      <c r="C141" s="50"/>
      <c r="D141" s="50"/>
      <c r="E141" s="50"/>
      <c r="F141" s="50"/>
      <c r="G141" s="50"/>
      <c r="H141" s="50"/>
      <c r="I141" s="51"/>
      <c r="J141" s="50"/>
      <c r="K141" s="50"/>
      <c r="L141" s="51"/>
      <c r="M141" s="51">
        <v>57</v>
      </c>
    </row>
    <row r="142" spans="1:13" x14ac:dyDescent="0.2">
      <c r="A142" s="50" t="s">
        <v>1169</v>
      </c>
      <c r="B142" s="50"/>
      <c r="C142" s="50"/>
      <c r="D142" s="50"/>
      <c r="E142" s="50"/>
      <c r="F142" s="50"/>
      <c r="G142" s="50"/>
      <c r="H142" s="50"/>
      <c r="I142" s="51"/>
      <c r="J142" s="50"/>
      <c r="K142" s="50"/>
      <c r="L142" s="51"/>
      <c r="M142" s="51">
        <v>53</v>
      </c>
    </row>
    <row r="143" spans="1:13" x14ac:dyDescent="0.2">
      <c r="A143" s="50" t="s">
        <v>1169</v>
      </c>
      <c r="B143" s="50"/>
      <c r="C143" s="50"/>
      <c r="D143" s="50"/>
      <c r="E143" s="50"/>
      <c r="F143" s="50"/>
      <c r="G143" s="50"/>
      <c r="H143" s="50"/>
      <c r="I143" s="51"/>
      <c r="J143" s="50"/>
      <c r="K143" s="50"/>
      <c r="L143" s="51"/>
      <c r="M143" s="51">
        <v>68</v>
      </c>
    </row>
    <row r="144" spans="1:13" x14ac:dyDescent="0.2">
      <c r="A144" s="50" t="s">
        <v>1169</v>
      </c>
      <c r="B144" s="50"/>
      <c r="C144" s="50"/>
      <c r="D144" s="50"/>
      <c r="E144" s="50"/>
      <c r="F144" s="50"/>
      <c r="G144" s="50"/>
      <c r="H144" s="50"/>
      <c r="I144" s="51"/>
      <c r="J144" s="50"/>
      <c r="K144" s="50"/>
      <c r="L144" s="51"/>
      <c r="M144" s="51">
        <v>57</v>
      </c>
    </row>
    <row r="145" spans="1:13" x14ac:dyDescent="0.2">
      <c r="A145" s="50" t="s">
        <v>1169</v>
      </c>
      <c r="B145" s="50"/>
      <c r="C145" s="50"/>
      <c r="D145" s="50"/>
      <c r="E145" s="50"/>
      <c r="F145" s="50"/>
      <c r="G145" s="50"/>
      <c r="H145" s="50"/>
      <c r="I145" s="51"/>
      <c r="J145" s="50"/>
      <c r="K145" s="50"/>
      <c r="L145" s="51"/>
      <c r="M145" s="51">
        <v>78</v>
      </c>
    </row>
    <row r="146" spans="1:13" x14ac:dyDescent="0.2">
      <c r="A146" s="50" t="s">
        <v>1169</v>
      </c>
      <c r="B146" s="50"/>
      <c r="C146" s="50"/>
      <c r="D146" s="50"/>
      <c r="E146" s="50"/>
      <c r="F146" s="50"/>
      <c r="G146" s="50"/>
      <c r="H146" s="50"/>
      <c r="I146" s="51"/>
      <c r="J146" s="50"/>
      <c r="K146" s="50"/>
      <c r="L146" s="51"/>
      <c r="M146" s="51">
        <v>68</v>
      </c>
    </row>
    <row r="147" spans="1:13" x14ac:dyDescent="0.2">
      <c r="A147" s="50" t="s">
        <v>1173</v>
      </c>
      <c r="B147" s="50"/>
      <c r="C147" s="50"/>
      <c r="D147" s="50"/>
      <c r="E147" s="50"/>
      <c r="F147" s="50"/>
      <c r="G147" s="50"/>
      <c r="H147" s="50"/>
      <c r="I147" s="51"/>
      <c r="J147" s="50">
        <v>13</v>
      </c>
      <c r="K147" s="50">
        <v>12</v>
      </c>
      <c r="L147" s="51">
        <f t="shared" ref="L147:L154" si="7">J147/K147</f>
        <v>1.0833333333333333</v>
      </c>
      <c r="M147" s="51"/>
    </row>
    <row r="148" spans="1:13" x14ac:dyDescent="0.2">
      <c r="A148" s="50" t="s">
        <v>1173</v>
      </c>
      <c r="B148" s="50"/>
      <c r="C148" s="50"/>
      <c r="D148" s="50"/>
      <c r="E148" s="50"/>
      <c r="F148" s="50"/>
      <c r="G148" s="50"/>
      <c r="H148" s="50"/>
      <c r="I148" s="51"/>
      <c r="J148" s="50">
        <v>13</v>
      </c>
      <c r="K148" s="50">
        <v>13</v>
      </c>
      <c r="L148" s="51">
        <f t="shared" si="7"/>
        <v>1</v>
      </c>
      <c r="M148" s="51"/>
    </row>
    <row r="149" spans="1:13" x14ac:dyDescent="0.2">
      <c r="A149" s="50" t="s">
        <v>1173</v>
      </c>
      <c r="B149" s="50"/>
      <c r="C149" s="50"/>
      <c r="D149" s="50"/>
      <c r="E149" s="50"/>
      <c r="F149" s="50"/>
      <c r="G149" s="50"/>
      <c r="H149" s="50"/>
      <c r="I149" s="51"/>
      <c r="J149" s="50">
        <v>13</v>
      </c>
      <c r="K149" s="50">
        <v>13</v>
      </c>
      <c r="L149" s="51">
        <f t="shared" si="7"/>
        <v>1</v>
      </c>
      <c r="M149" s="51"/>
    </row>
    <row r="150" spans="1:13" x14ac:dyDescent="0.2">
      <c r="A150" s="50" t="s">
        <v>1173</v>
      </c>
      <c r="B150" s="50"/>
      <c r="C150" s="50"/>
      <c r="D150" s="50"/>
      <c r="E150" s="50"/>
      <c r="F150" s="50"/>
      <c r="G150" s="50"/>
      <c r="H150" s="50"/>
      <c r="I150" s="51"/>
      <c r="J150" s="50">
        <v>13</v>
      </c>
      <c r="K150" s="50">
        <v>13</v>
      </c>
      <c r="L150" s="51">
        <f t="shared" si="7"/>
        <v>1</v>
      </c>
      <c r="M150" s="51"/>
    </row>
    <row r="151" spans="1:13" x14ac:dyDescent="0.2">
      <c r="A151" s="50" t="s">
        <v>1173</v>
      </c>
      <c r="B151" s="50"/>
      <c r="C151" s="50"/>
      <c r="D151" s="50"/>
      <c r="E151" s="50"/>
      <c r="F151" s="50"/>
      <c r="G151" s="50"/>
      <c r="H151" s="50"/>
      <c r="I151" s="51"/>
      <c r="J151" s="50">
        <v>12</v>
      </c>
      <c r="K151" s="50">
        <v>11</v>
      </c>
      <c r="L151" s="51">
        <f t="shared" si="7"/>
        <v>1.0909090909090908</v>
      </c>
      <c r="M151" s="51"/>
    </row>
    <row r="152" spans="1:13" x14ac:dyDescent="0.2">
      <c r="A152" s="50" t="s">
        <v>1173</v>
      </c>
      <c r="B152" s="50"/>
      <c r="C152" s="50"/>
      <c r="D152" s="50"/>
      <c r="E152" s="50"/>
      <c r="F152" s="50"/>
      <c r="G152" s="50"/>
      <c r="H152" s="50"/>
      <c r="I152" s="51"/>
      <c r="J152" s="50">
        <v>14</v>
      </c>
      <c r="K152" s="50">
        <v>13</v>
      </c>
      <c r="L152" s="51">
        <f t="shared" si="7"/>
        <v>1.0769230769230769</v>
      </c>
      <c r="M152" s="51"/>
    </row>
    <row r="153" spans="1:13" x14ac:dyDescent="0.2">
      <c r="A153" s="50" t="s">
        <v>1173</v>
      </c>
      <c r="B153" s="50"/>
      <c r="C153" s="50"/>
      <c r="D153" s="50"/>
      <c r="E153" s="50"/>
      <c r="F153" s="50"/>
      <c r="G153" s="50"/>
      <c r="H153" s="50"/>
      <c r="I153" s="51"/>
      <c r="J153" s="50">
        <v>14</v>
      </c>
      <c r="K153" s="50">
        <v>13</v>
      </c>
      <c r="L153" s="51">
        <f t="shared" si="7"/>
        <v>1.0769230769230769</v>
      </c>
      <c r="M153" s="51"/>
    </row>
    <row r="154" spans="1:13" x14ac:dyDescent="0.2">
      <c r="A154" s="50" t="s">
        <v>1173</v>
      </c>
      <c r="B154" s="50"/>
      <c r="C154" s="50"/>
      <c r="D154" s="50"/>
      <c r="E154" s="50"/>
      <c r="F154" s="50"/>
      <c r="G154" s="50"/>
      <c r="H154" s="50"/>
      <c r="I154" s="51"/>
      <c r="J154" s="50">
        <v>11</v>
      </c>
      <c r="K154" s="50">
        <v>11</v>
      </c>
      <c r="L154" s="51">
        <f t="shared" si="7"/>
        <v>1</v>
      </c>
      <c r="M154" s="51"/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>
      <selection sqref="A1:B1"/>
    </sheetView>
  </sheetViews>
  <sheetFormatPr defaultRowHeight="12.75" x14ac:dyDescent="0.2"/>
  <cols>
    <col min="1" max="1" width="9.5703125" style="49" bestFit="1" customWidth="1"/>
    <col min="2" max="2" width="29" style="49" bestFit="1" customWidth="1"/>
    <col min="3" max="6" width="12.7109375" style="49" customWidth="1"/>
    <col min="7" max="7" width="12.7109375" style="52" customWidth="1"/>
    <col min="8" max="8" width="7.85546875" style="52" customWidth="1"/>
    <col min="9" max="16384" width="9.140625" style="49"/>
  </cols>
  <sheetData>
    <row r="1" spans="1:12" x14ac:dyDescent="0.2">
      <c r="A1" s="45" t="s">
        <v>1213</v>
      </c>
      <c r="B1" s="45" t="s">
        <v>1212</v>
      </c>
      <c r="C1" s="45" t="s">
        <v>1</v>
      </c>
      <c r="D1" s="45" t="s">
        <v>2</v>
      </c>
      <c r="E1" s="45" t="s">
        <v>5</v>
      </c>
      <c r="F1" s="45" t="s">
        <v>141</v>
      </c>
      <c r="G1" s="48" t="s">
        <v>431</v>
      </c>
      <c r="H1" s="48"/>
    </row>
    <row r="2" spans="1:12" x14ac:dyDescent="0.2">
      <c r="A2" s="49" t="s">
        <v>1214</v>
      </c>
      <c r="B2" s="50" t="s">
        <v>200</v>
      </c>
      <c r="C2" s="50">
        <v>84</v>
      </c>
      <c r="D2" s="50">
        <v>59</v>
      </c>
      <c r="E2" s="50">
        <v>49</v>
      </c>
      <c r="F2" s="51">
        <v>0.43333333333333335</v>
      </c>
      <c r="G2" s="50">
        <v>16</v>
      </c>
    </row>
    <row r="3" spans="1:12" x14ac:dyDescent="0.2">
      <c r="A3" s="49" t="s">
        <v>1214</v>
      </c>
      <c r="B3" s="50" t="s">
        <v>200</v>
      </c>
      <c r="C3" s="50">
        <v>55</v>
      </c>
      <c r="D3" s="50">
        <v>37</v>
      </c>
      <c r="E3" s="50">
        <v>25</v>
      </c>
      <c r="F3" s="51">
        <v>0.36842105263157893</v>
      </c>
      <c r="G3" s="50">
        <v>12</v>
      </c>
    </row>
    <row r="4" spans="1:12" x14ac:dyDescent="0.2">
      <c r="A4" s="49" t="s">
        <v>1214</v>
      </c>
      <c r="B4" s="50" t="s">
        <v>201</v>
      </c>
      <c r="C4" s="50">
        <v>72</v>
      </c>
      <c r="D4" s="50">
        <v>48</v>
      </c>
      <c r="E4" s="50">
        <v>37</v>
      </c>
      <c r="F4" s="51">
        <v>0.20833333333333334</v>
      </c>
      <c r="G4" s="50">
        <v>12</v>
      </c>
    </row>
    <row r="5" spans="1:12" x14ac:dyDescent="0.2">
      <c r="A5" s="49" t="s">
        <v>1214</v>
      </c>
      <c r="B5" s="50" t="s">
        <v>201</v>
      </c>
      <c r="C5" s="50">
        <v>92</v>
      </c>
      <c r="D5" s="50">
        <v>68</v>
      </c>
      <c r="E5" s="50">
        <v>35</v>
      </c>
      <c r="F5" s="51">
        <v>0.40625</v>
      </c>
      <c r="G5" s="50">
        <v>14</v>
      </c>
    </row>
    <row r="6" spans="1:12" x14ac:dyDescent="0.2">
      <c r="A6" s="49" t="s">
        <v>1214</v>
      </c>
      <c r="B6" s="50" t="s">
        <v>202</v>
      </c>
      <c r="C6" s="50">
        <v>100</v>
      </c>
      <c r="D6" s="50">
        <v>73</v>
      </c>
      <c r="E6" s="50">
        <v>44</v>
      </c>
      <c r="F6" s="51">
        <v>0.22222222222222221</v>
      </c>
      <c r="G6" s="50">
        <v>16</v>
      </c>
    </row>
    <row r="7" spans="1:12" x14ac:dyDescent="0.2">
      <c r="A7" s="49" t="s">
        <v>1214</v>
      </c>
      <c r="B7" s="50" t="s">
        <v>203</v>
      </c>
      <c r="C7" s="50">
        <v>120</v>
      </c>
      <c r="D7" s="50">
        <v>82</v>
      </c>
      <c r="E7" s="50">
        <v>55</v>
      </c>
      <c r="F7" s="51">
        <v>0.41860465116279072</v>
      </c>
      <c r="G7" s="50">
        <v>18</v>
      </c>
    </row>
    <row r="8" spans="1:12" x14ac:dyDescent="0.2">
      <c r="A8" s="49" t="s">
        <v>1214</v>
      </c>
      <c r="B8" s="50" t="s">
        <v>204</v>
      </c>
      <c r="C8" s="50">
        <v>83</v>
      </c>
      <c r="D8" s="50">
        <v>58</v>
      </c>
      <c r="E8" s="50">
        <v>46</v>
      </c>
      <c r="F8" s="51">
        <v>9.375E-2</v>
      </c>
      <c r="G8" s="50">
        <v>12</v>
      </c>
    </row>
    <row r="9" spans="1:12" x14ac:dyDescent="0.2">
      <c r="A9" s="49" t="s">
        <v>1214</v>
      </c>
      <c r="B9" s="50" t="s">
        <v>205</v>
      </c>
      <c r="C9" s="50">
        <v>100</v>
      </c>
      <c r="D9" s="50">
        <v>60</v>
      </c>
      <c r="E9" s="50">
        <v>55</v>
      </c>
      <c r="F9" s="51">
        <v>0.3125</v>
      </c>
      <c r="G9" s="50">
        <v>14</v>
      </c>
    </row>
    <row r="10" spans="1:12" x14ac:dyDescent="0.2">
      <c r="A10" s="49" t="s">
        <v>1214</v>
      </c>
      <c r="B10" s="50" t="s">
        <v>206</v>
      </c>
      <c r="C10" s="50">
        <v>91</v>
      </c>
      <c r="D10" s="50">
        <v>58</v>
      </c>
      <c r="E10" s="50">
        <v>58</v>
      </c>
      <c r="F10" s="51">
        <v>0.25925925925925924</v>
      </c>
      <c r="G10" s="50">
        <v>16</v>
      </c>
    </row>
    <row r="11" spans="1:12" x14ac:dyDescent="0.2">
      <c r="A11" s="49" t="s">
        <v>1214</v>
      </c>
      <c r="B11" s="50" t="s">
        <v>207</v>
      </c>
      <c r="C11" s="50">
        <v>78</v>
      </c>
      <c r="D11" s="50">
        <v>46</v>
      </c>
      <c r="E11" s="50">
        <v>34</v>
      </c>
      <c r="F11" s="51">
        <v>0.2</v>
      </c>
      <c r="G11" s="50">
        <v>14</v>
      </c>
    </row>
    <row r="12" spans="1:12" s="52" customFormat="1" x14ac:dyDescent="0.2">
      <c r="A12" s="49" t="s">
        <v>1214</v>
      </c>
      <c r="B12" s="50" t="s">
        <v>208</v>
      </c>
      <c r="C12" s="50">
        <v>58</v>
      </c>
      <c r="D12" s="50">
        <v>41</v>
      </c>
      <c r="E12" s="50">
        <v>32</v>
      </c>
      <c r="F12" s="51">
        <v>0.25</v>
      </c>
      <c r="G12" s="50">
        <v>10</v>
      </c>
      <c r="I12" s="49"/>
      <c r="J12" s="49"/>
      <c r="K12" s="49"/>
      <c r="L12" s="49"/>
    </row>
    <row r="13" spans="1:12" s="52" customFormat="1" x14ac:dyDescent="0.2">
      <c r="A13" s="49" t="s">
        <v>1214</v>
      </c>
      <c r="B13" s="50" t="s">
        <v>209</v>
      </c>
      <c r="C13" s="50">
        <v>84</v>
      </c>
      <c r="D13" s="50">
        <v>51</v>
      </c>
      <c r="E13" s="50">
        <v>38</v>
      </c>
      <c r="F13" s="51">
        <v>0.30769230769230771</v>
      </c>
      <c r="G13" s="50">
        <v>14</v>
      </c>
      <c r="I13" s="49"/>
      <c r="J13" s="49"/>
      <c r="K13" s="49"/>
      <c r="L13" s="49"/>
    </row>
    <row r="14" spans="1:12" s="52" customFormat="1" x14ac:dyDescent="0.2">
      <c r="A14" s="49" t="s">
        <v>1214</v>
      </c>
      <c r="B14" s="50" t="s">
        <v>436</v>
      </c>
      <c r="C14" s="50">
        <v>82</v>
      </c>
      <c r="D14" s="50">
        <v>61</v>
      </c>
      <c r="E14" s="50">
        <v>38</v>
      </c>
      <c r="F14" s="51">
        <v>0.375</v>
      </c>
      <c r="G14" s="50">
        <v>14</v>
      </c>
      <c r="I14" s="49"/>
      <c r="J14" s="49"/>
      <c r="K14" s="49"/>
      <c r="L14" s="49"/>
    </row>
    <row r="15" spans="1:12" s="52" customFormat="1" x14ac:dyDescent="0.2">
      <c r="A15" s="49" t="s">
        <v>1214</v>
      </c>
      <c r="B15" s="50" t="s">
        <v>436</v>
      </c>
      <c r="C15" s="50">
        <v>85</v>
      </c>
      <c r="D15" s="50">
        <v>60</v>
      </c>
      <c r="E15" s="50">
        <v>35</v>
      </c>
      <c r="F15" s="51">
        <v>0.27586206896551724</v>
      </c>
      <c r="G15" s="50">
        <v>15</v>
      </c>
      <c r="I15" s="49"/>
      <c r="J15" s="49"/>
      <c r="K15" s="49"/>
      <c r="L15" s="49"/>
    </row>
    <row r="16" spans="1:12" s="52" customFormat="1" x14ac:dyDescent="0.2">
      <c r="A16" s="49" t="s">
        <v>1214</v>
      </c>
      <c r="B16" s="50" t="s">
        <v>436</v>
      </c>
      <c r="C16" s="50">
        <v>75</v>
      </c>
      <c r="D16" s="50">
        <v>50</v>
      </c>
      <c r="E16" s="50">
        <v>34</v>
      </c>
      <c r="F16" s="51">
        <v>0.22222222222222221</v>
      </c>
      <c r="G16" s="50">
        <v>13</v>
      </c>
      <c r="I16" s="49"/>
      <c r="J16" s="49"/>
      <c r="K16" s="49"/>
      <c r="L16" s="49"/>
    </row>
    <row r="17" spans="1:12" s="52" customFormat="1" x14ac:dyDescent="0.2">
      <c r="A17" s="49" t="s">
        <v>1214</v>
      </c>
      <c r="B17" s="50" t="s">
        <v>436</v>
      </c>
      <c r="C17" s="50">
        <v>78</v>
      </c>
      <c r="D17" s="50">
        <v>57</v>
      </c>
      <c r="E17" s="50">
        <v>38</v>
      </c>
      <c r="F17" s="51">
        <v>0.26923076923076922</v>
      </c>
      <c r="G17" s="50">
        <v>17</v>
      </c>
      <c r="I17" s="49"/>
      <c r="J17" s="49"/>
      <c r="K17" s="49"/>
      <c r="L17" s="49"/>
    </row>
    <row r="18" spans="1:12" s="52" customFormat="1" x14ac:dyDescent="0.2">
      <c r="A18" s="49" t="s">
        <v>1214</v>
      </c>
      <c r="B18" s="50" t="s">
        <v>436</v>
      </c>
      <c r="C18" s="50">
        <v>94</v>
      </c>
      <c r="D18" s="50">
        <v>58</v>
      </c>
      <c r="E18" s="50">
        <v>46</v>
      </c>
      <c r="F18" s="51">
        <v>0.38709677419354838</v>
      </c>
      <c r="G18" s="50">
        <v>16</v>
      </c>
      <c r="I18" s="49"/>
      <c r="J18" s="49"/>
      <c r="K18" s="49"/>
      <c r="L18" s="49"/>
    </row>
    <row r="19" spans="1:12" s="52" customFormat="1" x14ac:dyDescent="0.2">
      <c r="A19" s="49" t="s">
        <v>1214</v>
      </c>
      <c r="B19" s="50" t="s">
        <v>436</v>
      </c>
      <c r="C19" s="50">
        <v>80</v>
      </c>
      <c r="D19" s="50">
        <v>45</v>
      </c>
      <c r="E19" s="50">
        <v>43</v>
      </c>
      <c r="F19" s="51">
        <v>0.17391304347826086</v>
      </c>
      <c r="G19" s="50">
        <v>14</v>
      </c>
      <c r="I19" s="49"/>
      <c r="J19" s="49"/>
      <c r="K19" s="49"/>
      <c r="L19" s="49"/>
    </row>
    <row r="20" spans="1:12" s="52" customFormat="1" x14ac:dyDescent="0.2">
      <c r="A20" s="49" t="s">
        <v>1214</v>
      </c>
      <c r="B20" s="50" t="s">
        <v>436</v>
      </c>
      <c r="C20" s="50">
        <v>92</v>
      </c>
      <c r="D20" s="50">
        <v>59</v>
      </c>
      <c r="E20" s="50">
        <v>44</v>
      </c>
      <c r="F20" s="51">
        <v>0.32142857142857145</v>
      </c>
      <c r="G20" s="50">
        <v>16</v>
      </c>
      <c r="I20" s="49"/>
      <c r="J20" s="49"/>
      <c r="K20" s="49"/>
      <c r="L20" s="49"/>
    </row>
    <row r="21" spans="1:12" s="52" customFormat="1" x14ac:dyDescent="0.2">
      <c r="A21" s="49" t="s">
        <v>1214</v>
      </c>
      <c r="B21" s="50" t="s">
        <v>436</v>
      </c>
      <c r="C21" s="50">
        <v>84</v>
      </c>
      <c r="D21" s="50">
        <v>52</v>
      </c>
      <c r="E21" s="50">
        <v>47</v>
      </c>
      <c r="F21" s="51">
        <v>0.33333333333333331</v>
      </c>
      <c r="G21" s="50">
        <v>14</v>
      </c>
      <c r="I21" s="49"/>
      <c r="J21" s="49"/>
      <c r="K21" s="49"/>
      <c r="L21" s="49"/>
    </row>
    <row r="22" spans="1:12" s="52" customFormat="1" x14ac:dyDescent="0.2">
      <c r="A22" s="49" t="s">
        <v>1214</v>
      </c>
      <c r="B22" s="50" t="s">
        <v>436</v>
      </c>
      <c r="C22" s="50">
        <v>85</v>
      </c>
      <c r="D22" s="50">
        <v>46</v>
      </c>
      <c r="E22" s="50">
        <v>47</v>
      </c>
      <c r="F22" s="51">
        <v>0.2608695652173913</v>
      </c>
      <c r="G22" s="50">
        <v>14</v>
      </c>
      <c r="I22" s="49"/>
      <c r="J22" s="49"/>
      <c r="K22" s="49"/>
      <c r="L22" s="49"/>
    </row>
    <row r="23" spans="1:12" s="52" customFormat="1" x14ac:dyDescent="0.2">
      <c r="A23" s="49" t="s">
        <v>1214</v>
      </c>
      <c r="B23" s="50" t="s">
        <v>436</v>
      </c>
      <c r="C23" s="50">
        <v>75</v>
      </c>
      <c r="D23" s="50">
        <v>42</v>
      </c>
      <c r="E23" s="50">
        <v>47</v>
      </c>
      <c r="F23" s="51">
        <v>0.18181818181818182</v>
      </c>
      <c r="G23" s="50">
        <v>13</v>
      </c>
      <c r="I23" s="49"/>
      <c r="J23" s="49"/>
      <c r="K23" s="49"/>
      <c r="L23" s="49"/>
    </row>
    <row r="24" spans="1:12" s="52" customFormat="1" x14ac:dyDescent="0.2">
      <c r="A24" s="49" t="s">
        <v>1214</v>
      </c>
      <c r="B24" s="50" t="s">
        <v>436</v>
      </c>
      <c r="C24" s="50">
        <v>86</v>
      </c>
      <c r="D24" s="50">
        <v>54</v>
      </c>
      <c r="E24" s="50">
        <v>45</v>
      </c>
      <c r="F24" s="51">
        <v>0.25925925925925924</v>
      </c>
      <c r="G24" s="50">
        <v>16</v>
      </c>
      <c r="I24" s="49"/>
      <c r="J24" s="49"/>
      <c r="K24" s="49"/>
      <c r="L24" s="49"/>
    </row>
    <row r="25" spans="1:12" s="52" customFormat="1" x14ac:dyDescent="0.2">
      <c r="A25" s="49" t="s">
        <v>1214</v>
      </c>
      <c r="B25" s="50" t="s">
        <v>436</v>
      </c>
      <c r="C25" s="50">
        <v>77</v>
      </c>
      <c r="D25" s="50">
        <v>50</v>
      </c>
      <c r="E25" s="50">
        <v>40</v>
      </c>
      <c r="F25" s="51">
        <v>0.24</v>
      </c>
      <c r="G25" s="50">
        <v>15</v>
      </c>
      <c r="I25" s="49"/>
      <c r="J25" s="49"/>
      <c r="K25" s="49"/>
      <c r="L25" s="49"/>
    </row>
    <row r="26" spans="1:12" s="52" customFormat="1" x14ac:dyDescent="0.2">
      <c r="A26" s="49" t="s">
        <v>1214</v>
      </c>
      <c r="B26" s="50" t="s">
        <v>436</v>
      </c>
      <c r="C26" s="50">
        <v>88</v>
      </c>
      <c r="D26" s="50">
        <v>56</v>
      </c>
      <c r="E26" s="50">
        <v>49</v>
      </c>
      <c r="F26" s="51">
        <v>0.22222222222222221</v>
      </c>
      <c r="G26" s="50">
        <v>17</v>
      </c>
      <c r="I26" s="49"/>
      <c r="J26" s="49"/>
      <c r="K26" s="49"/>
      <c r="L26" s="49"/>
    </row>
    <row r="27" spans="1:12" s="52" customFormat="1" x14ac:dyDescent="0.2">
      <c r="A27" s="49" t="s">
        <v>1214</v>
      </c>
      <c r="B27" s="50" t="s">
        <v>436</v>
      </c>
      <c r="C27" s="50">
        <v>75</v>
      </c>
      <c r="D27" s="50">
        <v>46</v>
      </c>
      <c r="E27" s="50">
        <v>35</v>
      </c>
      <c r="F27" s="51">
        <v>0.21739130434782608</v>
      </c>
      <c r="G27" s="50">
        <v>13</v>
      </c>
      <c r="I27" s="49"/>
      <c r="J27" s="49"/>
      <c r="K27" s="49"/>
      <c r="L27" s="49"/>
    </row>
    <row r="28" spans="1:12" s="52" customFormat="1" x14ac:dyDescent="0.2">
      <c r="A28" s="49" t="s">
        <v>1214</v>
      </c>
      <c r="B28" s="50" t="s">
        <v>436</v>
      </c>
      <c r="C28" s="50">
        <v>83</v>
      </c>
      <c r="D28" s="50">
        <v>57</v>
      </c>
      <c r="E28" s="50">
        <v>39</v>
      </c>
      <c r="F28" s="51">
        <v>0.21428571428571427</v>
      </c>
      <c r="G28" s="50">
        <v>17</v>
      </c>
      <c r="I28" s="49"/>
      <c r="J28" s="49"/>
      <c r="K28" s="49"/>
      <c r="L28" s="49"/>
    </row>
    <row r="29" spans="1:12" s="52" customFormat="1" x14ac:dyDescent="0.2">
      <c r="A29" s="49" t="s">
        <v>1214</v>
      </c>
      <c r="B29" s="50" t="s">
        <v>436</v>
      </c>
      <c r="C29" s="50">
        <v>70</v>
      </c>
      <c r="D29" s="50">
        <v>43</v>
      </c>
      <c r="E29" s="50">
        <v>35</v>
      </c>
      <c r="F29" s="51">
        <v>0.22727272727272727</v>
      </c>
      <c r="G29" s="50">
        <v>11</v>
      </c>
      <c r="I29" s="49"/>
      <c r="J29" s="49"/>
      <c r="K29" s="49"/>
      <c r="L29" s="49"/>
    </row>
    <row r="30" spans="1:12" s="52" customFormat="1" x14ac:dyDescent="0.2">
      <c r="A30" s="49" t="s">
        <v>1214</v>
      </c>
      <c r="B30" s="50" t="s">
        <v>436</v>
      </c>
      <c r="C30" s="50">
        <v>48</v>
      </c>
      <c r="D30" s="50">
        <v>32</v>
      </c>
      <c r="E30" s="50">
        <v>20</v>
      </c>
      <c r="F30" s="51">
        <v>0.25</v>
      </c>
      <c r="G30" s="50">
        <v>14</v>
      </c>
      <c r="I30" s="49"/>
      <c r="J30" s="49"/>
      <c r="K30" s="49"/>
      <c r="L30" s="49"/>
    </row>
    <row r="31" spans="1:12" s="52" customFormat="1" x14ac:dyDescent="0.2">
      <c r="A31" s="49" t="s">
        <v>1214</v>
      </c>
      <c r="B31" s="50" t="s">
        <v>436</v>
      </c>
      <c r="C31" s="50">
        <v>50</v>
      </c>
      <c r="D31" s="50">
        <v>29</v>
      </c>
      <c r="E31" s="50">
        <v>26</v>
      </c>
      <c r="F31" s="51">
        <v>0.21428571428571427</v>
      </c>
      <c r="G31" s="50">
        <v>17</v>
      </c>
      <c r="I31" s="49"/>
      <c r="J31" s="49"/>
      <c r="K31" s="49"/>
      <c r="L31" s="49"/>
    </row>
    <row r="32" spans="1:12" s="52" customFormat="1" x14ac:dyDescent="0.2">
      <c r="A32" s="49" t="s">
        <v>1214</v>
      </c>
      <c r="B32" s="50" t="s">
        <v>436</v>
      </c>
      <c r="C32" s="50">
        <v>77</v>
      </c>
      <c r="D32" s="50">
        <v>55</v>
      </c>
      <c r="E32" s="50">
        <v>33</v>
      </c>
      <c r="F32" s="51">
        <v>0.25</v>
      </c>
      <c r="G32" s="50">
        <v>16</v>
      </c>
      <c r="I32" s="49"/>
      <c r="J32" s="49"/>
      <c r="K32" s="49"/>
      <c r="L32" s="49"/>
    </row>
    <row r="33" spans="1:12" s="52" customFormat="1" x14ac:dyDescent="0.2">
      <c r="A33" s="49" t="s">
        <v>1214</v>
      </c>
      <c r="B33" s="50" t="s">
        <v>436</v>
      </c>
      <c r="C33" s="50">
        <v>93</v>
      </c>
      <c r="D33" s="50">
        <v>55</v>
      </c>
      <c r="E33" s="50">
        <v>36</v>
      </c>
      <c r="F33" s="51">
        <v>0.48148148148148145</v>
      </c>
      <c r="G33" s="50">
        <v>17</v>
      </c>
      <c r="I33" s="49"/>
      <c r="J33" s="49"/>
      <c r="K33" s="49"/>
      <c r="L33" s="49"/>
    </row>
    <row r="34" spans="1:12" s="52" customFormat="1" x14ac:dyDescent="0.2">
      <c r="A34" s="49" t="s">
        <v>1214</v>
      </c>
      <c r="B34" s="50" t="s">
        <v>436</v>
      </c>
      <c r="C34" s="50">
        <v>92</v>
      </c>
      <c r="D34" s="50">
        <v>60</v>
      </c>
      <c r="E34" s="50">
        <v>37</v>
      </c>
      <c r="F34" s="51">
        <v>0.16666666666666666</v>
      </c>
      <c r="G34" s="50">
        <v>18</v>
      </c>
      <c r="I34" s="49"/>
      <c r="J34" s="49"/>
      <c r="K34" s="49"/>
      <c r="L34" s="49"/>
    </row>
    <row r="35" spans="1:12" s="52" customFormat="1" x14ac:dyDescent="0.2">
      <c r="A35" s="49" t="s">
        <v>1214</v>
      </c>
      <c r="B35" s="50" t="s">
        <v>436</v>
      </c>
      <c r="C35" s="50">
        <v>94</v>
      </c>
      <c r="D35" s="50">
        <v>60</v>
      </c>
      <c r="E35" s="50">
        <v>42</v>
      </c>
      <c r="F35" s="51">
        <v>0.36666666666666664</v>
      </c>
      <c r="G35" s="50">
        <v>16</v>
      </c>
    </row>
    <row r="36" spans="1:12" s="52" customFormat="1" x14ac:dyDescent="0.2">
      <c r="A36" s="49" t="s">
        <v>1214</v>
      </c>
      <c r="B36" s="50" t="s">
        <v>436</v>
      </c>
      <c r="C36" s="50">
        <v>91</v>
      </c>
      <c r="D36" s="50">
        <v>60</v>
      </c>
      <c r="E36" s="50">
        <v>42</v>
      </c>
      <c r="F36" s="51">
        <v>0.35483870967741937</v>
      </c>
      <c r="G36" s="50">
        <v>15</v>
      </c>
    </row>
    <row r="37" spans="1:12" s="52" customFormat="1" x14ac:dyDescent="0.2">
      <c r="A37" s="49" t="s">
        <v>1214</v>
      </c>
      <c r="B37" s="50" t="s">
        <v>436</v>
      </c>
      <c r="C37" s="50">
        <v>83</v>
      </c>
      <c r="D37" s="50">
        <v>55</v>
      </c>
      <c r="E37" s="50">
        <v>45</v>
      </c>
      <c r="F37" s="51">
        <v>0.40740740740740738</v>
      </c>
      <c r="G37" s="50">
        <v>15</v>
      </c>
    </row>
    <row r="38" spans="1:12" s="52" customFormat="1" x14ac:dyDescent="0.2">
      <c r="A38" s="49" t="s">
        <v>1214</v>
      </c>
      <c r="B38" s="50" t="s">
        <v>436</v>
      </c>
      <c r="C38" s="50">
        <v>83</v>
      </c>
      <c r="D38" s="50">
        <v>56</v>
      </c>
      <c r="E38" s="50">
        <v>38</v>
      </c>
      <c r="F38" s="51">
        <v>0.25925925925925924</v>
      </c>
      <c r="G38" s="50">
        <v>16</v>
      </c>
    </row>
    <row r="39" spans="1:12" s="52" customFormat="1" x14ac:dyDescent="0.2">
      <c r="A39" s="49" t="s">
        <v>1214</v>
      </c>
      <c r="B39" s="50" t="s">
        <v>436</v>
      </c>
      <c r="C39" s="50">
        <v>85</v>
      </c>
      <c r="D39" s="50">
        <v>57</v>
      </c>
      <c r="E39" s="50">
        <v>44</v>
      </c>
      <c r="F39" s="51">
        <v>0.37931034482758619</v>
      </c>
      <c r="G39" s="50">
        <v>15</v>
      </c>
    </row>
    <row r="40" spans="1:12" s="52" customFormat="1" x14ac:dyDescent="0.2">
      <c r="A40" s="49" t="s">
        <v>1214</v>
      </c>
      <c r="B40" s="50" t="s">
        <v>436</v>
      </c>
      <c r="C40" s="50">
        <v>90</v>
      </c>
      <c r="D40" s="50">
        <v>63</v>
      </c>
      <c r="E40" s="50">
        <v>44</v>
      </c>
      <c r="F40" s="51">
        <v>0.29032258064516131</v>
      </c>
      <c r="G40" s="50">
        <v>15</v>
      </c>
    </row>
    <row r="41" spans="1:12" s="52" customFormat="1" x14ac:dyDescent="0.2">
      <c r="A41" s="49" t="s">
        <v>1214</v>
      </c>
      <c r="B41" s="50" t="s">
        <v>436</v>
      </c>
      <c r="C41" s="50">
        <v>85</v>
      </c>
      <c r="D41" s="50">
        <v>57</v>
      </c>
      <c r="E41" s="50">
        <v>43</v>
      </c>
      <c r="F41" s="51">
        <v>0.2857142857142857</v>
      </c>
      <c r="G41" s="50">
        <v>15</v>
      </c>
    </row>
    <row r="42" spans="1:12" s="52" customFormat="1" x14ac:dyDescent="0.2">
      <c r="A42" s="49" t="s">
        <v>1214</v>
      </c>
      <c r="B42" s="50" t="s">
        <v>436</v>
      </c>
      <c r="C42" s="50">
        <v>66</v>
      </c>
      <c r="D42" s="50">
        <v>39</v>
      </c>
      <c r="E42" s="50">
        <v>37</v>
      </c>
      <c r="F42" s="51">
        <v>0.25</v>
      </c>
      <c r="G42" s="50">
        <v>13</v>
      </c>
    </row>
    <row r="43" spans="1:12" s="52" customFormat="1" x14ac:dyDescent="0.2">
      <c r="A43" s="49" t="s">
        <v>1214</v>
      </c>
      <c r="B43" s="50" t="s">
        <v>436</v>
      </c>
      <c r="C43" s="50">
        <v>74</v>
      </c>
      <c r="D43" s="50">
        <v>48</v>
      </c>
      <c r="E43" s="50">
        <v>34</v>
      </c>
      <c r="F43" s="51">
        <v>0.45833333333333331</v>
      </c>
      <c r="G43" s="50">
        <v>15</v>
      </c>
    </row>
    <row r="44" spans="1:12" s="52" customFormat="1" x14ac:dyDescent="0.2">
      <c r="A44" s="49" t="s">
        <v>1214</v>
      </c>
      <c r="B44" s="50" t="s">
        <v>436</v>
      </c>
      <c r="C44" s="50">
        <v>75</v>
      </c>
      <c r="D44" s="50">
        <v>47</v>
      </c>
      <c r="E44" s="50">
        <v>42</v>
      </c>
      <c r="F44" s="51">
        <v>0.44</v>
      </c>
      <c r="G44" s="50">
        <v>16</v>
      </c>
    </row>
    <row r="45" spans="1:12" s="52" customFormat="1" x14ac:dyDescent="0.2">
      <c r="A45" s="49" t="s">
        <v>1214</v>
      </c>
      <c r="B45" s="50" t="s">
        <v>436</v>
      </c>
      <c r="C45" s="50">
        <v>81</v>
      </c>
      <c r="D45" s="50">
        <v>52</v>
      </c>
      <c r="E45" s="50">
        <v>47</v>
      </c>
      <c r="F45" s="51">
        <v>0.24</v>
      </c>
      <c r="G45" s="50">
        <v>14</v>
      </c>
    </row>
    <row r="46" spans="1:12" s="52" customFormat="1" x14ac:dyDescent="0.2">
      <c r="A46" s="49" t="s">
        <v>1214</v>
      </c>
      <c r="B46" s="50" t="s">
        <v>436</v>
      </c>
      <c r="C46" s="50">
        <v>78</v>
      </c>
      <c r="D46" s="50">
        <v>48</v>
      </c>
      <c r="E46" s="50">
        <v>40</v>
      </c>
      <c r="F46" s="51">
        <v>0.16666666666666666</v>
      </c>
      <c r="G46" s="50">
        <v>13</v>
      </c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"/>
  <sheetViews>
    <sheetView workbookViewId="0">
      <selection activeCell="B7" sqref="B7"/>
    </sheetView>
  </sheetViews>
  <sheetFormatPr defaultRowHeight="12.75" x14ac:dyDescent="0.2"/>
  <cols>
    <col min="1" max="1" width="9.5703125" style="49" bestFit="1" customWidth="1"/>
    <col min="2" max="2" width="29" style="49" bestFit="1" customWidth="1"/>
    <col min="3" max="3" width="13" style="49" customWidth="1"/>
    <col min="4" max="4" width="12.28515625" style="49" customWidth="1"/>
    <col min="5" max="5" width="7.85546875" style="52" customWidth="1"/>
    <col min="6" max="16384" width="9.140625" style="49"/>
  </cols>
  <sheetData>
    <row r="1" spans="1:5" x14ac:dyDescent="0.2">
      <c r="A1" s="45" t="s">
        <v>1213</v>
      </c>
      <c r="B1" s="45" t="s">
        <v>1212</v>
      </c>
      <c r="C1" s="45" t="s">
        <v>7</v>
      </c>
      <c r="D1" s="45" t="s">
        <v>8</v>
      </c>
      <c r="E1" s="48"/>
    </row>
    <row r="2" spans="1:5" x14ac:dyDescent="0.2">
      <c r="A2" s="49" t="s">
        <v>1214</v>
      </c>
      <c r="B2" s="50" t="s">
        <v>121</v>
      </c>
      <c r="C2" s="50">
        <v>12</v>
      </c>
      <c r="D2" s="50">
        <v>10</v>
      </c>
    </row>
    <row r="3" spans="1:5" x14ac:dyDescent="0.2">
      <c r="A3" s="49" t="s">
        <v>1214</v>
      </c>
      <c r="B3" s="50" t="s">
        <v>121</v>
      </c>
      <c r="C3" s="50">
        <v>12</v>
      </c>
      <c r="D3" s="50">
        <v>10</v>
      </c>
    </row>
    <row r="4" spans="1:5" x14ac:dyDescent="0.2">
      <c r="A4" s="49" t="s">
        <v>1214</v>
      </c>
      <c r="B4" s="50" t="s">
        <v>121</v>
      </c>
      <c r="C4" s="50">
        <v>13</v>
      </c>
      <c r="D4" s="50">
        <v>10</v>
      </c>
    </row>
    <row r="5" spans="1:5" x14ac:dyDescent="0.2">
      <c r="A5" s="49" t="s">
        <v>1214</v>
      </c>
      <c r="B5" s="50" t="s">
        <v>121</v>
      </c>
      <c r="C5" s="50">
        <v>11</v>
      </c>
      <c r="D5" s="50">
        <v>10</v>
      </c>
    </row>
    <row r="6" spans="1:5" x14ac:dyDescent="0.2">
      <c r="A6" s="49" t="s">
        <v>1214</v>
      </c>
      <c r="B6" s="50" t="s">
        <v>121</v>
      </c>
      <c r="C6" s="50">
        <v>13</v>
      </c>
      <c r="D6" s="50">
        <v>12</v>
      </c>
    </row>
    <row r="7" spans="1:5" s="52" customFormat="1" x14ac:dyDescent="0.2">
      <c r="A7" s="49" t="s">
        <v>1214</v>
      </c>
      <c r="B7" s="50" t="s">
        <v>347</v>
      </c>
      <c r="C7" s="50">
        <v>14</v>
      </c>
      <c r="D7" s="50">
        <v>11</v>
      </c>
    </row>
    <row r="8" spans="1:5" s="52" customFormat="1" x14ac:dyDescent="0.2">
      <c r="A8" s="49" t="s">
        <v>1214</v>
      </c>
      <c r="B8" s="50" t="s">
        <v>347</v>
      </c>
      <c r="C8" s="50">
        <v>13</v>
      </c>
      <c r="D8" s="50">
        <v>11</v>
      </c>
    </row>
    <row r="9" spans="1:5" s="52" customFormat="1" x14ac:dyDescent="0.2">
      <c r="A9" s="49" t="s">
        <v>1214</v>
      </c>
      <c r="B9" s="50" t="s">
        <v>347</v>
      </c>
      <c r="C9" s="50">
        <v>12</v>
      </c>
      <c r="D9" s="50">
        <v>11</v>
      </c>
    </row>
    <row r="10" spans="1:5" s="52" customFormat="1" x14ac:dyDescent="0.2">
      <c r="A10" s="49" t="s">
        <v>1214</v>
      </c>
      <c r="B10" s="50" t="s">
        <v>347</v>
      </c>
      <c r="C10" s="50">
        <v>11.5</v>
      </c>
      <c r="D10" s="50">
        <v>12</v>
      </c>
    </row>
    <row r="11" spans="1:5" s="52" customFormat="1" x14ac:dyDescent="0.2">
      <c r="A11" s="49" t="s">
        <v>1214</v>
      </c>
      <c r="B11" s="50" t="s">
        <v>347</v>
      </c>
      <c r="C11" s="50">
        <v>13</v>
      </c>
      <c r="D11" s="50">
        <v>11</v>
      </c>
    </row>
    <row r="12" spans="1:5" s="52" customFormat="1" x14ac:dyDescent="0.2">
      <c r="A12" s="49" t="s">
        <v>1214</v>
      </c>
      <c r="B12" s="50" t="s">
        <v>347</v>
      </c>
      <c r="C12" s="50">
        <v>12</v>
      </c>
      <c r="D12" s="50">
        <v>11</v>
      </c>
    </row>
    <row r="13" spans="1:5" s="52" customFormat="1" x14ac:dyDescent="0.2">
      <c r="A13" s="49" t="s">
        <v>1214</v>
      </c>
      <c r="B13" s="50" t="s">
        <v>579</v>
      </c>
      <c r="C13" s="50">
        <v>13</v>
      </c>
      <c r="D13" s="50">
        <v>11</v>
      </c>
    </row>
    <row r="14" spans="1:5" s="52" customFormat="1" x14ac:dyDescent="0.2">
      <c r="A14" s="49" t="s">
        <v>1214</v>
      </c>
      <c r="B14" s="50" t="s">
        <v>579</v>
      </c>
      <c r="C14" s="50">
        <v>13</v>
      </c>
      <c r="D14" s="50">
        <v>12</v>
      </c>
    </row>
    <row r="15" spans="1:5" s="52" customFormat="1" x14ac:dyDescent="0.2">
      <c r="A15" s="49" t="s">
        <v>1214</v>
      </c>
      <c r="B15" s="50" t="s">
        <v>579</v>
      </c>
      <c r="C15" s="50">
        <v>12</v>
      </c>
      <c r="D15" s="50">
        <v>11</v>
      </c>
    </row>
    <row r="16" spans="1:5" s="52" customFormat="1" x14ac:dyDescent="0.2">
      <c r="A16" s="49" t="s">
        <v>1214</v>
      </c>
      <c r="B16" s="50" t="s">
        <v>579</v>
      </c>
      <c r="C16" s="50">
        <v>13</v>
      </c>
      <c r="D16" s="50">
        <v>10</v>
      </c>
    </row>
    <row r="17" spans="1:4" s="52" customFormat="1" x14ac:dyDescent="0.2">
      <c r="A17" s="49" t="s">
        <v>1214</v>
      </c>
      <c r="B17" s="50" t="s">
        <v>579</v>
      </c>
      <c r="C17" s="50">
        <v>13</v>
      </c>
      <c r="D17" s="50">
        <v>10</v>
      </c>
    </row>
    <row r="18" spans="1:4" s="52" customFormat="1" x14ac:dyDescent="0.2">
      <c r="A18" s="49" t="s">
        <v>1214</v>
      </c>
      <c r="B18" s="50" t="s">
        <v>579</v>
      </c>
      <c r="C18" s="50">
        <v>12</v>
      </c>
      <c r="D18" s="50">
        <v>10.5</v>
      </c>
    </row>
    <row r="19" spans="1:4" s="52" customFormat="1" x14ac:dyDescent="0.2">
      <c r="A19" s="49" t="s">
        <v>1214</v>
      </c>
      <c r="B19" s="50" t="s">
        <v>579</v>
      </c>
      <c r="C19" s="50">
        <v>12</v>
      </c>
      <c r="D19" s="50">
        <v>10</v>
      </c>
    </row>
    <row r="20" spans="1:4" s="52" customFormat="1" x14ac:dyDescent="0.2">
      <c r="A20" s="49" t="s">
        <v>1214</v>
      </c>
      <c r="B20" s="50" t="s">
        <v>579</v>
      </c>
      <c r="C20" s="50">
        <v>12</v>
      </c>
      <c r="D20" s="50">
        <v>10</v>
      </c>
    </row>
    <row r="21" spans="1:4" s="52" customFormat="1" x14ac:dyDescent="0.2">
      <c r="A21" s="49" t="s">
        <v>1214</v>
      </c>
      <c r="B21" s="50" t="s">
        <v>640</v>
      </c>
      <c r="C21" s="50">
        <v>15</v>
      </c>
      <c r="D21" s="50">
        <v>11</v>
      </c>
    </row>
    <row r="22" spans="1:4" s="52" customFormat="1" x14ac:dyDescent="0.2">
      <c r="A22" s="49" t="s">
        <v>1214</v>
      </c>
      <c r="B22" s="50" t="s">
        <v>640</v>
      </c>
      <c r="C22" s="50">
        <v>15</v>
      </c>
      <c r="D22" s="50">
        <v>12</v>
      </c>
    </row>
    <row r="23" spans="1:4" s="52" customFormat="1" x14ac:dyDescent="0.2">
      <c r="A23" s="49" t="s">
        <v>1214</v>
      </c>
      <c r="B23" s="50" t="s">
        <v>640</v>
      </c>
      <c r="C23" s="50">
        <v>15</v>
      </c>
      <c r="D23" s="50">
        <v>12</v>
      </c>
    </row>
    <row r="24" spans="1:4" s="52" customFormat="1" x14ac:dyDescent="0.2">
      <c r="A24" s="49" t="s">
        <v>1214</v>
      </c>
      <c r="B24" s="50" t="s">
        <v>640</v>
      </c>
      <c r="C24" s="50">
        <v>14</v>
      </c>
      <c r="D24" s="50">
        <v>12</v>
      </c>
    </row>
    <row r="25" spans="1:4" s="52" customFormat="1" x14ac:dyDescent="0.2">
      <c r="A25" s="49" t="s">
        <v>1214</v>
      </c>
      <c r="B25" s="50" t="s">
        <v>640</v>
      </c>
      <c r="C25" s="50">
        <v>14</v>
      </c>
      <c r="D25" s="50">
        <v>11</v>
      </c>
    </row>
    <row r="26" spans="1:4" s="52" customFormat="1" x14ac:dyDescent="0.2">
      <c r="A26" s="49" t="s">
        <v>1214</v>
      </c>
      <c r="B26" s="50" t="s">
        <v>640</v>
      </c>
      <c r="C26" s="50">
        <v>16</v>
      </c>
      <c r="D26" s="50">
        <v>11</v>
      </c>
    </row>
    <row r="27" spans="1:4" s="52" customFormat="1" x14ac:dyDescent="0.2">
      <c r="A27" s="49" t="s">
        <v>1214</v>
      </c>
      <c r="B27" s="50" t="s">
        <v>640</v>
      </c>
      <c r="C27" s="50">
        <v>14</v>
      </c>
      <c r="D27" s="50">
        <v>11</v>
      </c>
    </row>
    <row r="28" spans="1:4" s="52" customFormat="1" x14ac:dyDescent="0.2">
      <c r="A28" s="49" t="s">
        <v>1214</v>
      </c>
      <c r="B28" s="50" t="s">
        <v>640</v>
      </c>
      <c r="C28" s="50">
        <v>15</v>
      </c>
      <c r="D28" s="50">
        <v>11.5</v>
      </c>
    </row>
    <row r="29" spans="1:4" s="52" customFormat="1" x14ac:dyDescent="0.2">
      <c r="A29" s="49" t="s">
        <v>1214</v>
      </c>
      <c r="B29" s="50" t="s">
        <v>866</v>
      </c>
      <c r="C29" s="50">
        <v>13</v>
      </c>
      <c r="D29" s="50">
        <v>12</v>
      </c>
    </row>
    <row r="30" spans="1:4" s="52" customFormat="1" x14ac:dyDescent="0.2">
      <c r="A30" s="49" t="s">
        <v>1214</v>
      </c>
      <c r="B30" s="50" t="s">
        <v>1189</v>
      </c>
      <c r="C30" s="50">
        <v>14</v>
      </c>
      <c r="D30" s="50">
        <v>12</v>
      </c>
    </row>
    <row r="31" spans="1:4" s="52" customFormat="1" x14ac:dyDescent="0.2">
      <c r="A31" s="49" t="s">
        <v>1214</v>
      </c>
      <c r="B31" s="50" t="s">
        <v>1190</v>
      </c>
      <c r="C31" s="50">
        <v>13</v>
      </c>
      <c r="D31" s="50">
        <v>13</v>
      </c>
    </row>
    <row r="32" spans="1:4" s="52" customFormat="1" x14ac:dyDescent="0.2">
      <c r="A32" s="49" t="s">
        <v>1214</v>
      </c>
      <c r="B32" s="50" t="s">
        <v>1191</v>
      </c>
      <c r="C32" s="50">
        <v>12</v>
      </c>
      <c r="D32" s="50">
        <v>12</v>
      </c>
    </row>
    <row r="33" spans="1:4" s="52" customFormat="1" x14ac:dyDescent="0.2">
      <c r="A33" s="49" t="s">
        <v>1214</v>
      </c>
      <c r="B33" s="50" t="s">
        <v>1192</v>
      </c>
      <c r="C33" s="50">
        <v>14</v>
      </c>
      <c r="D33" s="50">
        <v>11</v>
      </c>
    </row>
    <row r="34" spans="1:4" s="52" customFormat="1" x14ac:dyDescent="0.2">
      <c r="A34" s="49" t="s">
        <v>1214</v>
      </c>
      <c r="B34" s="50" t="s">
        <v>1193</v>
      </c>
      <c r="C34" s="50">
        <v>13</v>
      </c>
      <c r="D34" s="50">
        <v>13</v>
      </c>
    </row>
    <row r="35" spans="1:4" s="52" customFormat="1" x14ac:dyDescent="0.2">
      <c r="A35" s="49" t="s">
        <v>1214</v>
      </c>
      <c r="B35" s="50" t="s">
        <v>1194</v>
      </c>
      <c r="C35" s="50">
        <v>12</v>
      </c>
      <c r="D35" s="50">
        <v>12</v>
      </c>
    </row>
    <row r="36" spans="1:4" s="52" customFormat="1" x14ac:dyDescent="0.2">
      <c r="A36" s="49" t="s">
        <v>1214</v>
      </c>
      <c r="B36" s="50" t="s">
        <v>1195</v>
      </c>
      <c r="C36" s="50">
        <v>14</v>
      </c>
      <c r="D36" s="50">
        <v>12</v>
      </c>
    </row>
    <row r="37" spans="1:4" s="52" customFormat="1" x14ac:dyDescent="0.2">
      <c r="A37" s="49" t="s">
        <v>1214</v>
      </c>
      <c r="B37" s="50" t="s">
        <v>1196</v>
      </c>
      <c r="C37" s="50">
        <v>15</v>
      </c>
      <c r="D37" s="50">
        <v>13</v>
      </c>
    </row>
    <row r="38" spans="1:4" s="52" customFormat="1" x14ac:dyDescent="0.2">
      <c r="A38" s="49" t="s">
        <v>1214</v>
      </c>
      <c r="B38" s="50" t="s">
        <v>919</v>
      </c>
      <c r="C38" s="50">
        <v>12</v>
      </c>
      <c r="D38" s="50">
        <v>10</v>
      </c>
    </row>
    <row r="39" spans="1:4" s="52" customFormat="1" x14ac:dyDescent="0.2">
      <c r="A39" s="49" t="s">
        <v>1214</v>
      </c>
      <c r="B39" s="50" t="s">
        <v>919</v>
      </c>
      <c r="C39" s="50">
        <v>12</v>
      </c>
      <c r="D39" s="50">
        <v>10</v>
      </c>
    </row>
    <row r="40" spans="1:4" s="52" customFormat="1" x14ac:dyDescent="0.2">
      <c r="A40" s="49" t="s">
        <v>1214</v>
      </c>
      <c r="B40" s="50" t="s">
        <v>919</v>
      </c>
      <c r="C40" s="50">
        <v>11</v>
      </c>
      <c r="D40" s="50">
        <v>9</v>
      </c>
    </row>
    <row r="41" spans="1:4" s="52" customFormat="1" x14ac:dyDescent="0.2">
      <c r="A41" s="49" t="s">
        <v>1214</v>
      </c>
      <c r="B41" s="50" t="s">
        <v>919</v>
      </c>
      <c r="C41" s="50">
        <v>11</v>
      </c>
      <c r="D41" s="50">
        <v>10</v>
      </c>
    </row>
    <row r="42" spans="1:4" s="52" customFormat="1" x14ac:dyDescent="0.2">
      <c r="A42" s="49" t="s">
        <v>1214</v>
      </c>
      <c r="B42" s="50" t="s">
        <v>919</v>
      </c>
      <c r="C42" s="50">
        <v>12</v>
      </c>
      <c r="D42" s="50">
        <v>9</v>
      </c>
    </row>
    <row r="43" spans="1:4" s="52" customFormat="1" x14ac:dyDescent="0.2">
      <c r="A43" s="49" t="s">
        <v>1214</v>
      </c>
      <c r="B43" s="50" t="s">
        <v>919</v>
      </c>
      <c r="C43" s="50">
        <v>11</v>
      </c>
      <c r="D43" s="50">
        <v>10</v>
      </c>
    </row>
    <row r="44" spans="1:4" s="52" customFormat="1" x14ac:dyDescent="0.2">
      <c r="A44" s="49" t="s">
        <v>1214</v>
      </c>
      <c r="B44" s="50" t="s">
        <v>984</v>
      </c>
      <c r="C44" s="50">
        <v>15</v>
      </c>
      <c r="D44" s="50">
        <v>14.5</v>
      </c>
    </row>
    <row r="45" spans="1:4" s="52" customFormat="1" x14ac:dyDescent="0.2">
      <c r="A45" s="49" t="s">
        <v>1214</v>
      </c>
      <c r="B45" s="50" t="s">
        <v>984</v>
      </c>
      <c r="C45" s="50">
        <v>13</v>
      </c>
      <c r="D45" s="50">
        <v>13</v>
      </c>
    </row>
    <row r="46" spans="1:4" s="52" customFormat="1" x14ac:dyDescent="0.2">
      <c r="A46" s="49" t="s">
        <v>1214</v>
      </c>
      <c r="B46" s="50" t="s">
        <v>984</v>
      </c>
      <c r="C46" s="50">
        <v>12.5</v>
      </c>
      <c r="D46" s="50">
        <v>12.5</v>
      </c>
    </row>
    <row r="47" spans="1:4" s="52" customFormat="1" x14ac:dyDescent="0.2">
      <c r="A47" s="49" t="s">
        <v>1214</v>
      </c>
      <c r="B47" s="50" t="s">
        <v>984</v>
      </c>
      <c r="C47" s="50">
        <v>12.5</v>
      </c>
      <c r="D47" s="50">
        <v>12</v>
      </c>
    </row>
    <row r="48" spans="1:4" s="52" customFormat="1" x14ac:dyDescent="0.2">
      <c r="A48" s="49" t="s">
        <v>1214</v>
      </c>
      <c r="B48" s="50" t="s">
        <v>984</v>
      </c>
      <c r="C48" s="50">
        <v>12</v>
      </c>
      <c r="D48" s="50">
        <v>11.5</v>
      </c>
    </row>
    <row r="49" spans="1:4" s="52" customFormat="1" x14ac:dyDescent="0.2">
      <c r="A49" s="49" t="s">
        <v>1214</v>
      </c>
      <c r="B49" s="50" t="s">
        <v>998</v>
      </c>
      <c r="C49" s="50">
        <v>14</v>
      </c>
      <c r="D49" s="50">
        <v>11</v>
      </c>
    </row>
    <row r="50" spans="1:4" s="52" customFormat="1" x14ac:dyDescent="0.2">
      <c r="A50" s="49" t="s">
        <v>1214</v>
      </c>
      <c r="B50" s="50" t="s">
        <v>1197</v>
      </c>
      <c r="C50" s="50">
        <v>14</v>
      </c>
      <c r="D50" s="50">
        <v>12</v>
      </c>
    </row>
    <row r="51" spans="1:4" s="52" customFormat="1" x14ac:dyDescent="0.2">
      <c r="A51" s="49" t="s">
        <v>1214</v>
      </c>
      <c r="B51" s="50" t="s">
        <v>1198</v>
      </c>
      <c r="C51" s="50">
        <v>13</v>
      </c>
      <c r="D51" s="50">
        <v>11</v>
      </c>
    </row>
    <row r="52" spans="1:4" s="52" customFormat="1" x14ac:dyDescent="0.2">
      <c r="A52" s="49" t="s">
        <v>1214</v>
      </c>
      <c r="B52" s="50" t="s">
        <v>1199</v>
      </c>
      <c r="C52" s="50">
        <v>14</v>
      </c>
      <c r="D52" s="50">
        <v>12</v>
      </c>
    </row>
    <row r="53" spans="1:4" s="52" customFormat="1" x14ac:dyDescent="0.2">
      <c r="A53" s="49" t="s">
        <v>1214</v>
      </c>
      <c r="B53" s="50" t="s">
        <v>1200</v>
      </c>
      <c r="C53" s="50">
        <v>14</v>
      </c>
      <c r="D53" s="50">
        <v>12</v>
      </c>
    </row>
    <row r="54" spans="1:4" s="52" customFormat="1" x14ac:dyDescent="0.2">
      <c r="A54" s="49" t="s">
        <v>1214</v>
      </c>
      <c r="B54" s="50" t="s">
        <v>999</v>
      </c>
      <c r="C54" s="50">
        <v>14</v>
      </c>
      <c r="D54" s="50">
        <v>11</v>
      </c>
    </row>
    <row r="55" spans="1:4" s="52" customFormat="1" x14ac:dyDescent="0.2">
      <c r="A55" s="49" t="s">
        <v>1214</v>
      </c>
      <c r="B55" s="50" t="s">
        <v>1201</v>
      </c>
      <c r="C55" s="50">
        <v>13</v>
      </c>
      <c r="D55" s="50">
        <v>11</v>
      </c>
    </row>
    <row r="56" spans="1:4" s="52" customFormat="1" x14ac:dyDescent="0.2">
      <c r="A56" s="49" t="s">
        <v>1214</v>
      </c>
      <c r="B56" s="50" t="s">
        <v>1202</v>
      </c>
      <c r="C56" s="50">
        <v>14</v>
      </c>
      <c r="D56" s="50">
        <v>12</v>
      </c>
    </row>
    <row r="57" spans="1:4" s="52" customFormat="1" x14ac:dyDescent="0.2">
      <c r="A57" s="49" t="s">
        <v>1214</v>
      </c>
      <c r="B57" s="50" t="s">
        <v>1203</v>
      </c>
      <c r="C57" s="50">
        <v>14.5</v>
      </c>
      <c r="D57" s="50">
        <v>12</v>
      </c>
    </row>
    <row r="58" spans="1:4" s="52" customFormat="1" x14ac:dyDescent="0.2">
      <c r="A58" s="49" t="s">
        <v>1214</v>
      </c>
      <c r="B58" s="50" t="s">
        <v>1204</v>
      </c>
      <c r="C58" s="50">
        <v>14.5</v>
      </c>
      <c r="D58" s="50">
        <v>13</v>
      </c>
    </row>
    <row r="59" spans="1:4" s="52" customFormat="1" x14ac:dyDescent="0.2">
      <c r="A59" s="49" t="s">
        <v>1214</v>
      </c>
      <c r="B59" s="50" t="s">
        <v>1205</v>
      </c>
      <c r="C59" s="50">
        <v>13</v>
      </c>
      <c r="D59" s="50">
        <v>13</v>
      </c>
    </row>
    <row r="60" spans="1:4" s="52" customFormat="1" x14ac:dyDescent="0.2">
      <c r="A60" s="49" t="s">
        <v>1214</v>
      </c>
      <c r="B60" s="50" t="s">
        <v>1206</v>
      </c>
      <c r="C60" s="50">
        <v>15</v>
      </c>
      <c r="D60" s="50">
        <v>12</v>
      </c>
    </row>
    <row r="61" spans="1:4" s="52" customFormat="1" x14ac:dyDescent="0.2">
      <c r="A61" s="49" t="s">
        <v>1214</v>
      </c>
      <c r="B61" s="50" t="s">
        <v>1207</v>
      </c>
      <c r="C61" s="50">
        <v>14</v>
      </c>
      <c r="D61" s="50">
        <v>13</v>
      </c>
    </row>
    <row r="62" spans="1:4" s="52" customFormat="1" x14ac:dyDescent="0.2">
      <c r="A62" s="49" t="s">
        <v>1214</v>
      </c>
      <c r="B62" s="50" t="s">
        <v>1208</v>
      </c>
      <c r="C62" s="50">
        <v>15</v>
      </c>
      <c r="D62" s="50">
        <v>12</v>
      </c>
    </row>
    <row r="63" spans="1:4" s="52" customFormat="1" x14ac:dyDescent="0.2">
      <c r="A63" s="49" t="s">
        <v>1214</v>
      </c>
      <c r="B63" s="50" t="s">
        <v>1209</v>
      </c>
      <c r="C63" s="50">
        <v>13</v>
      </c>
      <c r="D63" s="50">
        <v>11.5</v>
      </c>
    </row>
    <row r="64" spans="1:4" s="52" customFormat="1" x14ac:dyDescent="0.2">
      <c r="A64" s="49" t="s">
        <v>1214</v>
      </c>
      <c r="B64" s="50" t="s">
        <v>132</v>
      </c>
      <c r="C64" s="50">
        <v>14</v>
      </c>
      <c r="D64" s="50">
        <v>12</v>
      </c>
    </row>
    <row r="65" spans="1:4" s="52" customFormat="1" x14ac:dyDescent="0.2">
      <c r="A65" s="49" t="s">
        <v>1214</v>
      </c>
      <c r="B65" s="50" t="s">
        <v>132</v>
      </c>
      <c r="C65" s="50">
        <v>12</v>
      </c>
      <c r="D65" s="50">
        <v>11</v>
      </c>
    </row>
    <row r="66" spans="1:4" s="52" customFormat="1" x14ac:dyDescent="0.2">
      <c r="A66" s="49" t="s">
        <v>1214</v>
      </c>
      <c r="B66" s="50" t="s">
        <v>132</v>
      </c>
      <c r="C66" s="50">
        <v>12</v>
      </c>
      <c r="D66" s="50">
        <v>10.5</v>
      </c>
    </row>
    <row r="67" spans="1:4" s="52" customFormat="1" x14ac:dyDescent="0.2">
      <c r="A67" s="49" t="s">
        <v>1214</v>
      </c>
      <c r="B67" s="50" t="s">
        <v>132</v>
      </c>
      <c r="C67" s="50">
        <v>12</v>
      </c>
      <c r="D67" s="50">
        <v>11</v>
      </c>
    </row>
    <row r="68" spans="1:4" s="52" customFormat="1" x14ac:dyDescent="0.2">
      <c r="A68" s="49" t="s">
        <v>1214</v>
      </c>
      <c r="B68" s="50" t="s">
        <v>132</v>
      </c>
      <c r="C68" s="50">
        <v>13</v>
      </c>
      <c r="D68" s="50">
        <v>11</v>
      </c>
    </row>
    <row r="69" spans="1:4" s="52" customFormat="1" x14ac:dyDescent="0.2">
      <c r="A69" s="49" t="s">
        <v>1214</v>
      </c>
      <c r="B69" s="50" t="s">
        <v>132</v>
      </c>
      <c r="C69" s="50">
        <v>13</v>
      </c>
      <c r="D69" s="50">
        <v>10.5</v>
      </c>
    </row>
    <row r="70" spans="1:4" s="52" customFormat="1" x14ac:dyDescent="0.2">
      <c r="A70" s="49" t="s">
        <v>1214</v>
      </c>
      <c r="B70" s="50" t="s">
        <v>1173</v>
      </c>
      <c r="C70" s="50">
        <v>13</v>
      </c>
      <c r="D70" s="50">
        <v>12</v>
      </c>
    </row>
    <row r="71" spans="1:4" s="52" customFormat="1" x14ac:dyDescent="0.2">
      <c r="A71" s="49" t="s">
        <v>1214</v>
      </c>
      <c r="B71" s="50" t="s">
        <v>1173</v>
      </c>
      <c r="C71" s="50">
        <v>13</v>
      </c>
      <c r="D71" s="50">
        <v>13</v>
      </c>
    </row>
    <row r="72" spans="1:4" s="52" customFormat="1" x14ac:dyDescent="0.2">
      <c r="A72" s="49" t="s">
        <v>1214</v>
      </c>
      <c r="B72" s="50" t="s">
        <v>1173</v>
      </c>
      <c r="C72" s="50">
        <v>13</v>
      </c>
      <c r="D72" s="50">
        <v>13</v>
      </c>
    </row>
    <row r="73" spans="1:4" s="52" customFormat="1" x14ac:dyDescent="0.2">
      <c r="A73" s="49" t="s">
        <v>1214</v>
      </c>
      <c r="B73" s="50" t="s">
        <v>1173</v>
      </c>
      <c r="C73" s="50">
        <v>13</v>
      </c>
      <c r="D73" s="50">
        <v>13</v>
      </c>
    </row>
    <row r="74" spans="1:4" s="52" customFormat="1" x14ac:dyDescent="0.2">
      <c r="A74" s="49" t="s">
        <v>1214</v>
      </c>
      <c r="B74" s="50" t="s">
        <v>1173</v>
      </c>
      <c r="C74" s="50">
        <v>12</v>
      </c>
      <c r="D74" s="50">
        <v>11</v>
      </c>
    </row>
    <row r="75" spans="1:4" s="52" customFormat="1" x14ac:dyDescent="0.2">
      <c r="A75" s="49" t="s">
        <v>1214</v>
      </c>
      <c r="B75" s="50" t="s">
        <v>1173</v>
      </c>
      <c r="C75" s="50">
        <v>14</v>
      </c>
      <c r="D75" s="50">
        <v>13</v>
      </c>
    </row>
    <row r="76" spans="1:4" s="52" customFormat="1" x14ac:dyDescent="0.2">
      <c r="A76" s="49" t="s">
        <v>1214</v>
      </c>
      <c r="B76" s="50" t="s">
        <v>1173</v>
      </c>
      <c r="C76" s="50">
        <v>14</v>
      </c>
      <c r="D76" s="50">
        <v>13</v>
      </c>
    </row>
    <row r="77" spans="1:4" s="52" customFormat="1" x14ac:dyDescent="0.2">
      <c r="A77" s="49" t="s">
        <v>1214</v>
      </c>
      <c r="B77" s="50" t="s">
        <v>1173</v>
      </c>
      <c r="C77" s="50">
        <v>11</v>
      </c>
      <c r="D77" s="50">
        <v>11</v>
      </c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1"/>
  <sheetViews>
    <sheetView workbookViewId="0">
      <pane ySplit="2550" topLeftCell="A163" activePane="bottomLeft"/>
      <selection sqref="A1:H7"/>
      <selection pane="bottomLeft" activeCell="H182" sqref="H182"/>
    </sheetView>
  </sheetViews>
  <sheetFormatPr defaultRowHeight="12.75" x14ac:dyDescent="0.2"/>
  <cols>
    <col min="2" max="5" width="6.7109375" customWidth="1"/>
    <col min="6" max="7" width="6.7109375" style="7" customWidth="1"/>
    <col min="8" max="11" width="6.7109375" customWidth="1"/>
    <col min="12" max="12" width="6.7109375" style="7" customWidth="1"/>
  </cols>
  <sheetData>
    <row r="1" spans="1:17" x14ac:dyDescent="0.2">
      <c r="A1" s="2" t="s">
        <v>92</v>
      </c>
      <c r="B1" s="2" t="s">
        <v>1</v>
      </c>
      <c r="C1" s="2" t="s">
        <v>2</v>
      </c>
      <c r="D1" s="2" t="s">
        <v>5</v>
      </c>
      <c r="E1" s="2" t="s">
        <v>4</v>
      </c>
      <c r="F1" s="6" t="s">
        <v>3</v>
      </c>
      <c r="G1" s="6" t="s">
        <v>6</v>
      </c>
      <c r="H1" s="2" t="s">
        <v>24</v>
      </c>
      <c r="I1" s="2"/>
      <c r="J1" s="2" t="s">
        <v>7</v>
      </c>
      <c r="K1" s="2" t="s">
        <v>8</v>
      </c>
      <c r="L1" s="6" t="s">
        <v>56</v>
      </c>
      <c r="M1" t="s">
        <v>45</v>
      </c>
      <c r="N1" t="s">
        <v>46</v>
      </c>
      <c r="O1" t="s">
        <v>47</v>
      </c>
      <c r="P1" t="s">
        <v>73</v>
      </c>
      <c r="Q1" t="s">
        <v>74</v>
      </c>
    </row>
    <row r="2" spans="1:17" x14ac:dyDescent="0.2">
      <c r="A2" t="s">
        <v>12</v>
      </c>
      <c r="B2" s="1">
        <f t="shared" ref="B2:H2" si="0">AVERAGE(B21:B986)</f>
        <v>94.917647058823533</v>
      </c>
      <c r="C2" s="1">
        <f t="shared" si="0"/>
        <v>59.588235294117645</v>
      </c>
      <c r="D2" s="1">
        <f t="shared" si="0"/>
        <v>54.974683544303801</v>
      </c>
      <c r="E2" s="1">
        <f t="shared" si="0"/>
        <v>31.037974683544302</v>
      </c>
      <c r="F2" s="7">
        <f t="shared" si="0"/>
        <v>1.5964844565083651</v>
      </c>
      <c r="G2" s="7">
        <f t="shared" si="0"/>
        <v>0.58739121003283212</v>
      </c>
      <c r="H2" s="1">
        <f t="shared" si="0"/>
        <v>18.835294117647059</v>
      </c>
      <c r="I2" s="1"/>
      <c r="J2" s="1">
        <f>AVERAGE(J21:J985)</f>
        <v>11.464473684210526</v>
      </c>
      <c r="K2" s="1">
        <f>AVERAGE(K21:K987)</f>
        <v>13.15</v>
      </c>
      <c r="L2" s="7">
        <f>AVERAGE(L21:L987)</f>
        <v>0.87830016941306011</v>
      </c>
      <c r="P2" s="7" t="e">
        <f>AVERAGE(P22:P987)</f>
        <v>#DIV/0!</v>
      </c>
      <c r="Q2" s="7" t="e">
        <f>AVERAGE(Q22:Q987)</f>
        <v>#DIV/0!</v>
      </c>
    </row>
    <row r="3" spans="1:17" x14ac:dyDescent="0.2">
      <c r="A3" t="s">
        <v>14</v>
      </c>
      <c r="B3">
        <f t="shared" ref="B3:H3" si="1">MIN(B21:B986)</f>
        <v>53</v>
      </c>
      <c r="C3">
        <f t="shared" si="1"/>
        <v>31</v>
      </c>
      <c r="D3">
        <f t="shared" si="1"/>
        <v>27</v>
      </c>
      <c r="E3">
        <f t="shared" si="1"/>
        <v>23</v>
      </c>
      <c r="F3" s="7">
        <f t="shared" si="1"/>
        <v>1.3013698630136987</v>
      </c>
      <c r="G3" s="7">
        <f t="shared" si="1"/>
        <v>0.45</v>
      </c>
      <c r="H3">
        <f t="shared" si="1"/>
        <v>13</v>
      </c>
      <c r="J3">
        <f>MIN(J21:J985)</f>
        <v>9</v>
      </c>
      <c r="K3">
        <f>MIN(K21:K987)</f>
        <v>10</v>
      </c>
      <c r="L3" s="7">
        <f>MIN(L21:L987)</f>
        <v>0.72</v>
      </c>
      <c r="P3" s="7">
        <f>MIN(P22:P987)</f>
        <v>0</v>
      </c>
      <c r="Q3" s="7">
        <f>MIN(Q22:Q987)</f>
        <v>0</v>
      </c>
    </row>
    <row r="4" spans="1:17" x14ac:dyDescent="0.2">
      <c r="A4" t="s">
        <v>15</v>
      </c>
      <c r="B4" s="1">
        <f t="shared" ref="B4:H4" si="2">PERCENTILE(B21:B986,0.05)</f>
        <v>65.400000000000006</v>
      </c>
      <c r="C4" s="1">
        <f t="shared" si="2"/>
        <v>45</v>
      </c>
      <c r="D4" s="1">
        <f t="shared" si="2"/>
        <v>35.9</v>
      </c>
      <c r="E4" s="1">
        <f t="shared" si="2"/>
        <v>24</v>
      </c>
      <c r="F4" s="7">
        <f t="shared" si="2"/>
        <v>1.3914748508098891</v>
      </c>
      <c r="G4" s="7">
        <f t="shared" si="2"/>
        <v>0.51713395638629278</v>
      </c>
      <c r="H4" s="1">
        <f t="shared" si="2"/>
        <v>15</v>
      </c>
      <c r="I4" s="1"/>
      <c r="J4" s="1">
        <f>PERCENTILE(J21:J985,0.05)</f>
        <v>10</v>
      </c>
      <c r="K4" s="1">
        <f>PERCENTILE(K21:K987,0.05)</f>
        <v>11.75</v>
      </c>
      <c r="L4" s="7">
        <f>PERCENTILE(L21:L987,0.05)</f>
        <v>0.76923076923076927</v>
      </c>
      <c r="P4" s="7" t="e">
        <f>PERCENTILE(P22:P987,0.05)</f>
        <v>#NUM!</v>
      </c>
      <c r="Q4" s="7" t="e">
        <f>PERCENTILE(Q22:Q987,0.05)</f>
        <v>#NUM!</v>
      </c>
    </row>
    <row r="5" spans="1:17" x14ac:dyDescent="0.2">
      <c r="A5" t="s">
        <v>16</v>
      </c>
      <c r="B5" s="1">
        <f t="shared" ref="B5:H5" si="3">PERCENTILE(B21:B986,0.95)</f>
        <v>118</v>
      </c>
      <c r="C5" s="1">
        <f t="shared" si="3"/>
        <v>74</v>
      </c>
      <c r="D5" s="1">
        <f t="shared" si="3"/>
        <v>72</v>
      </c>
      <c r="E5" s="1">
        <f t="shared" si="3"/>
        <v>38</v>
      </c>
      <c r="F5" s="7">
        <f t="shared" si="3"/>
        <v>1.8994002998500747</v>
      </c>
      <c r="G5" s="7">
        <f t="shared" si="3"/>
        <v>0.64790299906279281</v>
      </c>
      <c r="H5" s="1">
        <f t="shared" si="3"/>
        <v>22</v>
      </c>
      <c r="I5" s="1"/>
      <c r="J5" s="1">
        <f>PERCENTILE(J21:J985,0.95)</f>
        <v>13</v>
      </c>
      <c r="K5" s="1">
        <f>PERCENTILE(K21:K987,0.95)</f>
        <v>15</v>
      </c>
      <c r="L5" s="7">
        <f>PERCENTILE(L21:L987,0.95)</f>
        <v>1.1079545454545454</v>
      </c>
      <c r="P5" s="7" t="e">
        <f>PERCENTILE(P22:P987,0.95)</f>
        <v>#NUM!</v>
      </c>
      <c r="Q5" s="7" t="e">
        <f>PERCENTILE(Q22:Q987,0.95)</f>
        <v>#NUM!</v>
      </c>
    </row>
    <row r="6" spans="1:17" x14ac:dyDescent="0.2">
      <c r="A6" t="s">
        <v>13</v>
      </c>
      <c r="B6">
        <f t="shared" ref="B6:H6" si="4">MAX(B21:B986)</f>
        <v>130</v>
      </c>
      <c r="C6">
        <f t="shared" si="4"/>
        <v>83</v>
      </c>
      <c r="D6">
        <f t="shared" si="4"/>
        <v>75</v>
      </c>
      <c r="E6">
        <f t="shared" si="4"/>
        <v>40</v>
      </c>
      <c r="F6" s="7">
        <f t="shared" si="4"/>
        <v>2.0344827586206895</v>
      </c>
      <c r="G6" s="7">
        <f t="shared" si="4"/>
        <v>0.67469879518072284</v>
      </c>
      <c r="H6">
        <f t="shared" si="4"/>
        <v>22</v>
      </c>
      <c r="J6">
        <f>MAX(J21:J985)</f>
        <v>14</v>
      </c>
      <c r="K6">
        <f>MAX(K21:K987)</f>
        <v>15.6</v>
      </c>
      <c r="L6" s="7">
        <f>MAX(L21:L987)</f>
        <v>1.4</v>
      </c>
      <c r="P6" s="7">
        <f>MAX(P22:P987)</f>
        <v>0</v>
      </c>
      <c r="Q6" s="7">
        <f>MAX(Q22:Q987)</f>
        <v>0</v>
      </c>
    </row>
    <row r="7" spans="1:17" s="5" customFormat="1" x14ac:dyDescent="0.2">
      <c r="A7" s="5" t="s">
        <v>22</v>
      </c>
      <c r="B7" s="5">
        <f t="shared" ref="B7:H7" si="5">COUNT(B9:B986)</f>
        <v>86</v>
      </c>
      <c r="C7" s="5">
        <f t="shared" si="5"/>
        <v>86</v>
      </c>
      <c r="D7" s="5">
        <f t="shared" si="5"/>
        <v>80</v>
      </c>
      <c r="E7" s="5">
        <f t="shared" si="5"/>
        <v>80</v>
      </c>
      <c r="F7" s="5">
        <f t="shared" si="5"/>
        <v>86</v>
      </c>
      <c r="G7" s="5">
        <f t="shared" si="5"/>
        <v>80</v>
      </c>
      <c r="H7" s="5">
        <f t="shared" si="5"/>
        <v>86</v>
      </c>
      <c r="J7" s="5">
        <f>COUNT(J9:J985)</f>
        <v>76</v>
      </c>
      <c r="K7" s="5">
        <f>COUNT(K9:K987)</f>
        <v>76</v>
      </c>
      <c r="L7" s="5">
        <f>COUNT(L9:L987)</f>
        <v>76</v>
      </c>
      <c r="P7" s="5">
        <f>COUNT(P21:P987)</f>
        <v>0</v>
      </c>
      <c r="Q7" s="5">
        <f>COUNT(Q21:Q987)</f>
        <v>0</v>
      </c>
    </row>
    <row r="8" spans="1:17" x14ac:dyDescent="0.2">
      <c r="B8" s="1">
        <f>PERCENTILE(B21:B1001,0.1)</f>
        <v>72.400000000000006</v>
      </c>
      <c r="C8" s="1">
        <f t="shared" ref="C8:H8" si="6">PERCENTILE(C21:C1001,0.1)</f>
        <v>46</v>
      </c>
      <c r="D8" s="1">
        <f t="shared" si="6"/>
        <v>41.6</v>
      </c>
      <c r="E8" s="1">
        <f t="shared" si="6"/>
        <v>25</v>
      </c>
      <c r="F8" s="1">
        <f t="shared" si="6"/>
        <v>1.4174776564051639</v>
      </c>
      <c r="G8" s="1">
        <f t="shared" si="6"/>
        <v>0.54558797833304207</v>
      </c>
      <c r="H8" s="1">
        <f t="shared" si="6"/>
        <v>16</v>
      </c>
    </row>
    <row r="9" spans="1:17" x14ac:dyDescent="0.2">
      <c r="B9" s="1">
        <f>PERCENTILE(B21:B1001,0.9)</f>
        <v>115</v>
      </c>
      <c r="C9" s="1">
        <f t="shared" ref="C9:H9" si="7">PERCENTILE(C21:C1001,0.9)</f>
        <v>72</v>
      </c>
      <c r="D9" s="1">
        <f t="shared" si="7"/>
        <v>68</v>
      </c>
      <c r="E9" s="1">
        <f t="shared" si="7"/>
        <v>37.200000000000003</v>
      </c>
      <c r="F9" s="1">
        <f t="shared" si="7"/>
        <v>1.818045112781955</v>
      </c>
      <c r="G9" s="1">
        <f t="shared" si="7"/>
        <v>0.63888888888888884</v>
      </c>
      <c r="H9" s="1">
        <f t="shared" si="7"/>
        <v>21</v>
      </c>
    </row>
    <row r="20" spans="1:18" x14ac:dyDescent="0.2">
      <c r="R20" t="s">
        <v>391</v>
      </c>
    </row>
    <row r="21" spans="1:18" x14ac:dyDescent="0.2">
      <c r="A21" t="s">
        <v>236</v>
      </c>
      <c r="B21">
        <v>80</v>
      </c>
      <c r="C21">
        <v>53</v>
      </c>
      <c r="D21">
        <v>46</v>
      </c>
      <c r="E21">
        <v>34</v>
      </c>
      <c r="F21" s="7">
        <f>B21/C21</f>
        <v>1.5094339622641511</v>
      </c>
      <c r="G21" s="7">
        <f>D21/B21</f>
        <v>0.57499999999999996</v>
      </c>
      <c r="H21">
        <v>19</v>
      </c>
      <c r="R21">
        <f>CORREL(E27:E105,R27:R105)</f>
        <v>0.25395878120359883</v>
      </c>
    </row>
    <row r="22" spans="1:18" x14ac:dyDescent="0.2">
      <c r="B22">
        <v>70</v>
      </c>
      <c r="C22">
        <v>46</v>
      </c>
      <c r="D22">
        <v>40</v>
      </c>
      <c r="E22">
        <v>33</v>
      </c>
      <c r="F22" s="7">
        <f t="shared" ref="F22:F45" si="8">B22/C22</f>
        <v>1.5217391304347827</v>
      </c>
      <c r="G22" s="7">
        <f t="shared" ref="G22:G45" si="9">D22/B22</f>
        <v>0.5714285714285714</v>
      </c>
      <c r="H22">
        <v>19</v>
      </c>
      <c r="R22">
        <f>COUNT(E27:E105)</f>
        <v>73</v>
      </c>
    </row>
    <row r="23" spans="1:18" x14ac:dyDescent="0.2">
      <c r="B23">
        <v>75</v>
      </c>
      <c r="C23">
        <v>53</v>
      </c>
      <c r="D23">
        <v>36</v>
      </c>
      <c r="E23">
        <v>34</v>
      </c>
      <c r="F23" s="7">
        <f t="shared" si="8"/>
        <v>1.4150943396226414</v>
      </c>
      <c r="G23" s="7">
        <f t="shared" si="9"/>
        <v>0.48</v>
      </c>
      <c r="H23">
        <v>20</v>
      </c>
      <c r="R23" t="s">
        <v>392</v>
      </c>
    </row>
    <row r="24" spans="1:18" x14ac:dyDescent="0.2">
      <c r="A24" t="s">
        <v>237</v>
      </c>
      <c r="B24">
        <v>80</v>
      </c>
      <c r="C24">
        <v>53</v>
      </c>
      <c r="D24">
        <v>48</v>
      </c>
      <c r="E24">
        <v>28</v>
      </c>
      <c r="F24" s="7">
        <f t="shared" si="8"/>
        <v>1.5094339622641511</v>
      </c>
      <c r="G24" s="7">
        <f t="shared" si="9"/>
        <v>0.6</v>
      </c>
      <c r="H24">
        <v>18</v>
      </c>
    </row>
    <row r="25" spans="1:18" x14ac:dyDescent="0.2">
      <c r="B25">
        <v>71</v>
      </c>
      <c r="C25">
        <v>51</v>
      </c>
      <c r="D25">
        <v>43</v>
      </c>
      <c r="E25">
        <v>25</v>
      </c>
      <c r="F25" s="7">
        <f t="shared" si="8"/>
        <v>1.392156862745098</v>
      </c>
      <c r="G25" s="7">
        <f t="shared" si="9"/>
        <v>0.60563380281690138</v>
      </c>
      <c r="H25">
        <v>22</v>
      </c>
    </row>
    <row r="26" spans="1:18" x14ac:dyDescent="0.2">
      <c r="B26">
        <v>84</v>
      </c>
      <c r="C26">
        <v>57</v>
      </c>
      <c r="D26">
        <v>48</v>
      </c>
      <c r="E26">
        <v>28</v>
      </c>
      <c r="F26" s="7">
        <f t="shared" si="8"/>
        <v>1.4736842105263157</v>
      </c>
      <c r="G26" s="7">
        <f t="shared" si="9"/>
        <v>0.5714285714285714</v>
      </c>
      <c r="H26">
        <v>20</v>
      </c>
    </row>
    <row r="27" spans="1:18" x14ac:dyDescent="0.2">
      <c r="A27" t="s">
        <v>238</v>
      </c>
      <c r="B27">
        <v>73</v>
      </c>
      <c r="C27">
        <v>45</v>
      </c>
      <c r="D27">
        <v>44</v>
      </c>
      <c r="E27">
        <v>24</v>
      </c>
      <c r="F27" s="7">
        <f t="shared" si="8"/>
        <v>1.6222222222222222</v>
      </c>
      <c r="G27" s="7">
        <f t="shared" si="9"/>
        <v>0.60273972602739723</v>
      </c>
      <c r="H27">
        <v>15</v>
      </c>
      <c r="R27">
        <v>34</v>
      </c>
    </row>
    <row r="28" spans="1:18" x14ac:dyDescent="0.2">
      <c r="B28">
        <v>79</v>
      </c>
      <c r="C28">
        <v>55</v>
      </c>
      <c r="D28">
        <v>50</v>
      </c>
      <c r="E28">
        <v>25</v>
      </c>
      <c r="F28" s="7">
        <f t="shared" si="8"/>
        <v>1.4363636363636363</v>
      </c>
      <c r="G28" s="7">
        <f t="shared" si="9"/>
        <v>0.63291139240506333</v>
      </c>
      <c r="H28">
        <v>17</v>
      </c>
      <c r="R28">
        <v>41</v>
      </c>
    </row>
    <row r="29" spans="1:18" x14ac:dyDescent="0.2">
      <c r="B29">
        <v>82</v>
      </c>
      <c r="C29">
        <v>49</v>
      </c>
      <c r="D29">
        <v>51</v>
      </c>
      <c r="E29">
        <v>29</v>
      </c>
      <c r="F29" s="7">
        <f t="shared" si="8"/>
        <v>1.6734693877551021</v>
      </c>
      <c r="G29" s="7">
        <f t="shared" si="9"/>
        <v>0.62195121951219512</v>
      </c>
      <c r="H29">
        <v>17</v>
      </c>
      <c r="R29">
        <v>40</v>
      </c>
    </row>
    <row r="30" spans="1:18" x14ac:dyDescent="0.2">
      <c r="A30" t="s">
        <v>239</v>
      </c>
      <c r="B30">
        <v>96</v>
      </c>
      <c r="C30">
        <v>62</v>
      </c>
      <c r="D30">
        <v>54</v>
      </c>
      <c r="E30">
        <v>32</v>
      </c>
      <c r="F30" s="7">
        <f t="shared" si="8"/>
        <v>1.5483870967741935</v>
      </c>
      <c r="G30" s="7">
        <f t="shared" si="9"/>
        <v>0.5625</v>
      </c>
      <c r="H30">
        <v>18</v>
      </c>
      <c r="R30">
        <v>40</v>
      </c>
    </row>
    <row r="31" spans="1:18" x14ac:dyDescent="0.2">
      <c r="B31">
        <v>84</v>
      </c>
      <c r="C31">
        <v>49</v>
      </c>
      <c r="D31">
        <v>47</v>
      </c>
      <c r="E31">
        <v>26</v>
      </c>
      <c r="F31" s="7">
        <f t="shared" si="8"/>
        <v>1.7142857142857142</v>
      </c>
      <c r="G31" s="7">
        <f t="shared" si="9"/>
        <v>0.55952380952380953</v>
      </c>
      <c r="H31">
        <v>17</v>
      </c>
      <c r="R31">
        <v>35</v>
      </c>
    </row>
    <row r="32" spans="1:18" x14ac:dyDescent="0.2">
      <c r="B32">
        <v>60</v>
      </c>
      <c r="C32">
        <v>45</v>
      </c>
      <c r="D32">
        <v>27</v>
      </c>
      <c r="E32">
        <v>38</v>
      </c>
      <c r="F32" s="7">
        <f t="shared" si="8"/>
        <v>1.3333333333333333</v>
      </c>
      <c r="G32" s="7">
        <f t="shared" si="9"/>
        <v>0.45</v>
      </c>
      <c r="H32">
        <v>13</v>
      </c>
      <c r="R32">
        <v>50</v>
      </c>
    </row>
    <row r="33" spans="1:18" x14ac:dyDescent="0.2">
      <c r="B33">
        <v>84</v>
      </c>
      <c r="C33">
        <v>47</v>
      </c>
      <c r="D33">
        <v>53</v>
      </c>
      <c r="E33">
        <v>30</v>
      </c>
      <c r="F33" s="7">
        <f t="shared" si="8"/>
        <v>1.7872340425531914</v>
      </c>
      <c r="G33" s="7">
        <f t="shared" si="9"/>
        <v>0.63095238095238093</v>
      </c>
      <c r="H33">
        <v>16</v>
      </c>
      <c r="R33">
        <v>34</v>
      </c>
    </row>
    <row r="34" spans="1:18" x14ac:dyDescent="0.2">
      <c r="B34">
        <v>80</v>
      </c>
      <c r="C34">
        <v>54</v>
      </c>
      <c r="D34">
        <v>44</v>
      </c>
      <c r="E34">
        <v>34</v>
      </c>
      <c r="F34" s="7">
        <f t="shared" si="8"/>
        <v>1.4814814814814814</v>
      </c>
      <c r="G34" s="7">
        <f t="shared" si="9"/>
        <v>0.55000000000000004</v>
      </c>
      <c r="H34">
        <v>18</v>
      </c>
      <c r="R34">
        <v>45</v>
      </c>
    </row>
    <row r="35" spans="1:18" x14ac:dyDescent="0.2">
      <c r="B35">
        <v>85</v>
      </c>
      <c r="C35">
        <v>53</v>
      </c>
      <c r="D35">
        <v>47</v>
      </c>
      <c r="E35">
        <v>25</v>
      </c>
      <c r="F35" s="7">
        <f t="shared" si="8"/>
        <v>1.6037735849056605</v>
      </c>
      <c r="G35" s="7">
        <f t="shared" si="9"/>
        <v>0.55294117647058827</v>
      </c>
      <c r="H35">
        <v>18</v>
      </c>
      <c r="R35">
        <v>36</v>
      </c>
    </row>
    <row r="36" spans="1:18" x14ac:dyDescent="0.2">
      <c r="B36">
        <v>88</v>
      </c>
      <c r="C36">
        <v>46</v>
      </c>
      <c r="D36">
        <v>57</v>
      </c>
      <c r="E36">
        <v>24</v>
      </c>
      <c r="F36" s="7">
        <f t="shared" si="8"/>
        <v>1.9130434782608696</v>
      </c>
      <c r="G36" s="7">
        <f t="shared" si="9"/>
        <v>0.64772727272727271</v>
      </c>
      <c r="H36">
        <v>17</v>
      </c>
      <c r="R36">
        <v>32</v>
      </c>
    </row>
    <row r="37" spans="1:18" x14ac:dyDescent="0.2">
      <c r="B37">
        <v>79</v>
      </c>
      <c r="C37">
        <v>48</v>
      </c>
      <c r="D37">
        <v>45</v>
      </c>
      <c r="E37">
        <v>30</v>
      </c>
      <c r="F37" s="7">
        <f t="shared" si="8"/>
        <v>1.6458333333333333</v>
      </c>
      <c r="G37" s="7">
        <f t="shared" si="9"/>
        <v>0.569620253164557</v>
      </c>
      <c r="H37">
        <v>16</v>
      </c>
      <c r="R37">
        <v>41</v>
      </c>
    </row>
    <row r="38" spans="1:18" x14ac:dyDescent="0.2">
      <c r="B38">
        <v>74</v>
      </c>
      <c r="C38">
        <v>42</v>
      </c>
      <c r="D38">
        <v>42</v>
      </c>
      <c r="E38">
        <v>28</v>
      </c>
      <c r="F38" s="7">
        <f t="shared" si="8"/>
        <v>1.7619047619047619</v>
      </c>
      <c r="G38" s="7">
        <f t="shared" si="9"/>
        <v>0.56756756756756754</v>
      </c>
      <c r="H38">
        <v>14</v>
      </c>
      <c r="R38">
        <v>42</v>
      </c>
    </row>
    <row r="39" spans="1:18" x14ac:dyDescent="0.2">
      <c r="B39">
        <v>65</v>
      </c>
      <c r="C39">
        <v>45</v>
      </c>
      <c r="D39">
        <v>34</v>
      </c>
      <c r="E39">
        <v>29</v>
      </c>
      <c r="F39" s="7">
        <f t="shared" si="8"/>
        <v>1.4444444444444444</v>
      </c>
      <c r="G39" s="7">
        <f t="shared" si="9"/>
        <v>0.52307692307692311</v>
      </c>
      <c r="H39">
        <v>15</v>
      </c>
      <c r="R39">
        <v>43</v>
      </c>
    </row>
    <row r="40" spans="1:18" x14ac:dyDescent="0.2">
      <c r="A40" t="s">
        <v>240</v>
      </c>
      <c r="B40">
        <v>86</v>
      </c>
      <c r="C40">
        <v>61</v>
      </c>
      <c r="D40">
        <v>57</v>
      </c>
      <c r="E40">
        <v>24</v>
      </c>
      <c r="F40" s="7">
        <f t="shared" si="8"/>
        <v>1.4098360655737705</v>
      </c>
      <c r="G40" s="7">
        <f t="shared" si="9"/>
        <v>0.66279069767441856</v>
      </c>
      <c r="H40">
        <v>19</v>
      </c>
      <c r="R40">
        <v>38</v>
      </c>
    </row>
    <row r="41" spans="1:18" x14ac:dyDescent="0.2">
      <c r="B41">
        <v>90</v>
      </c>
      <c r="C41">
        <v>59</v>
      </c>
      <c r="D41">
        <v>53</v>
      </c>
      <c r="E41">
        <v>28</v>
      </c>
      <c r="F41" s="7">
        <f t="shared" si="8"/>
        <v>1.5254237288135593</v>
      </c>
      <c r="G41" s="7">
        <f t="shared" si="9"/>
        <v>0.58888888888888891</v>
      </c>
      <c r="H41">
        <v>19</v>
      </c>
      <c r="R41">
        <v>38</v>
      </c>
    </row>
    <row r="42" spans="1:18" x14ac:dyDescent="0.2">
      <c r="B42">
        <v>74</v>
      </c>
      <c r="C42">
        <v>52</v>
      </c>
      <c r="D42">
        <v>47</v>
      </c>
      <c r="E42">
        <v>28</v>
      </c>
      <c r="F42" s="7">
        <f t="shared" si="8"/>
        <v>1.4230769230769231</v>
      </c>
      <c r="G42" s="7">
        <f t="shared" si="9"/>
        <v>0.63513513513513509</v>
      </c>
      <c r="H42">
        <v>16</v>
      </c>
      <c r="R42">
        <v>36</v>
      </c>
    </row>
    <row r="43" spans="1:18" x14ac:dyDescent="0.2">
      <c r="B43">
        <v>86</v>
      </c>
      <c r="C43">
        <v>63</v>
      </c>
      <c r="D43">
        <v>52</v>
      </c>
      <c r="E43">
        <v>30</v>
      </c>
      <c r="F43" s="7">
        <f t="shared" si="8"/>
        <v>1.3650793650793651</v>
      </c>
      <c r="G43" s="7">
        <f t="shared" si="9"/>
        <v>0.60465116279069764</v>
      </c>
      <c r="H43">
        <v>19</v>
      </c>
      <c r="R43">
        <v>40</v>
      </c>
    </row>
    <row r="44" spans="1:18" x14ac:dyDescent="0.2">
      <c r="B44">
        <v>83</v>
      </c>
      <c r="C44">
        <v>55</v>
      </c>
      <c r="D44">
        <v>56</v>
      </c>
      <c r="E44">
        <v>27</v>
      </c>
      <c r="F44" s="7">
        <f t="shared" si="8"/>
        <v>1.509090909090909</v>
      </c>
      <c r="G44" s="7">
        <f t="shared" si="9"/>
        <v>0.67469879518072284</v>
      </c>
      <c r="H44">
        <v>19</v>
      </c>
      <c r="R44">
        <v>40</v>
      </c>
    </row>
    <row r="45" spans="1:18" x14ac:dyDescent="0.2">
      <c r="B45">
        <v>94</v>
      </c>
      <c r="C45">
        <v>54</v>
      </c>
      <c r="D45">
        <v>55</v>
      </c>
      <c r="E45">
        <v>28</v>
      </c>
      <c r="F45" s="7">
        <f t="shared" si="8"/>
        <v>1.7407407407407407</v>
      </c>
      <c r="G45" s="7">
        <f t="shared" si="9"/>
        <v>0.58510638297872342</v>
      </c>
      <c r="H45">
        <v>20</v>
      </c>
      <c r="R45">
        <v>34</v>
      </c>
    </row>
    <row r="46" spans="1:18" x14ac:dyDescent="0.2">
      <c r="A46" t="s">
        <v>375</v>
      </c>
      <c r="B46">
        <v>120</v>
      </c>
      <c r="C46">
        <v>72</v>
      </c>
      <c r="F46" s="7">
        <f>B46/C46</f>
        <v>1.6666666666666667</v>
      </c>
      <c r="H46">
        <v>20</v>
      </c>
    </row>
    <row r="47" spans="1:18" x14ac:dyDescent="0.2">
      <c r="B47">
        <v>130</v>
      </c>
      <c r="C47">
        <v>79</v>
      </c>
      <c r="F47" s="7">
        <f t="shared" ref="F47:F77" si="10">B47/C47</f>
        <v>1.6455696202531647</v>
      </c>
      <c r="H47">
        <v>22</v>
      </c>
    </row>
    <row r="48" spans="1:18" x14ac:dyDescent="0.2">
      <c r="B48">
        <v>113</v>
      </c>
      <c r="C48">
        <v>75</v>
      </c>
      <c r="F48" s="7">
        <f t="shared" si="10"/>
        <v>1.5066666666666666</v>
      </c>
      <c r="H48">
        <v>20</v>
      </c>
    </row>
    <row r="49" spans="1:18" x14ac:dyDescent="0.2">
      <c r="A49" t="s">
        <v>390</v>
      </c>
      <c r="B49">
        <v>103</v>
      </c>
      <c r="C49">
        <v>57</v>
      </c>
      <c r="D49">
        <v>60</v>
      </c>
      <c r="E49">
        <v>38</v>
      </c>
      <c r="F49" s="7">
        <f t="shared" si="10"/>
        <v>1.8070175438596492</v>
      </c>
      <c r="G49" s="7">
        <f t="shared" ref="G49:G77" si="11">D49/B49</f>
        <v>0.58252427184466016</v>
      </c>
      <c r="H49">
        <v>22</v>
      </c>
      <c r="R49">
        <v>33</v>
      </c>
    </row>
    <row r="50" spans="1:18" x14ac:dyDescent="0.2">
      <c r="B50">
        <v>91</v>
      </c>
      <c r="C50">
        <v>61</v>
      </c>
      <c r="D50">
        <v>52</v>
      </c>
      <c r="E50">
        <v>38</v>
      </c>
      <c r="F50" s="7">
        <f t="shared" si="10"/>
        <v>1.4918032786885247</v>
      </c>
      <c r="G50" s="7">
        <f t="shared" si="11"/>
        <v>0.5714285714285714</v>
      </c>
      <c r="H50">
        <v>21</v>
      </c>
      <c r="R50">
        <v>39</v>
      </c>
    </row>
    <row r="51" spans="1:18" x14ac:dyDescent="0.2">
      <c r="B51">
        <v>102</v>
      </c>
      <c r="C51">
        <v>63</v>
      </c>
      <c r="D51">
        <v>58</v>
      </c>
      <c r="E51">
        <v>32</v>
      </c>
      <c r="F51" s="7">
        <f t="shared" si="10"/>
        <v>1.6190476190476191</v>
      </c>
      <c r="G51" s="7">
        <f t="shared" si="11"/>
        <v>0.56862745098039214</v>
      </c>
      <c r="H51">
        <v>22</v>
      </c>
      <c r="R51">
        <v>37</v>
      </c>
    </row>
    <row r="52" spans="1:18" x14ac:dyDescent="0.2">
      <c r="A52" t="s">
        <v>389</v>
      </c>
      <c r="B52">
        <v>98</v>
      </c>
      <c r="C52">
        <v>64</v>
      </c>
      <c r="D52">
        <v>60</v>
      </c>
      <c r="E52">
        <v>31</v>
      </c>
      <c r="F52" s="7">
        <f t="shared" si="10"/>
        <v>1.53125</v>
      </c>
      <c r="G52" s="7">
        <f t="shared" si="11"/>
        <v>0.61224489795918369</v>
      </c>
      <c r="H52">
        <v>19</v>
      </c>
      <c r="R52">
        <v>35</v>
      </c>
    </row>
    <row r="53" spans="1:18" x14ac:dyDescent="0.2">
      <c r="B53">
        <v>106</v>
      </c>
      <c r="C53">
        <v>65</v>
      </c>
      <c r="D53">
        <v>66</v>
      </c>
      <c r="E53">
        <v>29</v>
      </c>
      <c r="F53" s="7">
        <f t="shared" si="10"/>
        <v>1.6307692307692307</v>
      </c>
      <c r="G53" s="7">
        <f t="shared" si="11"/>
        <v>0.62264150943396224</v>
      </c>
      <c r="H53">
        <v>18</v>
      </c>
      <c r="R53">
        <v>40</v>
      </c>
    </row>
    <row r="54" spans="1:18" x14ac:dyDescent="0.2">
      <c r="B54">
        <v>107</v>
      </c>
      <c r="C54">
        <v>58</v>
      </c>
      <c r="D54">
        <v>60</v>
      </c>
      <c r="E54">
        <v>30</v>
      </c>
      <c r="F54" s="7">
        <f t="shared" si="10"/>
        <v>1.8448275862068966</v>
      </c>
      <c r="G54" s="7">
        <f t="shared" si="11"/>
        <v>0.56074766355140182</v>
      </c>
      <c r="H54">
        <v>21</v>
      </c>
      <c r="R54">
        <v>28</v>
      </c>
    </row>
    <row r="55" spans="1:18" x14ac:dyDescent="0.2">
      <c r="A55" t="s">
        <v>388</v>
      </c>
      <c r="B55">
        <v>72</v>
      </c>
      <c r="C55">
        <v>45</v>
      </c>
      <c r="D55">
        <v>46</v>
      </c>
      <c r="E55">
        <v>24</v>
      </c>
      <c r="F55" s="7">
        <f t="shared" si="10"/>
        <v>1.6</v>
      </c>
      <c r="G55" s="7">
        <f t="shared" si="11"/>
        <v>0.63888888888888884</v>
      </c>
      <c r="H55">
        <v>18</v>
      </c>
      <c r="R55">
        <v>35</v>
      </c>
    </row>
    <row r="56" spans="1:18" x14ac:dyDescent="0.2">
      <c r="B56">
        <v>67</v>
      </c>
      <c r="C56">
        <v>46</v>
      </c>
      <c r="D56">
        <v>39</v>
      </c>
      <c r="E56">
        <v>29</v>
      </c>
      <c r="F56" s="7">
        <f t="shared" si="10"/>
        <v>1.4565217391304348</v>
      </c>
      <c r="G56" s="7">
        <f t="shared" si="11"/>
        <v>0.58208955223880599</v>
      </c>
      <c r="H56">
        <v>20</v>
      </c>
      <c r="R56">
        <v>38</v>
      </c>
    </row>
    <row r="57" spans="1:18" x14ac:dyDescent="0.2">
      <c r="B57">
        <v>74</v>
      </c>
      <c r="C57">
        <v>53</v>
      </c>
      <c r="D57">
        <v>43</v>
      </c>
      <c r="E57">
        <v>30</v>
      </c>
      <c r="F57" s="7">
        <f t="shared" si="10"/>
        <v>1.3962264150943395</v>
      </c>
      <c r="G57" s="7">
        <f t="shared" si="11"/>
        <v>0.58108108108108103</v>
      </c>
      <c r="H57">
        <v>19</v>
      </c>
      <c r="R57">
        <v>38</v>
      </c>
    </row>
    <row r="58" spans="1:18" x14ac:dyDescent="0.2">
      <c r="B58">
        <v>53</v>
      </c>
      <c r="C58">
        <v>31</v>
      </c>
      <c r="D58">
        <v>32</v>
      </c>
      <c r="E58">
        <v>23</v>
      </c>
      <c r="F58" s="7">
        <f t="shared" si="10"/>
        <v>1.7096774193548387</v>
      </c>
      <c r="G58" s="7">
        <f t="shared" si="11"/>
        <v>0.60377358490566035</v>
      </c>
      <c r="H58">
        <v>15</v>
      </c>
      <c r="R58">
        <v>30</v>
      </c>
    </row>
    <row r="59" spans="1:18" x14ac:dyDescent="0.2">
      <c r="B59">
        <v>60</v>
      </c>
      <c r="C59">
        <v>34</v>
      </c>
      <c r="D59">
        <v>35</v>
      </c>
      <c r="E59">
        <v>24</v>
      </c>
      <c r="F59" s="7">
        <f t="shared" si="10"/>
        <v>1.7647058823529411</v>
      </c>
      <c r="G59" s="7">
        <f t="shared" si="11"/>
        <v>0.58333333333333337</v>
      </c>
      <c r="H59">
        <v>18</v>
      </c>
      <c r="R59">
        <v>28</v>
      </c>
    </row>
    <row r="60" spans="1:18" x14ac:dyDescent="0.2">
      <c r="B60">
        <v>64</v>
      </c>
      <c r="C60">
        <v>46</v>
      </c>
      <c r="D60">
        <v>38</v>
      </c>
      <c r="E60">
        <v>29</v>
      </c>
      <c r="F60" s="7">
        <f t="shared" si="10"/>
        <v>1.3913043478260869</v>
      </c>
      <c r="G60" s="7">
        <f t="shared" si="11"/>
        <v>0.59375</v>
      </c>
      <c r="H60">
        <v>19</v>
      </c>
      <c r="R60">
        <v>41</v>
      </c>
    </row>
    <row r="61" spans="1:18" x14ac:dyDescent="0.2">
      <c r="B61">
        <v>104</v>
      </c>
      <c r="C61">
        <v>60</v>
      </c>
      <c r="D61">
        <v>62</v>
      </c>
      <c r="E61">
        <v>31</v>
      </c>
      <c r="F61" s="7">
        <f t="shared" si="10"/>
        <v>1.7333333333333334</v>
      </c>
      <c r="G61" s="7">
        <f t="shared" si="11"/>
        <v>0.59615384615384615</v>
      </c>
      <c r="H61">
        <v>20</v>
      </c>
      <c r="R61">
        <v>34</v>
      </c>
    </row>
    <row r="62" spans="1:18" x14ac:dyDescent="0.2">
      <c r="B62">
        <v>100</v>
      </c>
      <c r="C62">
        <v>56</v>
      </c>
      <c r="D62">
        <v>62</v>
      </c>
      <c r="E62">
        <v>29</v>
      </c>
      <c r="F62" s="7">
        <f t="shared" si="10"/>
        <v>1.7857142857142858</v>
      </c>
      <c r="G62" s="7">
        <f t="shared" si="11"/>
        <v>0.62</v>
      </c>
      <c r="H62">
        <v>19</v>
      </c>
      <c r="R62">
        <v>33</v>
      </c>
    </row>
    <row r="63" spans="1:18" x14ac:dyDescent="0.2">
      <c r="A63" t="s">
        <v>387</v>
      </c>
      <c r="B63">
        <v>104</v>
      </c>
      <c r="C63">
        <v>54</v>
      </c>
      <c r="D63">
        <v>60</v>
      </c>
      <c r="E63">
        <v>30</v>
      </c>
      <c r="F63" s="7">
        <f t="shared" si="10"/>
        <v>1.9259259259259258</v>
      </c>
      <c r="G63" s="7">
        <f t="shared" si="11"/>
        <v>0.57692307692307687</v>
      </c>
      <c r="H63">
        <v>20</v>
      </c>
      <c r="R63">
        <v>33</v>
      </c>
    </row>
    <row r="64" spans="1:18" x14ac:dyDescent="0.2">
      <c r="B64">
        <v>93</v>
      </c>
      <c r="C64">
        <v>60</v>
      </c>
      <c r="D64">
        <v>52</v>
      </c>
      <c r="E64">
        <v>35</v>
      </c>
      <c r="F64" s="7">
        <f t="shared" si="10"/>
        <v>1.55</v>
      </c>
      <c r="G64" s="7">
        <f t="shared" si="11"/>
        <v>0.55913978494623651</v>
      </c>
      <c r="H64">
        <v>20</v>
      </c>
      <c r="R64">
        <v>40</v>
      </c>
    </row>
    <row r="65" spans="1:18" x14ac:dyDescent="0.2">
      <c r="B65">
        <v>89</v>
      </c>
      <c r="C65">
        <v>67</v>
      </c>
      <c r="D65">
        <v>54</v>
      </c>
      <c r="E65">
        <v>39</v>
      </c>
      <c r="F65" s="7">
        <f t="shared" si="10"/>
        <v>1.3283582089552239</v>
      </c>
      <c r="G65" s="7">
        <f t="shared" si="11"/>
        <v>0.6067415730337079</v>
      </c>
      <c r="H65">
        <v>17</v>
      </c>
      <c r="R65">
        <v>42</v>
      </c>
    </row>
    <row r="66" spans="1:18" x14ac:dyDescent="0.2">
      <c r="B66">
        <v>89</v>
      </c>
      <c r="C66">
        <v>60</v>
      </c>
      <c r="D66">
        <v>50</v>
      </c>
      <c r="E66">
        <v>34</v>
      </c>
      <c r="F66" s="7">
        <f t="shared" si="10"/>
        <v>1.4833333333333334</v>
      </c>
      <c r="G66" s="7">
        <f t="shared" si="11"/>
        <v>0.5617977528089888</v>
      </c>
      <c r="H66">
        <v>17</v>
      </c>
      <c r="R66">
        <v>39</v>
      </c>
    </row>
    <row r="67" spans="1:18" x14ac:dyDescent="0.2">
      <c r="A67" t="s">
        <v>386</v>
      </c>
      <c r="B67">
        <v>95</v>
      </c>
      <c r="C67">
        <v>73</v>
      </c>
      <c r="D67">
        <v>56</v>
      </c>
      <c r="E67">
        <v>33</v>
      </c>
      <c r="F67" s="7">
        <f t="shared" si="10"/>
        <v>1.3013698630136987</v>
      </c>
      <c r="G67" s="7">
        <f t="shared" si="11"/>
        <v>0.58947368421052626</v>
      </c>
      <c r="H67">
        <v>19</v>
      </c>
      <c r="R67">
        <v>40</v>
      </c>
    </row>
    <row r="68" spans="1:18" x14ac:dyDescent="0.2">
      <c r="B68">
        <v>97</v>
      </c>
      <c r="C68">
        <v>67</v>
      </c>
      <c r="D68">
        <v>62</v>
      </c>
      <c r="E68">
        <v>33</v>
      </c>
      <c r="F68" s="7">
        <f t="shared" si="10"/>
        <v>1.4477611940298507</v>
      </c>
      <c r="G68" s="7">
        <f t="shared" si="11"/>
        <v>0.63917525773195871</v>
      </c>
      <c r="H68">
        <v>19</v>
      </c>
      <c r="R68">
        <v>40</v>
      </c>
    </row>
    <row r="69" spans="1:18" x14ac:dyDescent="0.2">
      <c r="B69">
        <v>86</v>
      </c>
      <c r="C69">
        <v>56</v>
      </c>
      <c r="D69">
        <v>53</v>
      </c>
      <c r="E69">
        <v>23</v>
      </c>
      <c r="F69" s="7">
        <f t="shared" si="10"/>
        <v>1.5357142857142858</v>
      </c>
      <c r="G69" s="7">
        <f t="shared" si="11"/>
        <v>0.61627906976744184</v>
      </c>
      <c r="H69">
        <v>18</v>
      </c>
      <c r="R69">
        <v>40</v>
      </c>
    </row>
    <row r="70" spans="1:18" x14ac:dyDescent="0.2">
      <c r="A70" t="s">
        <v>385</v>
      </c>
      <c r="B70">
        <v>130</v>
      </c>
      <c r="C70">
        <v>74</v>
      </c>
      <c r="D70">
        <v>72</v>
      </c>
      <c r="E70">
        <v>32</v>
      </c>
      <c r="F70" s="7">
        <f t="shared" si="10"/>
        <v>1.7567567567567568</v>
      </c>
      <c r="G70" s="7">
        <f t="shared" si="11"/>
        <v>0.55384615384615388</v>
      </c>
      <c r="H70">
        <v>22</v>
      </c>
      <c r="R70">
        <v>34</v>
      </c>
    </row>
    <row r="71" spans="1:18" x14ac:dyDescent="0.2">
      <c r="B71">
        <v>108</v>
      </c>
      <c r="C71">
        <v>67</v>
      </c>
      <c r="D71">
        <v>69</v>
      </c>
      <c r="E71">
        <v>33</v>
      </c>
      <c r="F71" s="7">
        <f t="shared" si="10"/>
        <v>1.6119402985074627</v>
      </c>
      <c r="G71" s="7">
        <f t="shared" si="11"/>
        <v>0.63888888888888884</v>
      </c>
      <c r="H71">
        <v>20</v>
      </c>
      <c r="R71">
        <v>32</v>
      </c>
    </row>
    <row r="72" spans="1:18" x14ac:dyDescent="0.2">
      <c r="B72">
        <v>115</v>
      </c>
      <c r="C72">
        <v>63</v>
      </c>
      <c r="D72">
        <v>63</v>
      </c>
      <c r="E72">
        <v>34</v>
      </c>
      <c r="F72" s="7">
        <f t="shared" si="10"/>
        <v>1.8253968253968254</v>
      </c>
      <c r="G72" s="7">
        <f t="shared" si="11"/>
        <v>0.54782608695652169</v>
      </c>
      <c r="H72">
        <v>21</v>
      </c>
      <c r="R72">
        <v>34</v>
      </c>
    </row>
    <row r="73" spans="1:18" x14ac:dyDescent="0.2">
      <c r="B73">
        <v>97</v>
      </c>
      <c r="C73">
        <v>53</v>
      </c>
      <c r="D73">
        <v>63</v>
      </c>
      <c r="E73">
        <v>28</v>
      </c>
      <c r="F73" s="7">
        <f t="shared" si="10"/>
        <v>1.8301886792452831</v>
      </c>
      <c r="G73" s="7">
        <f t="shared" si="11"/>
        <v>0.64948453608247425</v>
      </c>
      <c r="H73">
        <v>19</v>
      </c>
      <c r="R73">
        <v>38</v>
      </c>
    </row>
    <row r="74" spans="1:18" x14ac:dyDescent="0.2">
      <c r="B74">
        <v>118</v>
      </c>
      <c r="C74">
        <v>74</v>
      </c>
      <c r="D74">
        <v>73</v>
      </c>
      <c r="E74">
        <v>32</v>
      </c>
      <c r="F74" s="7">
        <f t="shared" si="10"/>
        <v>1.5945945945945945</v>
      </c>
      <c r="G74" s="7">
        <f t="shared" si="11"/>
        <v>0.61864406779661019</v>
      </c>
      <c r="H74">
        <v>21</v>
      </c>
      <c r="R74">
        <v>30</v>
      </c>
    </row>
    <row r="75" spans="1:18" x14ac:dyDescent="0.2">
      <c r="A75" t="s">
        <v>384</v>
      </c>
      <c r="B75">
        <v>112</v>
      </c>
      <c r="C75">
        <v>75</v>
      </c>
      <c r="D75">
        <v>65</v>
      </c>
      <c r="E75">
        <v>35</v>
      </c>
      <c r="F75" s="7">
        <f t="shared" si="10"/>
        <v>1.4933333333333334</v>
      </c>
      <c r="G75" s="7">
        <f t="shared" si="11"/>
        <v>0.5803571428571429</v>
      </c>
      <c r="H75">
        <v>15</v>
      </c>
    </row>
    <row r="76" spans="1:18" x14ac:dyDescent="0.2">
      <c r="B76">
        <v>122</v>
      </c>
      <c r="C76">
        <v>83</v>
      </c>
      <c r="D76">
        <v>74</v>
      </c>
      <c r="E76">
        <v>31</v>
      </c>
      <c r="F76" s="7">
        <f t="shared" si="10"/>
        <v>1.4698795180722892</v>
      </c>
      <c r="G76" s="7">
        <f t="shared" si="11"/>
        <v>0.60655737704918034</v>
      </c>
      <c r="H76">
        <v>16</v>
      </c>
    </row>
    <row r="77" spans="1:18" x14ac:dyDescent="0.2">
      <c r="B77">
        <v>104</v>
      </c>
      <c r="C77">
        <v>65</v>
      </c>
      <c r="D77">
        <v>63</v>
      </c>
      <c r="E77">
        <v>27</v>
      </c>
      <c r="F77" s="7">
        <f t="shared" si="10"/>
        <v>1.6</v>
      </c>
      <c r="G77" s="7">
        <f t="shared" si="11"/>
        <v>0.60576923076923073</v>
      </c>
      <c r="H77">
        <v>15</v>
      </c>
    </row>
    <row r="78" spans="1:18" x14ac:dyDescent="0.2">
      <c r="A78" t="s">
        <v>383</v>
      </c>
      <c r="B78">
        <v>110</v>
      </c>
      <c r="C78">
        <v>67</v>
      </c>
      <c r="F78" s="7">
        <f t="shared" ref="F78:F95" si="12">B78/C78</f>
        <v>1.6417910447761195</v>
      </c>
      <c r="H78">
        <v>21</v>
      </c>
    </row>
    <row r="79" spans="1:18" x14ac:dyDescent="0.2">
      <c r="B79">
        <v>104</v>
      </c>
      <c r="C79">
        <v>64</v>
      </c>
      <c r="F79" s="7">
        <f t="shared" si="12"/>
        <v>1.625</v>
      </c>
      <c r="H79">
        <v>19</v>
      </c>
    </row>
    <row r="80" spans="1:18" x14ac:dyDescent="0.2">
      <c r="B80">
        <v>103</v>
      </c>
      <c r="C80">
        <v>63</v>
      </c>
      <c r="F80" s="7">
        <f t="shared" si="12"/>
        <v>1.6349206349206349</v>
      </c>
      <c r="H80">
        <v>22</v>
      </c>
    </row>
    <row r="81" spans="1:18" x14ac:dyDescent="0.2">
      <c r="A81" t="s">
        <v>382</v>
      </c>
      <c r="B81">
        <v>102</v>
      </c>
      <c r="C81">
        <v>70</v>
      </c>
      <c r="D81">
        <v>60</v>
      </c>
      <c r="E81">
        <v>35</v>
      </c>
      <c r="F81" s="7">
        <f t="shared" si="12"/>
        <v>1.4571428571428571</v>
      </c>
      <c r="G81" s="7">
        <f t="shared" ref="G81:G95" si="13">D81/B81</f>
        <v>0.58823529411764708</v>
      </c>
      <c r="H81">
        <v>17</v>
      </c>
      <c r="R81">
        <v>37</v>
      </c>
    </row>
    <row r="82" spans="1:18" x14ac:dyDescent="0.2">
      <c r="B82">
        <v>116</v>
      </c>
      <c r="C82">
        <v>63</v>
      </c>
      <c r="D82">
        <v>64</v>
      </c>
      <c r="E82">
        <v>32</v>
      </c>
      <c r="F82" s="7">
        <f t="shared" si="12"/>
        <v>1.8412698412698412</v>
      </c>
      <c r="G82" s="7">
        <f t="shared" si="13"/>
        <v>0.55172413793103448</v>
      </c>
      <c r="H82">
        <v>20</v>
      </c>
      <c r="R82">
        <v>35</v>
      </c>
    </row>
    <row r="83" spans="1:18" x14ac:dyDescent="0.2">
      <c r="B83">
        <v>110</v>
      </c>
      <c r="C83">
        <v>71</v>
      </c>
      <c r="D83">
        <v>68</v>
      </c>
      <c r="E83">
        <v>30</v>
      </c>
      <c r="F83" s="7">
        <f t="shared" si="12"/>
        <v>1.5492957746478873</v>
      </c>
      <c r="G83" s="7">
        <f t="shared" si="13"/>
        <v>0.61818181818181817</v>
      </c>
      <c r="H83">
        <v>21</v>
      </c>
      <c r="R83">
        <v>38</v>
      </c>
    </row>
    <row r="84" spans="1:18" x14ac:dyDescent="0.2">
      <c r="A84" t="s">
        <v>381</v>
      </c>
      <c r="B84">
        <v>89</v>
      </c>
      <c r="C84">
        <v>56</v>
      </c>
      <c r="D84">
        <v>55</v>
      </c>
      <c r="E84">
        <v>31</v>
      </c>
      <c r="F84" s="7">
        <f t="shared" si="12"/>
        <v>1.5892857142857142</v>
      </c>
      <c r="G84" s="7">
        <f t="shared" si="13"/>
        <v>0.6179775280898876</v>
      </c>
      <c r="H84">
        <v>20</v>
      </c>
      <c r="R84">
        <v>35</v>
      </c>
    </row>
    <row r="85" spans="1:18" x14ac:dyDescent="0.2">
      <c r="B85">
        <v>81</v>
      </c>
      <c r="C85">
        <v>57</v>
      </c>
      <c r="D85">
        <v>47</v>
      </c>
      <c r="E85">
        <v>32</v>
      </c>
      <c r="F85" s="7">
        <f t="shared" si="12"/>
        <v>1.4210526315789473</v>
      </c>
      <c r="G85" s="7">
        <f t="shared" si="13"/>
        <v>0.58024691358024694</v>
      </c>
      <c r="H85">
        <v>19</v>
      </c>
      <c r="R85">
        <v>42</v>
      </c>
    </row>
    <row r="86" spans="1:18" x14ac:dyDescent="0.2">
      <c r="B86">
        <v>88</v>
      </c>
      <c r="C86">
        <v>58</v>
      </c>
      <c r="D86">
        <v>51</v>
      </c>
      <c r="E86">
        <v>32</v>
      </c>
      <c r="F86" s="7">
        <f t="shared" si="12"/>
        <v>1.5172413793103448</v>
      </c>
      <c r="G86" s="7">
        <f t="shared" si="13"/>
        <v>0.57954545454545459</v>
      </c>
      <c r="H86">
        <v>19</v>
      </c>
      <c r="R86">
        <v>37</v>
      </c>
    </row>
    <row r="87" spans="1:18" x14ac:dyDescent="0.2">
      <c r="A87" t="s">
        <v>380</v>
      </c>
      <c r="B87">
        <v>109</v>
      </c>
      <c r="C87">
        <v>67</v>
      </c>
      <c r="D87">
        <v>60</v>
      </c>
      <c r="E87">
        <v>32</v>
      </c>
      <c r="F87" s="7">
        <f t="shared" si="12"/>
        <v>1.6268656716417911</v>
      </c>
      <c r="G87" s="7">
        <f t="shared" si="13"/>
        <v>0.55045871559633031</v>
      </c>
      <c r="H87">
        <v>20</v>
      </c>
      <c r="R87">
        <v>39</v>
      </c>
    </row>
    <row r="88" spans="1:18" x14ac:dyDescent="0.2">
      <c r="B88">
        <v>108</v>
      </c>
      <c r="C88">
        <v>65</v>
      </c>
      <c r="D88">
        <v>56</v>
      </c>
      <c r="E88">
        <v>32</v>
      </c>
      <c r="F88" s="7">
        <f t="shared" si="12"/>
        <v>1.6615384615384616</v>
      </c>
      <c r="G88" s="7">
        <f t="shared" si="13"/>
        <v>0.51851851851851849</v>
      </c>
      <c r="H88">
        <v>20</v>
      </c>
      <c r="R88">
        <v>37</v>
      </c>
    </row>
    <row r="89" spans="1:18" x14ac:dyDescent="0.2">
      <c r="B89">
        <v>110</v>
      </c>
      <c r="C89">
        <v>65</v>
      </c>
      <c r="D89">
        <v>67</v>
      </c>
      <c r="E89">
        <v>29</v>
      </c>
      <c r="F89" s="7">
        <f t="shared" si="12"/>
        <v>1.6923076923076923</v>
      </c>
      <c r="G89" s="7">
        <f t="shared" si="13"/>
        <v>0.60909090909090913</v>
      </c>
      <c r="H89">
        <v>21</v>
      </c>
      <c r="R89">
        <v>34</v>
      </c>
    </row>
    <row r="90" spans="1:18" x14ac:dyDescent="0.2">
      <c r="A90" t="s">
        <v>379</v>
      </c>
      <c r="B90">
        <v>114</v>
      </c>
      <c r="C90">
        <v>71</v>
      </c>
      <c r="D90">
        <v>75</v>
      </c>
      <c r="E90">
        <v>35</v>
      </c>
      <c r="F90" s="7">
        <f t="shared" si="12"/>
        <v>1.6056338028169015</v>
      </c>
      <c r="G90" s="7">
        <f t="shared" si="13"/>
        <v>0.65789473684210531</v>
      </c>
      <c r="H90">
        <v>20</v>
      </c>
      <c r="R90">
        <v>31</v>
      </c>
    </row>
    <row r="91" spans="1:18" x14ac:dyDescent="0.2">
      <c r="B91">
        <v>105</v>
      </c>
      <c r="C91">
        <v>70</v>
      </c>
      <c r="D91">
        <v>68</v>
      </c>
      <c r="E91">
        <v>33</v>
      </c>
      <c r="F91" s="7">
        <f t="shared" si="12"/>
        <v>1.5</v>
      </c>
      <c r="G91" s="7">
        <f t="shared" si="13"/>
        <v>0.64761904761904765</v>
      </c>
      <c r="H91">
        <v>19</v>
      </c>
      <c r="R91">
        <v>37</v>
      </c>
    </row>
    <row r="92" spans="1:18" x14ac:dyDescent="0.2">
      <c r="B92">
        <v>115</v>
      </c>
      <c r="C92">
        <v>68</v>
      </c>
      <c r="D92">
        <v>68</v>
      </c>
      <c r="E92">
        <v>32</v>
      </c>
      <c r="F92" s="7">
        <f t="shared" si="12"/>
        <v>1.6911764705882353</v>
      </c>
      <c r="G92" s="7">
        <f t="shared" si="13"/>
        <v>0.59130434782608698</v>
      </c>
      <c r="H92">
        <v>21</v>
      </c>
      <c r="R92">
        <v>32</v>
      </c>
    </row>
    <row r="93" spans="1:18" x14ac:dyDescent="0.2">
      <c r="A93" t="s">
        <v>378</v>
      </c>
      <c r="B93">
        <v>107</v>
      </c>
      <c r="C93">
        <v>72</v>
      </c>
      <c r="D93">
        <v>54</v>
      </c>
      <c r="E93">
        <v>38</v>
      </c>
      <c r="F93" s="7">
        <f t="shared" si="12"/>
        <v>1.4861111111111112</v>
      </c>
      <c r="G93" s="7">
        <f t="shared" si="13"/>
        <v>0.50467289719626163</v>
      </c>
      <c r="H93">
        <v>18</v>
      </c>
    </row>
    <row r="94" spans="1:18" x14ac:dyDescent="0.2">
      <c r="B94">
        <v>97</v>
      </c>
      <c r="C94">
        <v>67</v>
      </c>
      <c r="D94">
        <v>60</v>
      </c>
      <c r="E94">
        <v>38</v>
      </c>
      <c r="F94" s="7">
        <f t="shared" si="12"/>
        <v>1.4477611940298507</v>
      </c>
      <c r="G94" s="7">
        <f t="shared" si="13"/>
        <v>0.61855670103092786</v>
      </c>
      <c r="H94">
        <v>20</v>
      </c>
    </row>
    <row r="95" spans="1:18" x14ac:dyDescent="0.2">
      <c r="B95">
        <v>105</v>
      </c>
      <c r="C95">
        <v>63</v>
      </c>
      <c r="D95">
        <v>58</v>
      </c>
      <c r="E95">
        <v>35</v>
      </c>
      <c r="F95" s="7">
        <f t="shared" si="12"/>
        <v>1.6666666666666667</v>
      </c>
      <c r="G95" s="7">
        <f t="shared" si="13"/>
        <v>0.55238095238095242</v>
      </c>
      <c r="H95">
        <v>20</v>
      </c>
    </row>
    <row r="96" spans="1:18" x14ac:dyDescent="0.2">
      <c r="A96" t="s">
        <v>377</v>
      </c>
      <c r="B96">
        <v>110</v>
      </c>
      <c r="C96">
        <v>67</v>
      </c>
      <c r="D96">
        <v>67</v>
      </c>
      <c r="E96">
        <v>29</v>
      </c>
      <c r="F96" s="7">
        <f t="shared" ref="F96:F105" si="14">B96/C96</f>
        <v>1.6417910447761195</v>
      </c>
      <c r="G96" s="7">
        <f t="shared" ref="G96:G105" si="15">D96/B96</f>
        <v>0.60909090909090913</v>
      </c>
      <c r="H96">
        <v>18</v>
      </c>
    </row>
    <row r="97" spans="1:15" x14ac:dyDescent="0.2">
      <c r="B97">
        <v>115</v>
      </c>
      <c r="C97">
        <v>58</v>
      </c>
      <c r="D97">
        <v>63</v>
      </c>
      <c r="E97">
        <v>28</v>
      </c>
      <c r="F97" s="7">
        <f t="shared" si="14"/>
        <v>1.9827586206896552</v>
      </c>
      <c r="G97" s="7">
        <f t="shared" si="15"/>
        <v>0.54782608695652169</v>
      </c>
      <c r="H97">
        <v>19</v>
      </c>
    </row>
    <row r="98" spans="1:15" x14ac:dyDescent="0.2">
      <c r="B98">
        <v>118</v>
      </c>
      <c r="C98">
        <v>58</v>
      </c>
      <c r="D98">
        <v>64</v>
      </c>
      <c r="E98">
        <v>32</v>
      </c>
      <c r="F98" s="7">
        <f t="shared" si="14"/>
        <v>2.0344827586206895</v>
      </c>
      <c r="G98" s="7">
        <f t="shared" si="15"/>
        <v>0.5423728813559322</v>
      </c>
      <c r="H98">
        <v>19</v>
      </c>
    </row>
    <row r="99" spans="1:15" x14ac:dyDescent="0.2">
      <c r="B99">
        <v>102</v>
      </c>
      <c r="C99">
        <v>60</v>
      </c>
      <c r="D99">
        <v>60</v>
      </c>
      <c r="E99">
        <v>32</v>
      </c>
      <c r="F99" s="7">
        <f t="shared" si="14"/>
        <v>1.7</v>
      </c>
      <c r="G99" s="7">
        <f t="shared" si="15"/>
        <v>0.58823529411764708</v>
      </c>
      <c r="H99">
        <v>19</v>
      </c>
    </row>
    <row r="100" spans="1:15" x14ac:dyDescent="0.2">
      <c r="B100">
        <v>115</v>
      </c>
      <c r="C100">
        <v>60</v>
      </c>
      <c r="D100">
        <v>72</v>
      </c>
      <c r="E100">
        <v>27</v>
      </c>
      <c r="F100" s="7">
        <f t="shared" si="14"/>
        <v>1.9166666666666667</v>
      </c>
      <c r="G100" s="7">
        <f t="shared" si="15"/>
        <v>0.62608695652173918</v>
      </c>
      <c r="H100">
        <v>19</v>
      </c>
    </row>
    <row r="101" spans="1:15" x14ac:dyDescent="0.2">
      <c r="A101" t="s">
        <v>376</v>
      </c>
      <c r="B101">
        <v>102</v>
      </c>
      <c r="C101">
        <v>69</v>
      </c>
      <c r="D101">
        <v>63</v>
      </c>
      <c r="E101">
        <v>37</v>
      </c>
      <c r="F101" s="7">
        <f t="shared" si="14"/>
        <v>1.4782608695652173</v>
      </c>
      <c r="G101" s="7">
        <f t="shared" si="15"/>
        <v>0.61764705882352944</v>
      </c>
      <c r="H101">
        <v>19</v>
      </c>
    </row>
    <row r="102" spans="1:15" x14ac:dyDescent="0.2">
      <c r="B102">
        <v>100</v>
      </c>
      <c r="C102">
        <v>64</v>
      </c>
      <c r="D102">
        <v>53</v>
      </c>
      <c r="E102">
        <v>40</v>
      </c>
      <c r="F102" s="7">
        <f t="shared" si="14"/>
        <v>1.5625</v>
      </c>
      <c r="G102" s="7">
        <f t="shared" si="15"/>
        <v>0.53</v>
      </c>
      <c r="H102">
        <v>18</v>
      </c>
    </row>
    <row r="103" spans="1:15" x14ac:dyDescent="0.2">
      <c r="B103">
        <v>94</v>
      </c>
      <c r="C103">
        <v>62</v>
      </c>
      <c r="D103">
        <v>47</v>
      </c>
      <c r="E103">
        <v>40</v>
      </c>
      <c r="F103" s="7">
        <f t="shared" si="14"/>
        <v>1.5161290322580645</v>
      </c>
      <c r="G103" s="7">
        <f t="shared" si="15"/>
        <v>0.5</v>
      </c>
      <c r="H103">
        <v>19</v>
      </c>
    </row>
    <row r="104" spans="1:15" x14ac:dyDescent="0.2">
      <c r="B104">
        <v>117</v>
      </c>
      <c r="C104">
        <v>72</v>
      </c>
      <c r="D104">
        <v>72</v>
      </c>
      <c r="E104">
        <v>37</v>
      </c>
      <c r="F104" s="7">
        <f t="shared" si="14"/>
        <v>1.625</v>
      </c>
      <c r="G104" s="7">
        <f t="shared" si="15"/>
        <v>0.61538461538461542</v>
      </c>
      <c r="H104">
        <v>20</v>
      </c>
    </row>
    <row r="105" spans="1:15" x14ac:dyDescent="0.2">
      <c r="B105">
        <v>97</v>
      </c>
      <c r="C105">
        <v>65</v>
      </c>
      <c r="D105">
        <v>53</v>
      </c>
      <c r="E105">
        <v>37</v>
      </c>
      <c r="F105" s="7">
        <f t="shared" si="14"/>
        <v>1.4923076923076923</v>
      </c>
      <c r="G105" s="7">
        <f t="shared" si="15"/>
        <v>0.54639175257731953</v>
      </c>
      <c r="H105">
        <v>21</v>
      </c>
    </row>
    <row r="106" spans="1:15" x14ac:dyDescent="0.2">
      <c r="A106" t="s">
        <v>374</v>
      </c>
      <c r="J106">
        <v>10</v>
      </c>
      <c r="K106">
        <v>12.5</v>
      </c>
      <c r="L106" s="7">
        <f>J106/K106</f>
        <v>0.8</v>
      </c>
      <c r="M106" t="s">
        <v>71</v>
      </c>
      <c r="N106" t="s">
        <v>49</v>
      </c>
      <c r="O106" t="s">
        <v>49</v>
      </c>
    </row>
    <row r="107" spans="1:15" x14ac:dyDescent="0.2">
      <c r="J107">
        <v>9.5</v>
      </c>
      <c r="K107">
        <v>13</v>
      </c>
      <c r="L107" s="7">
        <f t="shared" ref="L107:L181" si="16">J107/K107</f>
        <v>0.73076923076923073</v>
      </c>
    </row>
    <row r="108" spans="1:15" x14ac:dyDescent="0.2">
      <c r="J108">
        <v>10</v>
      </c>
      <c r="K108">
        <v>13</v>
      </c>
      <c r="L108" s="7">
        <f t="shared" si="16"/>
        <v>0.76923076923076927</v>
      </c>
    </row>
    <row r="109" spans="1:15" x14ac:dyDescent="0.2">
      <c r="J109">
        <v>9</v>
      </c>
      <c r="K109">
        <v>12.5</v>
      </c>
      <c r="L109" s="7">
        <f t="shared" si="16"/>
        <v>0.72</v>
      </c>
    </row>
    <row r="110" spans="1:15" x14ac:dyDescent="0.2">
      <c r="J110">
        <v>10</v>
      </c>
      <c r="K110">
        <v>13</v>
      </c>
      <c r="L110" s="7">
        <f t="shared" si="16"/>
        <v>0.76923076923076927</v>
      </c>
    </row>
    <row r="111" spans="1:15" x14ac:dyDescent="0.2">
      <c r="A111" t="s">
        <v>539</v>
      </c>
      <c r="J111">
        <v>11.8</v>
      </c>
      <c r="K111">
        <v>15.3</v>
      </c>
      <c r="L111" s="7">
        <f t="shared" si="16"/>
        <v>0.77124183006535951</v>
      </c>
      <c r="M111" t="s">
        <v>540</v>
      </c>
    </row>
    <row r="112" spans="1:15" x14ac:dyDescent="0.2">
      <c r="A112" t="s">
        <v>539</v>
      </c>
      <c r="J112">
        <v>11</v>
      </c>
      <c r="K112">
        <v>13.6</v>
      </c>
      <c r="L112" s="7">
        <f t="shared" si="16"/>
        <v>0.80882352941176472</v>
      </c>
      <c r="M112" t="s">
        <v>540</v>
      </c>
    </row>
    <row r="113" spans="1:13" x14ac:dyDescent="0.2">
      <c r="A113" t="s">
        <v>539</v>
      </c>
      <c r="J113">
        <v>13.4</v>
      </c>
      <c r="K113">
        <v>14.8</v>
      </c>
      <c r="L113" s="7">
        <f t="shared" si="16"/>
        <v>0.90540540540540537</v>
      </c>
      <c r="M113" t="s">
        <v>540</v>
      </c>
    </row>
    <row r="114" spans="1:13" x14ac:dyDescent="0.2">
      <c r="A114" t="s">
        <v>539</v>
      </c>
      <c r="J114">
        <v>11.6</v>
      </c>
      <c r="K114">
        <v>14.2</v>
      </c>
      <c r="L114" s="7">
        <f t="shared" si="16"/>
        <v>0.81690140845070425</v>
      </c>
      <c r="M114" t="s">
        <v>540</v>
      </c>
    </row>
    <row r="115" spans="1:13" x14ac:dyDescent="0.2">
      <c r="A115" t="s">
        <v>539</v>
      </c>
      <c r="J115">
        <v>12</v>
      </c>
      <c r="K115">
        <v>14.2</v>
      </c>
      <c r="L115" s="7">
        <f t="shared" si="16"/>
        <v>0.84507042253521136</v>
      </c>
      <c r="M115" t="s">
        <v>540</v>
      </c>
    </row>
    <row r="116" spans="1:13" x14ac:dyDescent="0.2">
      <c r="A116" t="s">
        <v>539</v>
      </c>
      <c r="J116">
        <v>12</v>
      </c>
      <c r="K116">
        <v>15.2</v>
      </c>
      <c r="L116" s="7">
        <f t="shared" si="16"/>
        <v>0.78947368421052633</v>
      </c>
      <c r="M116" t="s">
        <v>540</v>
      </c>
    </row>
    <row r="117" spans="1:13" x14ac:dyDescent="0.2">
      <c r="A117" t="s">
        <v>539</v>
      </c>
      <c r="J117">
        <v>11.4</v>
      </c>
      <c r="K117">
        <v>14.6</v>
      </c>
      <c r="L117" s="7">
        <f t="shared" si="16"/>
        <v>0.78082191780821919</v>
      </c>
      <c r="M117" t="s">
        <v>540</v>
      </c>
    </row>
    <row r="118" spans="1:13" x14ac:dyDescent="0.2">
      <c r="A118" t="s">
        <v>539</v>
      </c>
      <c r="J118">
        <v>12.6</v>
      </c>
      <c r="K118">
        <v>15</v>
      </c>
      <c r="L118" s="7">
        <f t="shared" si="16"/>
        <v>0.84</v>
      </c>
      <c r="M118" t="s">
        <v>540</v>
      </c>
    </row>
    <row r="119" spans="1:13" x14ac:dyDescent="0.2">
      <c r="A119" t="s">
        <v>539</v>
      </c>
      <c r="J119">
        <v>12</v>
      </c>
      <c r="K119">
        <v>14</v>
      </c>
      <c r="L119" s="7">
        <f t="shared" si="16"/>
        <v>0.8571428571428571</v>
      </c>
      <c r="M119" t="s">
        <v>540</v>
      </c>
    </row>
    <row r="120" spans="1:13" x14ac:dyDescent="0.2">
      <c r="A120" t="s">
        <v>539</v>
      </c>
      <c r="J120">
        <v>11.4</v>
      </c>
      <c r="K120">
        <v>13.8</v>
      </c>
      <c r="L120" s="7">
        <f t="shared" si="16"/>
        <v>0.82608695652173914</v>
      </c>
      <c r="M120" t="s">
        <v>540</v>
      </c>
    </row>
    <row r="121" spans="1:13" x14ac:dyDescent="0.2">
      <c r="A121" t="s">
        <v>539</v>
      </c>
      <c r="J121">
        <v>11.2</v>
      </c>
      <c r="K121">
        <v>13.6</v>
      </c>
      <c r="L121" s="7">
        <f t="shared" si="16"/>
        <v>0.82352941176470584</v>
      </c>
      <c r="M121" t="s">
        <v>540</v>
      </c>
    </row>
    <row r="122" spans="1:13" x14ac:dyDescent="0.2">
      <c r="A122" t="s">
        <v>539</v>
      </c>
      <c r="J122">
        <v>11.8</v>
      </c>
      <c r="K122">
        <v>13.2</v>
      </c>
      <c r="L122" s="7">
        <f t="shared" si="16"/>
        <v>0.89393939393939403</v>
      </c>
      <c r="M122" t="s">
        <v>540</v>
      </c>
    </row>
    <row r="123" spans="1:13" x14ac:dyDescent="0.2">
      <c r="A123" t="s">
        <v>539</v>
      </c>
      <c r="J123">
        <v>12</v>
      </c>
      <c r="K123">
        <v>15</v>
      </c>
      <c r="L123" s="7">
        <f t="shared" si="16"/>
        <v>0.8</v>
      </c>
      <c r="M123" t="s">
        <v>540</v>
      </c>
    </row>
    <row r="124" spans="1:13" x14ac:dyDescent="0.2">
      <c r="A124" t="s">
        <v>539</v>
      </c>
      <c r="J124">
        <v>11</v>
      </c>
      <c r="K124">
        <v>14.2</v>
      </c>
      <c r="L124" s="7">
        <f t="shared" si="16"/>
        <v>0.77464788732394374</v>
      </c>
      <c r="M124" t="s">
        <v>540</v>
      </c>
    </row>
    <row r="125" spans="1:13" x14ac:dyDescent="0.2">
      <c r="A125" t="s">
        <v>539</v>
      </c>
      <c r="J125">
        <v>11.2</v>
      </c>
      <c r="K125">
        <v>13</v>
      </c>
      <c r="L125" s="7">
        <f t="shared" si="16"/>
        <v>0.86153846153846148</v>
      </c>
      <c r="M125" t="s">
        <v>540</v>
      </c>
    </row>
    <row r="126" spans="1:13" x14ac:dyDescent="0.2">
      <c r="A126" t="s">
        <v>539</v>
      </c>
      <c r="J126">
        <v>12.6</v>
      </c>
      <c r="K126">
        <v>15.6</v>
      </c>
      <c r="L126" s="7">
        <f t="shared" si="16"/>
        <v>0.80769230769230771</v>
      </c>
      <c r="M126" t="s">
        <v>540</v>
      </c>
    </row>
    <row r="127" spans="1:13" x14ac:dyDescent="0.2">
      <c r="A127" t="s">
        <v>539</v>
      </c>
      <c r="J127">
        <v>11.4</v>
      </c>
      <c r="K127">
        <v>14</v>
      </c>
      <c r="L127" s="7">
        <f t="shared" si="16"/>
        <v>0.81428571428571428</v>
      </c>
      <c r="M127" t="s">
        <v>540</v>
      </c>
    </row>
    <row r="128" spans="1:13" x14ac:dyDescent="0.2">
      <c r="A128" t="s">
        <v>539</v>
      </c>
      <c r="J128">
        <v>11.8</v>
      </c>
      <c r="K128">
        <v>15</v>
      </c>
      <c r="L128" s="7">
        <f t="shared" si="16"/>
        <v>0.78666666666666674</v>
      </c>
      <c r="M128" t="s">
        <v>540</v>
      </c>
    </row>
    <row r="129" spans="1:15" x14ac:dyDescent="0.2">
      <c r="A129" t="s">
        <v>539</v>
      </c>
      <c r="J129">
        <v>12.2</v>
      </c>
      <c r="K129">
        <v>14.6</v>
      </c>
      <c r="L129" s="7">
        <f t="shared" si="16"/>
        <v>0.83561643835616439</v>
      </c>
      <c r="M129" t="s">
        <v>540</v>
      </c>
    </row>
    <row r="130" spans="1:15" x14ac:dyDescent="0.2">
      <c r="A130" t="s">
        <v>539</v>
      </c>
      <c r="J130">
        <v>11.4</v>
      </c>
      <c r="K130">
        <v>14</v>
      </c>
      <c r="L130" s="7">
        <f t="shared" si="16"/>
        <v>0.81428571428571428</v>
      </c>
      <c r="M130" t="s">
        <v>540</v>
      </c>
    </row>
    <row r="131" spans="1:15" x14ac:dyDescent="0.2">
      <c r="A131" t="s">
        <v>863</v>
      </c>
      <c r="J131">
        <v>11</v>
      </c>
      <c r="K131">
        <v>13</v>
      </c>
      <c r="L131" s="7">
        <f t="shared" si="16"/>
        <v>0.84615384615384615</v>
      </c>
      <c r="N131" t="s">
        <v>48</v>
      </c>
      <c r="O131" t="s">
        <v>864</v>
      </c>
    </row>
    <row r="132" spans="1:15" x14ac:dyDescent="0.2">
      <c r="J132">
        <v>11</v>
      </c>
      <c r="K132">
        <v>13</v>
      </c>
      <c r="L132" s="7">
        <f t="shared" si="16"/>
        <v>0.84615384615384615</v>
      </c>
    </row>
    <row r="133" spans="1:15" x14ac:dyDescent="0.2">
      <c r="J133">
        <v>10</v>
      </c>
      <c r="K133">
        <v>13</v>
      </c>
      <c r="L133" s="7">
        <f t="shared" si="16"/>
        <v>0.76923076923076927</v>
      </c>
    </row>
    <row r="134" spans="1:15" x14ac:dyDescent="0.2">
      <c r="J134">
        <v>11</v>
      </c>
      <c r="K134">
        <v>13</v>
      </c>
      <c r="L134" s="7">
        <f t="shared" si="16"/>
        <v>0.84615384615384615</v>
      </c>
    </row>
    <row r="135" spans="1:15" x14ac:dyDescent="0.2">
      <c r="J135">
        <v>11</v>
      </c>
      <c r="K135">
        <v>13</v>
      </c>
      <c r="L135" s="7">
        <f t="shared" si="16"/>
        <v>0.84615384615384615</v>
      </c>
    </row>
    <row r="136" spans="1:15" x14ac:dyDescent="0.2">
      <c r="J136">
        <v>11</v>
      </c>
      <c r="K136">
        <v>13.5</v>
      </c>
      <c r="L136" s="7">
        <f t="shared" si="16"/>
        <v>0.81481481481481477</v>
      </c>
    </row>
    <row r="137" spans="1:15" x14ac:dyDescent="0.2">
      <c r="A137" t="s">
        <v>981</v>
      </c>
      <c r="J137">
        <v>12.5</v>
      </c>
      <c r="K137">
        <v>13.5</v>
      </c>
      <c r="L137" s="7">
        <f t="shared" si="16"/>
        <v>0.92592592592592593</v>
      </c>
    </row>
    <row r="138" spans="1:15" x14ac:dyDescent="0.2">
      <c r="A138" t="s">
        <v>981</v>
      </c>
      <c r="J138">
        <v>12</v>
      </c>
      <c r="K138">
        <v>14</v>
      </c>
      <c r="L138" s="7">
        <f t="shared" si="16"/>
        <v>0.8571428571428571</v>
      </c>
    </row>
    <row r="139" spans="1:15" x14ac:dyDescent="0.2">
      <c r="A139" t="s">
        <v>981</v>
      </c>
      <c r="J139">
        <v>12.5</v>
      </c>
      <c r="K139">
        <v>13.5</v>
      </c>
      <c r="L139" s="7">
        <f t="shared" si="16"/>
        <v>0.92592592592592593</v>
      </c>
    </row>
    <row r="140" spans="1:15" x14ac:dyDescent="0.2">
      <c r="A140" t="s">
        <v>981</v>
      </c>
      <c r="J140">
        <v>12</v>
      </c>
      <c r="K140">
        <v>14.5</v>
      </c>
      <c r="L140" s="7">
        <f t="shared" si="16"/>
        <v>0.82758620689655171</v>
      </c>
    </row>
    <row r="141" spans="1:15" x14ac:dyDescent="0.2">
      <c r="A141" t="s">
        <v>981</v>
      </c>
      <c r="J141">
        <v>12</v>
      </c>
      <c r="K141">
        <v>13.5</v>
      </c>
      <c r="L141" s="7">
        <f t="shared" si="16"/>
        <v>0.88888888888888884</v>
      </c>
    </row>
    <row r="142" spans="1:15" x14ac:dyDescent="0.2">
      <c r="A142" t="s">
        <v>981</v>
      </c>
      <c r="J142">
        <v>10.5</v>
      </c>
      <c r="K142">
        <v>12</v>
      </c>
      <c r="L142" s="7">
        <f t="shared" si="16"/>
        <v>0.875</v>
      </c>
    </row>
    <row r="143" spans="1:15" x14ac:dyDescent="0.2">
      <c r="A143" t="s">
        <v>981</v>
      </c>
      <c r="J143">
        <v>12</v>
      </c>
      <c r="K143">
        <v>13.5</v>
      </c>
      <c r="L143" s="7">
        <f t="shared" si="16"/>
        <v>0.88888888888888884</v>
      </c>
    </row>
    <row r="144" spans="1:15" x14ac:dyDescent="0.2">
      <c r="A144" t="s">
        <v>981</v>
      </c>
      <c r="J144">
        <v>11.5</v>
      </c>
      <c r="K144">
        <v>12</v>
      </c>
      <c r="L144" s="7">
        <f t="shared" si="16"/>
        <v>0.95833333333333337</v>
      </c>
    </row>
    <row r="145" spans="1:12" x14ac:dyDescent="0.2">
      <c r="A145" t="s">
        <v>981</v>
      </c>
      <c r="J145">
        <v>10.5</v>
      </c>
      <c r="K145">
        <v>13.5</v>
      </c>
      <c r="L145" s="7">
        <f t="shared" si="16"/>
        <v>0.77777777777777779</v>
      </c>
    </row>
    <row r="146" spans="1:12" x14ac:dyDescent="0.2">
      <c r="A146" t="s">
        <v>981</v>
      </c>
      <c r="J146">
        <v>10.5</v>
      </c>
      <c r="K146">
        <v>12.5</v>
      </c>
      <c r="L146" s="7">
        <f t="shared" si="16"/>
        <v>0.84</v>
      </c>
    </row>
    <row r="147" spans="1:12" x14ac:dyDescent="0.2">
      <c r="A147" t="s">
        <v>981</v>
      </c>
      <c r="J147">
        <v>10.5</v>
      </c>
      <c r="K147">
        <v>12</v>
      </c>
      <c r="L147" s="7">
        <f t="shared" si="16"/>
        <v>0.875</v>
      </c>
    </row>
    <row r="148" spans="1:12" x14ac:dyDescent="0.2">
      <c r="A148" t="s">
        <v>981</v>
      </c>
      <c r="J148">
        <v>12.5</v>
      </c>
      <c r="K148">
        <v>14</v>
      </c>
      <c r="L148" s="7">
        <f t="shared" si="16"/>
        <v>0.8928571428571429</v>
      </c>
    </row>
    <row r="149" spans="1:12" x14ac:dyDescent="0.2">
      <c r="A149" t="s">
        <v>981</v>
      </c>
      <c r="J149">
        <v>10.5</v>
      </c>
      <c r="K149">
        <v>12.5</v>
      </c>
      <c r="L149" s="7">
        <f t="shared" si="16"/>
        <v>0.84</v>
      </c>
    </row>
    <row r="150" spans="1:12" x14ac:dyDescent="0.2">
      <c r="A150" t="s">
        <v>981</v>
      </c>
      <c r="J150">
        <v>11</v>
      </c>
      <c r="K150">
        <v>13</v>
      </c>
      <c r="L150" s="7">
        <f t="shared" si="16"/>
        <v>0.84615384615384615</v>
      </c>
    </row>
    <row r="151" spans="1:12" x14ac:dyDescent="0.2">
      <c r="A151" t="s">
        <v>981</v>
      </c>
      <c r="J151">
        <v>12.5</v>
      </c>
      <c r="K151">
        <v>14.5</v>
      </c>
      <c r="L151" s="7">
        <f t="shared" si="16"/>
        <v>0.86206896551724133</v>
      </c>
    </row>
    <row r="152" spans="1:12" x14ac:dyDescent="0.2">
      <c r="A152" t="s">
        <v>981</v>
      </c>
      <c r="J152">
        <v>10.5</v>
      </c>
      <c r="K152">
        <v>12</v>
      </c>
      <c r="L152" s="7">
        <f t="shared" si="16"/>
        <v>0.875</v>
      </c>
    </row>
    <row r="153" spans="1:12" x14ac:dyDescent="0.2">
      <c r="A153" t="s">
        <v>981</v>
      </c>
      <c r="J153">
        <v>10.5</v>
      </c>
      <c r="K153">
        <v>12</v>
      </c>
      <c r="L153" s="7">
        <f t="shared" si="16"/>
        <v>0.875</v>
      </c>
    </row>
    <row r="154" spans="1:12" x14ac:dyDescent="0.2">
      <c r="A154" t="s">
        <v>981</v>
      </c>
      <c r="J154">
        <v>11</v>
      </c>
      <c r="K154">
        <v>12</v>
      </c>
      <c r="L154" s="7">
        <f t="shared" si="16"/>
        <v>0.91666666666666663</v>
      </c>
    </row>
    <row r="155" spans="1:12" x14ac:dyDescent="0.2">
      <c r="A155" t="s">
        <v>981</v>
      </c>
      <c r="J155">
        <v>11.5</v>
      </c>
      <c r="K155">
        <v>13.5</v>
      </c>
      <c r="L155" s="7">
        <f t="shared" si="16"/>
        <v>0.85185185185185186</v>
      </c>
    </row>
    <row r="156" spans="1:12" x14ac:dyDescent="0.2">
      <c r="A156" t="s">
        <v>981</v>
      </c>
      <c r="J156">
        <v>11.5</v>
      </c>
      <c r="K156">
        <v>13</v>
      </c>
      <c r="L156" s="7">
        <f t="shared" si="16"/>
        <v>0.88461538461538458</v>
      </c>
    </row>
    <row r="157" spans="1:12" x14ac:dyDescent="0.2">
      <c r="A157" t="s">
        <v>986</v>
      </c>
      <c r="J157">
        <v>10.5</v>
      </c>
      <c r="K157">
        <v>12</v>
      </c>
      <c r="L157" s="7">
        <f t="shared" si="16"/>
        <v>0.875</v>
      </c>
    </row>
    <row r="158" spans="1:12" x14ac:dyDescent="0.2">
      <c r="J158">
        <v>11.5</v>
      </c>
      <c r="K158">
        <v>12.5</v>
      </c>
      <c r="L158" s="7">
        <f t="shared" si="16"/>
        <v>0.92</v>
      </c>
    </row>
    <row r="159" spans="1:12" x14ac:dyDescent="0.2">
      <c r="J159">
        <v>10.5</v>
      </c>
      <c r="K159">
        <v>12</v>
      </c>
      <c r="L159" s="7">
        <f t="shared" si="16"/>
        <v>0.875</v>
      </c>
    </row>
    <row r="160" spans="1:12" x14ac:dyDescent="0.2">
      <c r="J160">
        <v>13</v>
      </c>
      <c r="K160">
        <v>14.5</v>
      </c>
      <c r="L160" s="7">
        <f t="shared" si="16"/>
        <v>0.89655172413793105</v>
      </c>
    </row>
    <row r="161" spans="10:12" x14ac:dyDescent="0.2">
      <c r="J161">
        <v>10.5</v>
      </c>
      <c r="K161">
        <v>12</v>
      </c>
      <c r="L161" s="7">
        <f t="shared" si="16"/>
        <v>0.875</v>
      </c>
    </row>
    <row r="162" spans="10:12" x14ac:dyDescent="0.2">
      <c r="J162">
        <v>11</v>
      </c>
      <c r="K162">
        <v>12</v>
      </c>
      <c r="L162" s="7">
        <f t="shared" si="16"/>
        <v>0.91666666666666663</v>
      </c>
    </row>
    <row r="163" spans="10:12" x14ac:dyDescent="0.2">
      <c r="J163">
        <v>12.5</v>
      </c>
      <c r="K163">
        <v>14</v>
      </c>
      <c r="L163" s="7">
        <f t="shared" si="16"/>
        <v>0.8928571428571429</v>
      </c>
    </row>
    <row r="164" spans="10:12" x14ac:dyDescent="0.2">
      <c r="J164">
        <v>11</v>
      </c>
      <c r="K164">
        <v>13</v>
      </c>
      <c r="L164" s="7">
        <f t="shared" si="16"/>
        <v>0.84615384615384615</v>
      </c>
    </row>
    <row r="165" spans="10:12" x14ac:dyDescent="0.2">
      <c r="J165">
        <v>10.5</v>
      </c>
      <c r="K165">
        <v>12</v>
      </c>
      <c r="L165" s="7">
        <f t="shared" si="16"/>
        <v>0.875</v>
      </c>
    </row>
    <row r="166" spans="10:12" x14ac:dyDescent="0.2">
      <c r="J166">
        <v>11.5</v>
      </c>
      <c r="K166">
        <v>13</v>
      </c>
      <c r="L166" s="7">
        <f t="shared" si="16"/>
        <v>0.88461538461538458</v>
      </c>
    </row>
    <row r="167" spans="10:12" x14ac:dyDescent="0.2">
      <c r="J167">
        <v>12</v>
      </c>
      <c r="K167">
        <v>14</v>
      </c>
      <c r="L167" s="7">
        <f t="shared" si="16"/>
        <v>0.8571428571428571</v>
      </c>
    </row>
    <row r="168" spans="10:12" x14ac:dyDescent="0.2">
      <c r="J168">
        <v>11</v>
      </c>
      <c r="K168">
        <v>12</v>
      </c>
      <c r="L168" s="7">
        <f t="shared" si="16"/>
        <v>0.91666666666666663</v>
      </c>
    </row>
    <row r="169" spans="10:12" x14ac:dyDescent="0.2">
      <c r="J169">
        <v>11</v>
      </c>
      <c r="K169">
        <v>12</v>
      </c>
      <c r="L169" s="7">
        <f t="shared" si="16"/>
        <v>0.91666666666666663</v>
      </c>
    </row>
    <row r="170" spans="10:12" x14ac:dyDescent="0.2">
      <c r="J170">
        <v>10.5</v>
      </c>
      <c r="K170">
        <v>12</v>
      </c>
      <c r="L170" s="7">
        <f t="shared" si="16"/>
        <v>0.875</v>
      </c>
    </row>
    <row r="171" spans="10:12" x14ac:dyDescent="0.2">
      <c r="J171">
        <v>12.5</v>
      </c>
      <c r="K171">
        <v>14</v>
      </c>
      <c r="L171" s="7">
        <f t="shared" si="16"/>
        <v>0.8928571428571429</v>
      </c>
    </row>
    <row r="172" spans="10:12" x14ac:dyDescent="0.2">
      <c r="J172">
        <v>11.5</v>
      </c>
      <c r="K172">
        <v>12.5</v>
      </c>
      <c r="L172" s="7">
        <f t="shared" si="16"/>
        <v>0.92</v>
      </c>
    </row>
    <row r="173" spans="10:12" x14ac:dyDescent="0.2">
      <c r="J173">
        <v>13</v>
      </c>
      <c r="K173">
        <v>13.5</v>
      </c>
      <c r="L173" s="7">
        <f t="shared" si="16"/>
        <v>0.96296296296296291</v>
      </c>
    </row>
    <row r="174" spans="10:12" x14ac:dyDescent="0.2">
      <c r="J174">
        <v>11</v>
      </c>
      <c r="K174">
        <v>14</v>
      </c>
      <c r="L174" s="7">
        <f t="shared" si="16"/>
        <v>0.7857142857142857</v>
      </c>
    </row>
    <row r="175" spans="10:12" x14ac:dyDescent="0.2">
      <c r="J175">
        <v>10.5</v>
      </c>
      <c r="K175">
        <v>12</v>
      </c>
      <c r="L175" s="7">
        <f t="shared" si="16"/>
        <v>0.875</v>
      </c>
    </row>
    <row r="176" spans="10:12" x14ac:dyDescent="0.2">
      <c r="J176">
        <v>11.5</v>
      </c>
      <c r="K176">
        <v>12</v>
      </c>
      <c r="L176" s="7">
        <f t="shared" si="16"/>
        <v>0.95833333333333337</v>
      </c>
    </row>
    <row r="177" spans="1:13" x14ac:dyDescent="0.2">
      <c r="A177" t="s">
        <v>1179</v>
      </c>
      <c r="J177">
        <v>14</v>
      </c>
      <c r="K177">
        <v>10</v>
      </c>
      <c r="L177" s="7">
        <f t="shared" si="16"/>
        <v>1.4</v>
      </c>
      <c r="M177" t="s">
        <v>1180</v>
      </c>
    </row>
    <row r="178" spans="1:13" x14ac:dyDescent="0.2">
      <c r="J178">
        <v>13</v>
      </c>
      <c r="K178">
        <v>12</v>
      </c>
      <c r="L178" s="7">
        <f t="shared" si="16"/>
        <v>1.0833333333333333</v>
      </c>
    </row>
    <row r="179" spans="1:13" x14ac:dyDescent="0.2">
      <c r="J179">
        <v>14</v>
      </c>
      <c r="K179">
        <v>11</v>
      </c>
      <c r="L179" s="7">
        <f t="shared" si="16"/>
        <v>1.2727272727272727</v>
      </c>
    </row>
    <row r="180" spans="1:13" x14ac:dyDescent="0.2">
      <c r="J180">
        <v>13</v>
      </c>
      <c r="K180">
        <v>10</v>
      </c>
      <c r="L180" s="7">
        <f t="shared" si="16"/>
        <v>1.3</v>
      </c>
    </row>
    <row r="181" spans="1:13" x14ac:dyDescent="0.2">
      <c r="J181">
        <v>13</v>
      </c>
      <c r="K181">
        <v>11</v>
      </c>
      <c r="L181" s="7">
        <f t="shared" si="16"/>
        <v>1.1818181818181819</v>
      </c>
    </row>
  </sheetData>
  <phoneticPr fontId="4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0"/>
  <sheetViews>
    <sheetView workbookViewId="0">
      <pane ySplit="2040" topLeftCell="A118" activePane="bottomLeft"/>
      <selection activeCell="C2" sqref="B2:C7"/>
      <selection pane="bottomLeft" activeCell="N140" sqref="N140"/>
    </sheetView>
  </sheetViews>
  <sheetFormatPr defaultRowHeight="12.75" x14ac:dyDescent="0.2"/>
  <cols>
    <col min="4" max="4" width="7.140625" customWidth="1"/>
    <col min="5" max="6" width="6.85546875" customWidth="1"/>
    <col min="7" max="7" width="6.28515625" style="7" customWidth="1"/>
    <col min="8" max="8" width="5.7109375" style="7" customWidth="1"/>
    <col min="9" max="9" width="6.140625" customWidth="1"/>
    <col min="10" max="10" width="7.5703125" style="7" customWidth="1"/>
    <col min="11" max="11" width="6.7109375" customWidth="1"/>
    <col min="12" max="12" width="6.140625" customWidth="1"/>
    <col min="13" max="13" width="5.85546875" style="7" customWidth="1"/>
    <col min="14" max="14" width="5.28515625" customWidth="1"/>
    <col min="15" max="15" width="7" customWidth="1"/>
    <col min="16" max="16" width="6.85546875" customWidth="1"/>
  </cols>
  <sheetData>
    <row r="1" spans="1:18" x14ac:dyDescent="0.2">
      <c r="A1" s="2" t="s">
        <v>93</v>
      </c>
      <c r="B1" s="25" t="s">
        <v>1001</v>
      </c>
      <c r="C1" s="2" t="s">
        <v>1</v>
      </c>
      <c r="D1" s="2" t="s">
        <v>2</v>
      </c>
      <c r="E1" s="2" t="s">
        <v>5</v>
      </c>
      <c r="F1" s="2" t="s">
        <v>4</v>
      </c>
      <c r="G1" s="6" t="s">
        <v>3</v>
      </c>
      <c r="H1" s="6" t="s">
        <v>6</v>
      </c>
      <c r="I1" s="2" t="s">
        <v>24</v>
      </c>
      <c r="J1" s="6" t="s">
        <v>141</v>
      </c>
      <c r="K1" s="2" t="s">
        <v>7</v>
      </c>
      <c r="L1" s="2" t="s">
        <v>8</v>
      </c>
      <c r="M1" s="6" t="s">
        <v>56</v>
      </c>
      <c r="N1" t="s">
        <v>45</v>
      </c>
      <c r="O1" t="s">
        <v>46</v>
      </c>
      <c r="P1" t="s">
        <v>47</v>
      </c>
      <c r="Q1" t="s">
        <v>73</v>
      </c>
      <c r="R1" t="s">
        <v>74</v>
      </c>
    </row>
    <row r="2" spans="1:18" x14ac:dyDescent="0.2">
      <c r="A2" t="s">
        <v>12</v>
      </c>
      <c r="B2" s="1">
        <f>AVERAGE(B21:B988)</f>
        <v>22.210526315789473</v>
      </c>
      <c r="C2" s="1">
        <f t="shared" ref="C2:J2" si="0">AVERAGE(C21:C988)</f>
        <v>91.355555555555554</v>
      </c>
      <c r="D2" s="1">
        <f t="shared" si="0"/>
        <v>72.266666666666666</v>
      </c>
      <c r="E2" s="1">
        <f t="shared" si="0"/>
        <v>37.892857142857146</v>
      </c>
      <c r="F2" s="1">
        <f t="shared" si="0"/>
        <v>43.107142857142854</v>
      </c>
      <c r="G2" s="7">
        <f t="shared" si="0"/>
        <v>1.2440800628171313</v>
      </c>
      <c r="H2" s="7">
        <f t="shared" si="0"/>
        <v>0.4235694254874372</v>
      </c>
      <c r="I2" s="1">
        <f t="shared" si="0"/>
        <v>17.31111111111111</v>
      </c>
      <c r="J2" s="7">
        <f t="shared" si="0"/>
        <v>0.21067552193107839</v>
      </c>
      <c r="K2" s="1">
        <f>AVERAGE(K21:K986)</f>
        <v>12.549999999999999</v>
      </c>
      <c r="L2" s="1">
        <f>AVERAGE(L21:L988)</f>
        <v>14.677631578947368</v>
      </c>
      <c r="M2" s="7">
        <f>AVERAGE(M21:M988)</f>
        <v>0.85735866739299516</v>
      </c>
      <c r="Q2" s="7">
        <f>AVERAGE(Q22:Q988)</f>
        <v>7.75</v>
      </c>
      <c r="R2" s="7">
        <f>AVERAGE(R22:R988)</f>
        <v>6</v>
      </c>
    </row>
    <row r="3" spans="1:18" x14ac:dyDescent="0.2">
      <c r="A3" t="s">
        <v>14</v>
      </c>
      <c r="B3">
        <f>MIN(B21:B988)</f>
        <v>13</v>
      </c>
      <c r="C3">
        <f t="shared" ref="C3:J3" si="1">MIN(C21:C988)</f>
        <v>64</v>
      </c>
      <c r="D3">
        <f t="shared" si="1"/>
        <v>38</v>
      </c>
      <c r="E3">
        <f t="shared" si="1"/>
        <v>27</v>
      </c>
      <c r="F3">
        <f t="shared" si="1"/>
        <v>32</v>
      </c>
      <c r="G3" s="7">
        <f t="shared" si="1"/>
        <v>1</v>
      </c>
      <c r="H3" s="7">
        <f t="shared" si="1"/>
        <v>0.31578947368421051</v>
      </c>
      <c r="I3">
        <f t="shared" si="1"/>
        <v>13</v>
      </c>
      <c r="J3" s="7">
        <f t="shared" si="1"/>
        <v>0.12121212121212122</v>
      </c>
      <c r="K3">
        <f>MIN(K21:K986)</f>
        <v>10</v>
      </c>
      <c r="L3">
        <f>MIN(L21:L988)</f>
        <v>11</v>
      </c>
      <c r="M3" s="7">
        <f>MIN(M21:M988)</f>
        <v>0.75</v>
      </c>
      <c r="Q3" s="7">
        <f>MIN(Q22:Q988)</f>
        <v>6</v>
      </c>
      <c r="R3" s="7">
        <f>MIN(R22:R988)</f>
        <v>5</v>
      </c>
    </row>
    <row r="4" spans="1:18" x14ac:dyDescent="0.2">
      <c r="A4" t="s">
        <v>15</v>
      </c>
      <c r="B4" s="1">
        <f>PERCENTILE(B21:B988,0.05)</f>
        <v>14.8</v>
      </c>
      <c r="C4" s="1">
        <f t="shared" ref="C4:J4" si="2">PERCENTILE(C21:C988,0.05)</f>
        <v>76.400000000000006</v>
      </c>
      <c r="D4" s="1">
        <f t="shared" si="2"/>
        <v>54</v>
      </c>
      <c r="E4" s="1">
        <f t="shared" si="2"/>
        <v>28</v>
      </c>
      <c r="F4" s="1">
        <f t="shared" si="2"/>
        <v>36.35</v>
      </c>
      <c r="G4" s="7">
        <f t="shared" si="2"/>
        <v>1.0718125960061444</v>
      </c>
      <c r="H4" s="7">
        <f t="shared" si="2"/>
        <v>0.35194444444444445</v>
      </c>
      <c r="I4" s="1">
        <f t="shared" si="2"/>
        <v>14.2</v>
      </c>
      <c r="J4" s="7">
        <f t="shared" si="2"/>
        <v>0.14539312039312038</v>
      </c>
      <c r="K4" s="1">
        <f>PERCENTILE(K21:K986,0.05)</f>
        <v>10</v>
      </c>
      <c r="L4" s="1">
        <f>PERCENTILE(L21:L988,0.05)</f>
        <v>12.75</v>
      </c>
      <c r="M4" s="7">
        <f>PERCENTILE(M21:M988,0.05)</f>
        <v>0.76858974358974363</v>
      </c>
      <c r="Q4" s="7">
        <f>PERCENTILE(Q22:Q988,0.05)</f>
        <v>6.15</v>
      </c>
      <c r="R4" s="7">
        <f>PERCENTILE(R22:R988,0.05)</f>
        <v>5.15</v>
      </c>
    </row>
    <row r="5" spans="1:18" x14ac:dyDescent="0.2">
      <c r="A5" t="s">
        <v>16</v>
      </c>
      <c r="B5" s="1">
        <f>PERCENTILE(B21:B988,0.95)</f>
        <v>27.099999999999998</v>
      </c>
      <c r="C5" s="1">
        <f t="shared" ref="C5:J5" si="3">PERCENTILE(C21:C988,0.95)</f>
        <v>103.8</v>
      </c>
      <c r="D5" s="1">
        <f t="shared" si="3"/>
        <v>87.399999999999991</v>
      </c>
      <c r="E5" s="1">
        <f t="shared" si="3"/>
        <v>48.599999999999994</v>
      </c>
      <c r="F5" s="1">
        <f t="shared" si="3"/>
        <v>48.65</v>
      </c>
      <c r="G5" s="7">
        <f t="shared" si="3"/>
        <v>1.5520030816640984</v>
      </c>
      <c r="H5" s="7">
        <f t="shared" si="3"/>
        <v>0.48645247657295848</v>
      </c>
      <c r="I5" s="1">
        <f t="shared" si="3"/>
        <v>20.799999999999997</v>
      </c>
      <c r="J5" s="7">
        <f t="shared" si="3"/>
        <v>0.29419191919191917</v>
      </c>
      <c r="K5" s="1">
        <f>PERCENTILE(K21:K986,0.95)</f>
        <v>14</v>
      </c>
      <c r="L5" s="1">
        <f>PERCENTILE(L21:L988,0.95)</f>
        <v>17</v>
      </c>
      <c r="M5" s="7">
        <f>PERCENTILE(M21:M988,0.95)</f>
        <v>0.93529411764705883</v>
      </c>
      <c r="Q5" s="7">
        <f>PERCENTILE(Q22:Q988,0.95)</f>
        <v>9.6999999999999993</v>
      </c>
      <c r="R5" s="7">
        <f>PERCENTILE(R22:R988,0.95)</f>
        <v>6.85</v>
      </c>
    </row>
    <row r="6" spans="1:18" x14ac:dyDescent="0.2">
      <c r="A6" t="s">
        <v>13</v>
      </c>
      <c r="B6">
        <f>MAX(B21:B988)</f>
        <v>28</v>
      </c>
      <c r="C6">
        <f t="shared" ref="C6:J6" si="4">MAX(C21:C988)</f>
        <v>110</v>
      </c>
      <c r="D6">
        <f t="shared" si="4"/>
        <v>93</v>
      </c>
      <c r="E6">
        <f t="shared" si="4"/>
        <v>50</v>
      </c>
      <c r="F6">
        <f t="shared" si="4"/>
        <v>50</v>
      </c>
      <c r="G6" s="7">
        <f>MAX(G21:G988)</f>
        <v>1.5833333333333333</v>
      </c>
      <c r="H6" s="7">
        <f t="shared" si="4"/>
        <v>0.51020408163265307</v>
      </c>
      <c r="I6">
        <f t="shared" si="4"/>
        <v>22</v>
      </c>
      <c r="J6" s="7">
        <f t="shared" si="4"/>
        <v>0.30769230769230771</v>
      </c>
      <c r="K6">
        <f>MAX(K21:K986)</f>
        <v>16</v>
      </c>
      <c r="L6">
        <f>MAX(L21:L988)</f>
        <v>18</v>
      </c>
      <c r="M6" s="7">
        <f>MAX(M21:M988)</f>
        <v>1.0833333333333333</v>
      </c>
      <c r="Q6" s="7">
        <f>MAX(Q22:Q988)</f>
        <v>10</v>
      </c>
      <c r="R6" s="7">
        <f>MAX(R22:R988)</f>
        <v>7</v>
      </c>
    </row>
    <row r="7" spans="1:18" s="5" customFormat="1" x14ac:dyDescent="0.2">
      <c r="A7" s="5" t="s">
        <v>22</v>
      </c>
      <c r="B7" s="5">
        <f>COUNT(B21:B988)</f>
        <v>19</v>
      </c>
      <c r="C7" s="5">
        <f>COUNT(C21:C988)</f>
        <v>45</v>
      </c>
      <c r="D7" s="5">
        <f t="shared" ref="D7:M7" si="5">COUNT(D21:D988)</f>
        <v>45</v>
      </c>
      <c r="E7" s="5">
        <f t="shared" si="5"/>
        <v>28</v>
      </c>
      <c r="F7" s="5">
        <f t="shared" si="5"/>
        <v>28</v>
      </c>
      <c r="G7" s="5">
        <f t="shared" si="5"/>
        <v>43</v>
      </c>
      <c r="H7" s="5">
        <f t="shared" si="5"/>
        <v>28</v>
      </c>
      <c r="I7" s="5">
        <f t="shared" si="5"/>
        <v>45</v>
      </c>
      <c r="J7" s="5">
        <f t="shared" si="5"/>
        <v>28</v>
      </c>
      <c r="K7" s="5">
        <f t="shared" si="5"/>
        <v>76</v>
      </c>
      <c r="L7" s="5">
        <f t="shared" si="5"/>
        <v>76</v>
      </c>
      <c r="M7" s="5">
        <f t="shared" si="5"/>
        <v>76</v>
      </c>
      <c r="Q7" s="5">
        <f>COUNT(Q21:Q988)</f>
        <v>4</v>
      </c>
      <c r="R7" s="5">
        <f>COUNT(R21:R988)</f>
        <v>4</v>
      </c>
    </row>
    <row r="21" spans="1:16" x14ac:dyDescent="0.2">
      <c r="A21" t="s">
        <v>210</v>
      </c>
      <c r="C21">
        <v>93</v>
      </c>
      <c r="D21">
        <v>84</v>
      </c>
      <c r="E21">
        <v>43</v>
      </c>
      <c r="F21">
        <v>42</v>
      </c>
      <c r="G21" s="7">
        <f>C21/D21</f>
        <v>1.1071428571428572</v>
      </c>
      <c r="H21" s="7">
        <f>E21/C21</f>
        <v>0.46236559139784944</v>
      </c>
      <c r="I21">
        <v>17</v>
      </c>
      <c r="J21" s="7">
        <v>0.30769230769230771</v>
      </c>
      <c r="K21" s="7"/>
    </row>
    <row r="22" spans="1:16" x14ac:dyDescent="0.2">
      <c r="C22">
        <v>90</v>
      </c>
      <c r="D22">
        <v>82</v>
      </c>
      <c r="E22">
        <v>37</v>
      </c>
      <c r="F22">
        <v>44</v>
      </c>
      <c r="G22" s="7">
        <f>C22/D22</f>
        <v>1.0975609756097562</v>
      </c>
      <c r="H22" s="7">
        <f>E22/C22</f>
        <v>0.41111111111111109</v>
      </c>
      <c r="I22">
        <v>16</v>
      </c>
      <c r="J22" s="7">
        <v>0.18918918918918914</v>
      </c>
      <c r="K22" s="7"/>
    </row>
    <row r="23" spans="1:16" x14ac:dyDescent="0.2">
      <c r="C23">
        <v>88</v>
      </c>
      <c r="D23">
        <v>77</v>
      </c>
      <c r="E23">
        <v>35</v>
      </c>
      <c r="F23">
        <v>42</v>
      </c>
      <c r="G23" s="7">
        <f>C23/D23</f>
        <v>1.1428571428571428</v>
      </c>
      <c r="H23" s="7">
        <f>E23/C23</f>
        <v>0.39772727272727271</v>
      </c>
      <c r="I23">
        <v>16</v>
      </c>
      <c r="J23" s="7">
        <v>0.22500000000000001</v>
      </c>
      <c r="K23" s="7"/>
    </row>
    <row r="24" spans="1:16" x14ac:dyDescent="0.2">
      <c r="A24" t="s">
        <v>216</v>
      </c>
      <c r="K24">
        <v>12</v>
      </c>
      <c r="L24">
        <v>14</v>
      </c>
      <c r="M24" s="7">
        <f>K24/L24</f>
        <v>0.8571428571428571</v>
      </c>
      <c r="N24" t="s">
        <v>219</v>
      </c>
      <c r="O24" t="s">
        <v>217</v>
      </c>
      <c r="P24" t="s">
        <v>218</v>
      </c>
    </row>
    <row r="25" spans="1:16" x14ac:dyDescent="0.2">
      <c r="K25">
        <v>11</v>
      </c>
      <c r="L25">
        <v>14</v>
      </c>
      <c r="M25" s="7">
        <f>K25/L25</f>
        <v>0.7857142857142857</v>
      </c>
    </row>
    <row r="26" spans="1:16" x14ac:dyDescent="0.2">
      <c r="K26">
        <v>11</v>
      </c>
      <c r="L26">
        <v>13</v>
      </c>
      <c r="M26" s="7">
        <f>K26/L26</f>
        <v>0.84615384615384615</v>
      </c>
    </row>
    <row r="27" spans="1:16" x14ac:dyDescent="0.2">
      <c r="K27">
        <v>11</v>
      </c>
      <c r="L27">
        <v>14</v>
      </c>
      <c r="M27" s="7">
        <f>K27/L27</f>
        <v>0.7857142857142857</v>
      </c>
    </row>
    <row r="28" spans="1:16" x14ac:dyDescent="0.2">
      <c r="A28" t="s">
        <v>317</v>
      </c>
      <c r="C28">
        <v>104</v>
      </c>
      <c r="D28">
        <v>89</v>
      </c>
      <c r="E28">
        <v>40</v>
      </c>
      <c r="F28">
        <v>48</v>
      </c>
      <c r="G28" s="7">
        <f>C28/D28</f>
        <v>1.1685393258426966</v>
      </c>
      <c r="H28" s="7">
        <f>E28/C28</f>
        <v>0.38461538461538464</v>
      </c>
      <c r="I28">
        <v>19</v>
      </c>
      <c r="J28" s="7">
        <v>0.13636363636363635</v>
      </c>
    </row>
    <row r="29" spans="1:16" x14ac:dyDescent="0.2">
      <c r="A29" t="s">
        <v>317</v>
      </c>
      <c r="C29">
        <v>108</v>
      </c>
      <c r="D29">
        <v>46</v>
      </c>
      <c r="E29">
        <v>50</v>
      </c>
      <c r="F29">
        <v>40</v>
      </c>
      <c r="H29" s="7">
        <f t="shared" ref="H29:H38" si="6">E29/C29</f>
        <v>0.46296296296296297</v>
      </c>
      <c r="I29">
        <v>18</v>
      </c>
      <c r="J29" s="7">
        <v>0.27083333333333331</v>
      </c>
    </row>
    <row r="30" spans="1:16" x14ac:dyDescent="0.2">
      <c r="A30" t="s">
        <v>317</v>
      </c>
      <c r="C30">
        <v>98</v>
      </c>
      <c r="D30">
        <v>38</v>
      </c>
      <c r="E30">
        <v>50</v>
      </c>
      <c r="F30">
        <v>43</v>
      </c>
      <c r="H30" s="7">
        <f t="shared" si="6"/>
        <v>0.51020408163265307</v>
      </c>
      <c r="I30">
        <v>15</v>
      </c>
      <c r="J30" s="7">
        <v>0.17948717948717949</v>
      </c>
    </row>
    <row r="31" spans="1:16" x14ac:dyDescent="0.2">
      <c r="A31" t="s">
        <v>318</v>
      </c>
      <c r="C31">
        <v>90</v>
      </c>
      <c r="D31">
        <v>66</v>
      </c>
      <c r="E31">
        <v>43</v>
      </c>
      <c r="F31">
        <v>47</v>
      </c>
      <c r="G31" s="7">
        <f t="shared" ref="G31:G38" si="7">C31/D31</f>
        <v>1.3636363636363635</v>
      </c>
      <c r="H31" s="7">
        <f t="shared" si="6"/>
        <v>0.4777777777777778</v>
      </c>
      <c r="I31">
        <v>16</v>
      </c>
      <c r="J31" s="7">
        <v>0.12121212121212122</v>
      </c>
    </row>
    <row r="32" spans="1:16" x14ac:dyDescent="0.2">
      <c r="A32" t="s">
        <v>318</v>
      </c>
      <c r="C32">
        <v>90</v>
      </c>
      <c r="D32">
        <v>84</v>
      </c>
      <c r="E32">
        <v>44</v>
      </c>
      <c r="F32">
        <v>43</v>
      </c>
      <c r="G32" s="7">
        <f t="shared" si="7"/>
        <v>1.0714285714285714</v>
      </c>
      <c r="H32" s="7">
        <f t="shared" si="6"/>
        <v>0.48888888888888887</v>
      </c>
      <c r="I32">
        <v>16</v>
      </c>
      <c r="J32" s="7">
        <v>0.17073170731707318</v>
      </c>
    </row>
    <row r="33" spans="1:18" x14ac:dyDescent="0.2">
      <c r="A33" t="s">
        <v>318</v>
      </c>
      <c r="C33">
        <v>83</v>
      </c>
      <c r="D33">
        <v>78</v>
      </c>
      <c r="E33">
        <v>37</v>
      </c>
      <c r="F33">
        <v>45</v>
      </c>
      <c r="G33" s="7">
        <f t="shared" si="7"/>
        <v>1.0641025641025641</v>
      </c>
      <c r="H33" s="7">
        <f t="shared" si="6"/>
        <v>0.44578313253012047</v>
      </c>
      <c r="I33">
        <v>17</v>
      </c>
      <c r="J33" s="7">
        <v>0.17948717948717949</v>
      </c>
    </row>
    <row r="34" spans="1:18" x14ac:dyDescent="0.2">
      <c r="A34" t="s">
        <v>318</v>
      </c>
      <c r="C34">
        <v>92</v>
      </c>
      <c r="D34">
        <v>83</v>
      </c>
      <c r="E34">
        <v>35</v>
      </c>
      <c r="F34">
        <v>49</v>
      </c>
      <c r="G34" s="7">
        <f t="shared" si="7"/>
        <v>1.1084337349397591</v>
      </c>
      <c r="H34" s="7">
        <f t="shared" si="6"/>
        <v>0.38043478260869568</v>
      </c>
      <c r="I34">
        <v>16</v>
      </c>
      <c r="J34" s="7">
        <v>0.17777777777777778</v>
      </c>
    </row>
    <row r="35" spans="1:18" x14ac:dyDescent="0.2">
      <c r="A35" t="s">
        <v>319</v>
      </c>
      <c r="C35">
        <v>100</v>
      </c>
      <c r="D35">
        <v>72</v>
      </c>
      <c r="E35">
        <v>46</v>
      </c>
      <c r="F35">
        <v>39</v>
      </c>
      <c r="G35" s="7">
        <f t="shared" si="7"/>
        <v>1.3888888888888888</v>
      </c>
      <c r="H35" s="7">
        <f t="shared" si="6"/>
        <v>0.46</v>
      </c>
      <c r="I35">
        <v>16</v>
      </c>
      <c r="J35" s="7">
        <v>0.16216216216216217</v>
      </c>
      <c r="K35">
        <v>14</v>
      </c>
      <c r="L35">
        <v>15</v>
      </c>
      <c r="M35" s="7">
        <f>K35/L35</f>
        <v>0.93333333333333335</v>
      </c>
      <c r="Q35">
        <v>7</v>
      </c>
      <c r="R35">
        <v>5</v>
      </c>
    </row>
    <row r="36" spans="1:18" x14ac:dyDescent="0.2">
      <c r="A36" t="s">
        <v>319</v>
      </c>
      <c r="C36">
        <v>93</v>
      </c>
      <c r="D36">
        <v>72</v>
      </c>
      <c r="E36">
        <v>44</v>
      </c>
      <c r="F36">
        <v>42</v>
      </c>
      <c r="G36" s="7">
        <f t="shared" si="7"/>
        <v>1.2916666666666667</v>
      </c>
      <c r="H36" s="7">
        <f t="shared" si="6"/>
        <v>0.4731182795698925</v>
      </c>
      <c r="I36">
        <v>20</v>
      </c>
      <c r="J36" s="7">
        <v>0.2</v>
      </c>
      <c r="K36">
        <v>16</v>
      </c>
      <c r="L36">
        <v>17</v>
      </c>
      <c r="M36" s="7">
        <f>K36/L36</f>
        <v>0.94117647058823528</v>
      </c>
      <c r="Q36">
        <v>8</v>
      </c>
      <c r="R36">
        <v>6</v>
      </c>
    </row>
    <row r="37" spans="1:18" x14ac:dyDescent="0.2">
      <c r="A37" t="s">
        <v>319</v>
      </c>
      <c r="C37">
        <v>78</v>
      </c>
      <c r="D37">
        <v>68</v>
      </c>
      <c r="E37">
        <v>36</v>
      </c>
      <c r="F37">
        <v>36</v>
      </c>
      <c r="G37" s="7">
        <f t="shared" si="7"/>
        <v>1.1470588235294117</v>
      </c>
      <c r="H37" s="7">
        <f t="shared" si="6"/>
        <v>0.46153846153846156</v>
      </c>
      <c r="I37">
        <v>13</v>
      </c>
      <c r="J37" s="7">
        <v>0.21212121212121213</v>
      </c>
      <c r="Q37">
        <v>6</v>
      </c>
      <c r="R37">
        <v>6</v>
      </c>
    </row>
    <row r="38" spans="1:18" x14ac:dyDescent="0.2">
      <c r="A38" t="s">
        <v>319</v>
      </c>
      <c r="C38">
        <v>96</v>
      </c>
      <c r="D38">
        <v>67</v>
      </c>
      <c r="E38">
        <v>40</v>
      </c>
      <c r="F38">
        <v>46</v>
      </c>
      <c r="G38" s="7">
        <f t="shared" si="7"/>
        <v>1.4328358208955223</v>
      </c>
      <c r="H38" s="7">
        <f t="shared" si="6"/>
        <v>0.41666666666666669</v>
      </c>
      <c r="I38">
        <v>17</v>
      </c>
      <c r="J38" s="7">
        <v>0.17142857142857143</v>
      </c>
      <c r="Q38">
        <v>10</v>
      </c>
      <c r="R38">
        <v>7</v>
      </c>
    </row>
    <row r="39" spans="1:18" x14ac:dyDescent="0.2">
      <c r="A39" t="s">
        <v>320</v>
      </c>
      <c r="C39">
        <v>84</v>
      </c>
      <c r="D39">
        <v>78</v>
      </c>
      <c r="E39">
        <v>30</v>
      </c>
      <c r="F39">
        <v>46</v>
      </c>
      <c r="G39" s="7">
        <f t="shared" ref="G39:G46" si="8">C39/D39</f>
        <v>1.0769230769230769</v>
      </c>
      <c r="H39" s="7">
        <f t="shared" ref="H39:H46" si="9">E39/C39</f>
        <v>0.35714285714285715</v>
      </c>
      <c r="I39">
        <v>17</v>
      </c>
      <c r="J39" s="7">
        <v>0.19148936170212766</v>
      </c>
    </row>
    <row r="40" spans="1:18" x14ac:dyDescent="0.2">
      <c r="A40" t="s">
        <v>320</v>
      </c>
      <c r="C40">
        <v>80</v>
      </c>
      <c r="D40">
        <v>80</v>
      </c>
      <c r="E40">
        <v>28</v>
      </c>
      <c r="F40">
        <v>44</v>
      </c>
      <c r="G40" s="7">
        <f t="shared" si="8"/>
        <v>1</v>
      </c>
      <c r="H40" s="7">
        <f t="shared" si="9"/>
        <v>0.35</v>
      </c>
      <c r="I40">
        <v>17</v>
      </c>
      <c r="J40" s="7">
        <v>0.23684210526315788</v>
      </c>
    </row>
    <row r="41" spans="1:18" x14ac:dyDescent="0.2">
      <c r="A41" t="s">
        <v>321</v>
      </c>
      <c r="C41">
        <v>101</v>
      </c>
      <c r="D41">
        <v>81</v>
      </c>
      <c r="E41">
        <v>42</v>
      </c>
      <c r="F41">
        <v>42</v>
      </c>
      <c r="G41" s="7">
        <f t="shared" si="8"/>
        <v>1.2469135802469136</v>
      </c>
      <c r="H41" s="7">
        <f t="shared" si="9"/>
        <v>0.41584158415841582</v>
      </c>
      <c r="I41">
        <v>19</v>
      </c>
      <c r="J41" s="7">
        <v>0.18181818181818182</v>
      </c>
    </row>
    <row r="42" spans="1:18" x14ac:dyDescent="0.2">
      <c r="A42" t="s">
        <v>321</v>
      </c>
      <c r="C42">
        <v>88</v>
      </c>
      <c r="D42">
        <v>76</v>
      </c>
      <c r="E42">
        <v>37</v>
      </c>
      <c r="F42">
        <v>48</v>
      </c>
      <c r="G42" s="7">
        <f t="shared" si="8"/>
        <v>1.1578947368421053</v>
      </c>
      <c r="H42" s="7">
        <f t="shared" si="9"/>
        <v>0.42045454545454547</v>
      </c>
      <c r="I42">
        <v>18</v>
      </c>
      <c r="J42" s="7">
        <v>0.23684210526315788</v>
      </c>
    </row>
    <row r="43" spans="1:18" x14ac:dyDescent="0.2">
      <c r="A43" t="s">
        <v>320</v>
      </c>
      <c r="C43">
        <v>64</v>
      </c>
      <c r="D43">
        <v>54</v>
      </c>
      <c r="E43">
        <v>28</v>
      </c>
      <c r="F43">
        <v>48</v>
      </c>
      <c r="G43" s="7">
        <f t="shared" si="8"/>
        <v>1.1851851851851851</v>
      </c>
      <c r="H43" s="7">
        <f t="shared" si="9"/>
        <v>0.4375</v>
      </c>
      <c r="I43">
        <v>16</v>
      </c>
      <c r="J43" s="7">
        <v>0.21428571428571427</v>
      </c>
    </row>
    <row r="44" spans="1:18" x14ac:dyDescent="0.2">
      <c r="A44" t="s">
        <v>320</v>
      </c>
      <c r="C44">
        <v>70</v>
      </c>
      <c r="D44">
        <v>60</v>
      </c>
      <c r="E44">
        <v>27</v>
      </c>
      <c r="F44">
        <v>43</v>
      </c>
      <c r="G44" s="7">
        <f t="shared" si="8"/>
        <v>1.1666666666666667</v>
      </c>
      <c r="H44" s="7">
        <f t="shared" si="9"/>
        <v>0.38571428571428573</v>
      </c>
      <c r="I44">
        <v>18</v>
      </c>
      <c r="J44" s="7">
        <v>0.23333333333333334</v>
      </c>
    </row>
    <row r="45" spans="1:18" x14ac:dyDescent="0.2">
      <c r="A45" t="s">
        <v>320</v>
      </c>
      <c r="C45">
        <v>95</v>
      </c>
      <c r="D45">
        <v>88</v>
      </c>
      <c r="E45">
        <v>30</v>
      </c>
      <c r="F45">
        <v>44</v>
      </c>
      <c r="G45" s="7">
        <f t="shared" si="8"/>
        <v>1.0795454545454546</v>
      </c>
      <c r="H45" s="7">
        <f t="shared" si="9"/>
        <v>0.31578947368421051</v>
      </c>
      <c r="I45">
        <v>18</v>
      </c>
      <c r="J45" s="7">
        <v>0.21739130434782608</v>
      </c>
    </row>
    <row r="46" spans="1:18" x14ac:dyDescent="0.2">
      <c r="A46" t="s">
        <v>320</v>
      </c>
      <c r="C46">
        <v>76</v>
      </c>
      <c r="D46">
        <v>66</v>
      </c>
      <c r="E46">
        <v>32</v>
      </c>
      <c r="F46">
        <v>50</v>
      </c>
      <c r="G46" s="7">
        <f t="shared" si="8"/>
        <v>1.1515151515151516</v>
      </c>
      <c r="H46" s="7">
        <f t="shared" si="9"/>
        <v>0.42105263157894735</v>
      </c>
      <c r="I46">
        <v>15</v>
      </c>
      <c r="J46" s="7">
        <v>0.27777777777777779</v>
      </c>
    </row>
    <row r="47" spans="1:18" x14ac:dyDescent="0.2">
      <c r="A47" t="s">
        <v>359</v>
      </c>
      <c r="K47">
        <v>10</v>
      </c>
      <c r="L47">
        <v>13</v>
      </c>
      <c r="M47" s="7">
        <f>K47/L47</f>
        <v>0.76923076923076927</v>
      </c>
      <c r="N47" t="s">
        <v>360</v>
      </c>
      <c r="O47" t="s">
        <v>361</v>
      </c>
      <c r="P47" t="s">
        <v>108</v>
      </c>
    </row>
    <row r="48" spans="1:18" x14ac:dyDescent="0.2">
      <c r="K48">
        <v>13</v>
      </c>
      <c r="L48">
        <v>14</v>
      </c>
      <c r="M48" s="7">
        <f t="shared" ref="M48:M61" si="10">K48/L48</f>
        <v>0.9285714285714286</v>
      </c>
    </row>
    <row r="49" spans="1:13" x14ac:dyDescent="0.2">
      <c r="K49">
        <v>12</v>
      </c>
      <c r="L49">
        <v>15</v>
      </c>
      <c r="M49" s="7">
        <f t="shared" si="10"/>
        <v>0.8</v>
      </c>
    </row>
    <row r="50" spans="1:13" x14ac:dyDescent="0.2">
      <c r="K50">
        <v>12</v>
      </c>
      <c r="L50">
        <v>15</v>
      </c>
      <c r="M50" s="7">
        <f t="shared" si="10"/>
        <v>0.8</v>
      </c>
    </row>
    <row r="51" spans="1:13" x14ac:dyDescent="0.2">
      <c r="K51">
        <v>13</v>
      </c>
      <c r="L51">
        <v>14</v>
      </c>
      <c r="M51" s="7">
        <f t="shared" si="10"/>
        <v>0.9285714285714286</v>
      </c>
    </row>
    <row r="52" spans="1:13" x14ac:dyDescent="0.2">
      <c r="K52">
        <v>12</v>
      </c>
      <c r="L52">
        <v>14</v>
      </c>
      <c r="M52" s="7">
        <f t="shared" si="10"/>
        <v>0.8571428571428571</v>
      </c>
    </row>
    <row r="53" spans="1:13" x14ac:dyDescent="0.2">
      <c r="K53">
        <v>10</v>
      </c>
      <c r="L53">
        <v>11</v>
      </c>
      <c r="M53" s="7">
        <f t="shared" si="10"/>
        <v>0.90909090909090906</v>
      </c>
    </row>
    <row r="54" spans="1:13" x14ac:dyDescent="0.2">
      <c r="K54">
        <v>11</v>
      </c>
      <c r="L54">
        <v>12</v>
      </c>
      <c r="M54" s="7">
        <f t="shared" si="10"/>
        <v>0.91666666666666663</v>
      </c>
    </row>
    <row r="55" spans="1:13" x14ac:dyDescent="0.2">
      <c r="K55">
        <v>12</v>
      </c>
      <c r="L55">
        <v>13</v>
      </c>
      <c r="M55" s="7">
        <f t="shared" si="10"/>
        <v>0.92307692307692313</v>
      </c>
    </row>
    <row r="56" spans="1:13" x14ac:dyDescent="0.2">
      <c r="K56">
        <v>13</v>
      </c>
      <c r="L56">
        <v>14.5</v>
      </c>
      <c r="M56" s="7">
        <f t="shared" si="10"/>
        <v>0.89655172413793105</v>
      </c>
    </row>
    <row r="57" spans="1:13" x14ac:dyDescent="0.2">
      <c r="K57">
        <v>11</v>
      </c>
      <c r="L57">
        <v>14</v>
      </c>
      <c r="M57" s="7">
        <f t="shared" si="10"/>
        <v>0.7857142857142857</v>
      </c>
    </row>
    <row r="58" spans="1:13" x14ac:dyDescent="0.2">
      <c r="K58">
        <v>12</v>
      </c>
      <c r="L58">
        <v>14</v>
      </c>
      <c r="M58" s="7">
        <f t="shared" si="10"/>
        <v>0.8571428571428571</v>
      </c>
    </row>
    <row r="59" spans="1:13" x14ac:dyDescent="0.2">
      <c r="K59">
        <v>11</v>
      </c>
      <c r="L59">
        <v>13.5</v>
      </c>
      <c r="M59" s="7">
        <f t="shared" si="10"/>
        <v>0.81481481481481477</v>
      </c>
    </row>
    <row r="60" spans="1:13" x14ac:dyDescent="0.2">
      <c r="K60">
        <v>10</v>
      </c>
      <c r="L60">
        <v>13</v>
      </c>
      <c r="M60" s="7">
        <f t="shared" si="10"/>
        <v>0.76923076923076927</v>
      </c>
    </row>
    <row r="61" spans="1:13" x14ac:dyDescent="0.2">
      <c r="K61">
        <v>12</v>
      </c>
      <c r="L61">
        <v>14</v>
      </c>
      <c r="M61" s="7">
        <f t="shared" si="10"/>
        <v>0.8571428571428571</v>
      </c>
    </row>
    <row r="62" spans="1:13" x14ac:dyDescent="0.2">
      <c r="A62" t="s">
        <v>465</v>
      </c>
      <c r="K62">
        <v>13</v>
      </c>
      <c r="L62">
        <v>15.8</v>
      </c>
      <c r="M62" s="7">
        <v>0.82278481012658222</v>
      </c>
    </row>
    <row r="63" spans="1:13" x14ac:dyDescent="0.2">
      <c r="A63" t="s">
        <v>465</v>
      </c>
      <c r="K63">
        <v>12.6</v>
      </c>
      <c r="L63">
        <v>15.8</v>
      </c>
      <c r="M63" s="7">
        <v>0.79746835443037967</v>
      </c>
    </row>
    <row r="64" spans="1:13" x14ac:dyDescent="0.2">
      <c r="A64" t="s">
        <v>465</v>
      </c>
      <c r="K64">
        <v>12.8</v>
      </c>
      <c r="L64">
        <v>15</v>
      </c>
      <c r="M64" s="7">
        <v>0.85333333333333339</v>
      </c>
    </row>
    <row r="65" spans="1:15" x14ac:dyDescent="0.2">
      <c r="A65" t="s">
        <v>465</v>
      </c>
      <c r="K65">
        <v>12.6</v>
      </c>
      <c r="L65">
        <v>14.4</v>
      </c>
      <c r="M65" s="7">
        <v>0.875</v>
      </c>
    </row>
    <row r="66" spans="1:15" x14ac:dyDescent="0.2">
      <c r="A66" t="s">
        <v>465</v>
      </c>
      <c r="K66">
        <v>13</v>
      </c>
      <c r="L66">
        <v>15.4</v>
      </c>
      <c r="M66" s="7">
        <v>0.8441558441558441</v>
      </c>
    </row>
    <row r="67" spans="1:15" x14ac:dyDescent="0.2">
      <c r="A67" t="s">
        <v>465</v>
      </c>
      <c r="K67">
        <v>13.4</v>
      </c>
      <c r="L67">
        <v>15.4</v>
      </c>
      <c r="M67" s="7">
        <v>0.87012987012987009</v>
      </c>
    </row>
    <row r="68" spans="1:15" x14ac:dyDescent="0.2">
      <c r="A68" t="s">
        <v>465</v>
      </c>
      <c r="K68">
        <v>13</v>
      </c>
      <c r="L68">
        <v>16.399999999999999</v>
      </c>
      <c r="M68" s="7">
        <v>0.79268292682926833</v>
      </c>
    </row>
    <row r="69" spans="1:15" x14ac:dyDescent="0.2">
      <c r="A69" t="s">
        <v>465</v>
      </c>
      <c r="K69">
        <v>14</v>
      </c>
      <c r="L69">
        <v>15.8</v>
      </c>
      <c r="M69" s="7">
        <v>0.88607594936708856</v>
      </c>
    </row>
    <row r="70" spans="1:15" x14ac:dyDescent="0.2">
      <c r="A70" t="s">
        <v>465</v>
      </c>
      <c r="K70">
        <v>13.4</v>
      </c>
      <c r="L70">
        <v>16.600000000000001</v>
      </c>
      <c r="M70" s="7">
        <v>0.80722891566265054</v>
      </c>
    </row>
    <row r="71" spans="1:15" x14ac:dyDescent="0.2">
      <c r="A71" t="s">
        <v>465</v>
      </c>
      <c r="K71">
        <v>13</v>
      </c>
      <c r="L71">
        <v>15.4</v>
      </c>
      <c r="M71" s="7">
        <v>0.8441558441558441</v>
      </c>
    </row>
    <row r="72" spans="1:15" x14ac:dyDescent="0.2">
      <c r="A72" t="s">
        <v>621</v>
      </c>
      <c r="B72">
        <v>13</v>
      </c>
      <c r="C72">
        <v>90</v>
      </c>
      <c r="D72">
        <v>71</v>
      </c>
      <c r="E72">
        <v>43</v>
      </c>
      <c r="F72">
        <v>41</v>
      </c>
      <c r="G72" s="7">
        <f t="shared" ref="G72:G77" si="11">C72/D72</f>
        <v>1.267605633802817</v>
      </c>
      <c r="H72" s="7">
        <f t="shared" ref="H72:H77" si="12">E72/C72</f>
        <v>0.4777777777777778</v>
      </c>
      <c r="I72">
        <v>19</v>
      </c>
      <c r="J72" s="7">
        <v>0.20588235294117646</v>
      </c>
    </row>
    <row r="73" spans="1:15" x14ac:dyDescent="0.2">
      <c r="A73" t="s">
        <v>621</v>
      </c>
      <c r="B73">
        <v>23</v>
      </c>
      <c r="C73">
        <v>83</v>
      </c>
      <c r="D73">
        <v>65</v>
      </c>
      <c r="E73">
        <v>40</v>
      </c>
      <c r="F73">
        <v>42</v>
      </c>
      <c r="G73" s="7">
        <f t="shared" si="11"/>
        <v>1.2769230769230768</v>
      </c>
      <c r="H73" s="7">
        <f t="shared" si="12"/>
        <v>0.48192771084337349</v>
      </c>
      <c r="I73">
        <v>20</v>
      </c>
      <c r="J73" s="7">
        <v>0.30303030303030304</v>
      </c>
    </row>
    <row r="74" spans="1:15" x14ac:dyDescent="0.2">
      <c r="A74" t="s">
        <v>621</v>
      </c>
      <c r="C74">
        <v>83</v>
      </c>
      <c r="D74">
        <v>68</v>
      </c>
      <c r="E74">
        <v>30</v>
      </c>
      <c r="F74">
        <v>42</v>
      </c>
      <c r="G74" s="7">
        <f t="shared" si="11"/>
        <v>1.2205882352941178</v>
      </c>
      <c r="H74" s="7">
        <f t="shared" si="12"/>
        <v>0.36144578313253012</v>
      </c>
      <c r="I74">
        <v>21</v>
      </c>
      <c r="J74" s="7">
        <v>0.24242424242424243</v>
      </c>
    </row>
    <row r="75" spans="1:15" x14ac:dyDescent="0.2">
      <c r="A75" t="s">
        <v>621</v>
      </c>
      <c r="C75">
        <v>92</v>
      </c>
      <c r="D75">
        <v>72</v>
      </c>
      <c r="E75">
        <v>40</v>
      </c>
      <c r="F75">
        <v>42</v>
      </c>
      <c r="G75" s="7">
        <f t="shared" si="11"/>
        <v>1.2777777777777777</v>
      </c>
      <c r="H75" s="7">
        <f t="shared" si="12"/>
        <v>0.43478260869565216</v>
      </c>
      <c r="I75">
        <v>18</v>
      </c>
      <c r="J75" s="7">
        <v>0.2</v>
      </c>
    </row>
    <row r="76" spans="1:15" x14ac:dyDescent="0.2">
      <c r="A76" t="s">
        <v>621</v>
      </c>
      <c r="C76">
        <v>102</v>
      </c>
      <c r="D76">
        <v>85</v>
      </c>
      <c r="E76">
        <v>42</v>
      </c>
      <c r="F76">
        <v>32</v>
      </c>
      <c r="G76" s="7">
        <f t="shared" si="11"/>
        <v>1.2</v>
      </c>
      <c r="H76" s="7">
        <f t="shared" si="12"/>
        <v>0.41176470588235292</v>
      </c>
      <c r="I76">
        <v>22</v>
      </c>
      <c r="J76" s="7">
        <v>0.23809523809523808</v>
      </c>
    </row>
    <row r="77" spans="1:15" x14ac:dyDescent="0.2">
      <c r="A77" t="s">
        <v>621</v>
      </c>
      <c r="C77">
        <v>90</v>
      </c>
      <c r="D77">
        <v>78</v>
      </c>
      <c r="E77">
        <v>32</v>
      </c>
      <c r="F77">
        <v>37</v>
      </c>
      <c r="G77" s="7">
        <f t="shared" si="11"/>
        <v>1.1538461538461537</v>
      </c>
      <c r="H77" s="7">
        <f t="shared" si="12"/>
        <v>0.35555555555555557</v>
      </c>
      <c r="I77">
        <v>19</v>
      </c>
      <c r="J77" s="7">
        <v>0.21621621621621623</v>
      </c>
    </row>
    <row r="78" spans="1:15" x14ac:dyDescent="0.2">
      <c r="A78" t="s">
        <v>1107</v>
      </c>
      <c r="K78">
        <v>13</v>
      </c>
      <c r="L78">
        <v>15</v>
      </c>
      <c r="M78" s="7">
        <f>K78/L78</f>
        <v>0.8666666666666667</v>
      </c>
      <c r="O78" t="s">
        <v>1108</v>
      </c>
    </row>
    <row r="79" spans="1:15" x14ac:dyDescent="0.2">
      <c r="K79">
        <v>12</v>
      </c>
      <c r="L79">
        <v>14</v>
      </c>
      <c r="M79" s="7">
        <f t="shared" ref="M79:M120" si="13">K79/L79</f>
        <v>0.8571428571428571</v>
      </c>
    </row>
    <row r="80" spans="1:15" x14ac:dyDescent="0.2">
      <c r="K80">
        <v>12</v>
      </c>
      <c r="L80">
        <v>14</v>
      </c>
      <c r="M80" s="7">
        <f t="shared" si="13"/>
        <v>0.8571428571428571</v>
      </c>
    </row>
    <row r="81" spans="1:13" x14ac:dyDescent="0.2">
      <c r="K81">
        <v>12</v>
      </c>
      <c r="L81">
        <v>14</v>
      </c>
      <c r="M81" s="7">
        <f t="shared" si="13"/>
        <v>0.8571428571428571</v>
      </c>
    </row>
    <row r="82" spans="1:13" x14ac:dyDescent="0.2">
      <c r="K82">
        <v>13</v>
      </c>
      <c r="L82">
        <v>15</v>
      </c>
      <c r="M82" s="7">
        <f t="shared" si="13"/>
        <v>0.8666666666666667</v>
      </c>
    </row>
    <row r="83" spans="1:13" x14ac:dyDescent="0.2">
      <c r="K83">
        <v>12</v>
      </c>
      <c r="L83">
        <v>13</v>
      </c>
      <c r="M83" s="7">
        <f t="shared" si="13"/>
        <v>0.92307692307692313</v>
      </c>
    </row>
    <row r="84" spans="1:13" x14ac:dyDescent="0.2">
      <c r="K84">
        <v>12</v>
      </c>
      <c r="L84">
        <v>13</v>
      </c>
      <c r="M84" s="7">
        <f t="shared" si="13"/>
        <v>0.92307692307692313</v>
      </c>
    </row>
    <row r="85" spans="1:13" x14ac:dyDescent="0.2">
      <c r="K85">
        <v>14</v>
      </c>
      <c r="L85">
        <v>15.5</v>
      </c>
      <c r="M85" s="7">
        <f t="shared" si="13"/>
        <v>0.90322580645161288</v>
      </c>
    </row>
    <row r="86" spans="1:13" x14ac:dyDescent="0.2">
      <c r="K86">
        <v>13</v>
      </c>
      <c r="L86">
        <v>12</v>
      </c>
      <c r="M86" s="7">
        <f t="shared" si="13"/>
        <v>1.0833333333333333</v>
      </c>
    </row>
    <row r="87" spans="1:13" x14ac:dyDescent="0.2">
      <c r="A87" t="s">
        <v>1110</v>
      </c>
      <c r="K87">
        <v>12</v>
      </c>
      <c r="L87">
        <v>16</v>
      </c>
      <c r="M87" s="7">
        <f t="shared" si="13"/>
        <v>0.75</v>
      </c>
    </row>
    <row r="88" spans="1:13" x14ac:dyDescent="0.2">
      <c r="K88">
        <v>13.5</v>
      </c>
      <c r="L88">
        <v>15</v>
      </c>
      <c r="M88" s="7">
        <f t="shared" si="13"/>
        <v>0.9</v>
      </c>
    </row>
    <row r="89" spans="1:13" x14ac:dyDescent="0.2">
      <c r="K89">
        <v>12</v>
      </c>
      <c r="L89">
        <v>15</v>
      </c>
      <c r="M89" s="7">
        <f t="shared" si="13"/>
        <v>0.8</v>
      </c>
    </row>
    <row r="90" spans="1:13" x14ac:dyDescent="0.2">
      <c r="K90">
        <v>13</v>
      </c>
      <c r="L90">
        <v>14</v>
      </c>
      <c r="M90" s="7">
        <f t="shared" si="13"/>
        <v>0.9285714285714286</v>
      </c>
    </row>
    <row r="91" spans="1:13" x14ac:dyDescent="0.2">
      <c r="K91">
        <v>12</v>
      </c>
      <c r="L91">
        <v>13.5</v>
      </c>
      <c r="M91" s="7">
        <f t="shared" si="13"/>
        <v>0.88888888888888884</v>
      </c>
    </row>
    <row r="92" spans="1:13" x14ac:dyDescent="0.2">
      <c r="K92">
        <v>13</v>
      </c>
      <c r="L92">
        <v>16</v>
      </c>
      <c r="M92" s="7">
        <f t="shared" si="13"/>
        <v>0.8125</v>
      </c>
    </row>
    <row r="93" spans="1:13" x14ac:dyDescent="0.2">
      <c r="K93">
        <v>12</v>
      </c>
      <c r="L93">
        <v>14</v>
      </c>
      <c r="M93" s="7">
        <f t="shared" si="13"/>
        <v>0.8571428571428571</v>
      </c>
    </row>
    <row r="94" spans="1:13" x14ac:dyDescent="0.2">
      <c r="K94">
        <v>13</v>
      </c>
      <c r="L94">
        <v>14</v>
      </c>
      <c r="M94" s="7">
        <f t="shared" si="13"/>
        <v>0.9285714285714286</v>
      </c>
    </row>
    <row r="95" spans="1:13" x14ac:dyDescent="0.2">
      <c r="K95">
        <v>11.5</v>
      </c>
      <c r="L95">
        <v>15</v>
      </c>
      <c r="M95" s="7">
        <f t="shared" si="13"/>
        <v>0.76666666666666672</v>
      </c>
    </row>
    <row r="96" spans="1:13" x14ac:dyDescent="0.2">
      <c r="K96">
        <v>11</v>
      </c>
      <c r="L96">
        <v>13</v>
      </c>
      <c r="M96" s="7">
        <f t="shared" si="13"/>
        <v>0.84615384615384615</v>
      </c>
    </row>
    <row r="97" spans="1:13" x14ac:dyDescent="0.2">
      <c r="K97">
        <v>12.5</v>
      </c>
      <c r="L97">
        <v>15</v>
      </c>
      <c r="M97" s="7">
        <f t="shared" si="13"/>
        <v>0.83333333333333337</v>
      </c>
    </row>
    <row r="98" spans="1:13" x14ac:dyDescent="0.2">
      <c r="K98">
        <v>14</v>
      </c>
      <c r="L98">
        <v>16</v>
      </c>
      <c r="M98" s="7">
        <f t="shared" si="13"/>
        <v>0.875</v>
      </c>
    </row>
    <row r="99" spans="1:13" x14ac:dyDescent="0.2">
      <c r="K99">
        <v>12</v>
      </c>
      <c r="L99">
        <v>15</v>
      </c>
      <c r="M99" s="7">
        <f t="shared" si="13"/>
        <v>0.8</v>
      </c>
    </row>
    <row r="100" spans="1:13" x14ac:dyDescent="0.2">
      <c r="K100">
        <v>12.5</v>
      </c>
      <c r="L100">
        <v>14.5</v>
      </c>
      <c r="M100" s="7">
        <f t="shared" si="13"/>
        <v>0.86206896551724133</v>
      </c>
    </row>
    <row r="101" spans="1:13" x14ac:dyDescent="0.2">
      <c r="K101">
        <v>12</v>
      </c>
      <c r="L101">
        <v>15</v>
      </c>
      <c r="M101" s="7">
        <f t="shared" si="13"/>
        <v>0.8</v>
      </c>
    </row>
    <row r="102" spans="1:13" x14ac:dyDescent="0.2">
      <c r="K102">
        <v>12</v>
      </c>
      <c r="L102">
        <v>13</v>
      </c>
      <c r="M102" s="7">
        <f t="shared" si="13"/>
        <v>0.92307692307692313</v>
      </c>
    </row>
    <row r="103" spans="1:13" x14ac:dyDescent="0.2">
      <c r="K103">
        <v>12</v>
      </c>
      <c r="L103">
        <v>15</v>
      </c>
      <c r="M103" s="7">
        <f t="shared" si="13"/>
        <v>0.8</v>
      </c>
    </row>
    <row r="104" spans="1:13" x14ac:dyDescent="0.2">
      <c r="K104">
        <v>13</v>
      </c>
      <c r="L104">
        <v>13</v>
      </c>
      <c r="M104" s="7">
        <f t="shared" si="13"/>
        <v>1</v>
      </c>
    </row>
    <row r="105" spans="1:13" x14ac:dyDescent="0.2">
      <c r="A105" t="s">
        <v>1109</v>
      </c>
      <c r="K105">
        <v>14</v>
      </c>
      <c r="L105">
        <v>15</v>
      </c>
      <c r="M105" s="7">
        <f t="shared" si="13"/>
        <v>0.93333333333333335</v>
      </c>
    </row>
    <row r="106" spans="1:13" x14ac:dyDescent="0.2">
      <c r="K106">
        <v>13</v>
      </c>
      <c r="L106">
        <v>17</v>
      </c>
      <c r="M106" s="7">
        <f t="shared" si="13"/>
        <v>0.76470588235294112</v>
      </c>
    </row>
    <row r="107" spans="1:13" x14ac:dyDescent="0.2">
      <c r="K107">
        <v>13</v>
      </c>
      <c r="L107">
        <v>16</v>
      </c>
      <c r="M107" s="7">
        <f t="shared" si="13"/>
        <v>0.8125</v>
      </c>
    </row>
    <row r="108" spans="1:13" x14ac:dyDescent="0.2">
      <c r="K108">
        <v>13</v>
      </c>
      <c r="L108">
        <v>16</v>
      </c>
      <c r="M108" s="7">
        <f t="shared" si="13"/>
        <v>0.8125</v>
      </c>
    </row>
    <row r="109" spans="1:13" x14ac:dyDescent="0.2">
      <c r="K109">
        <v>14.5</v>
      </c>
      <c r="L109">
        <v>18</v>
      </c>
      <c r="M109" s="7">
        <f t="shared" si="13"/>
        <v>0.80555555555555558</v>
      </c>
    </row>
    <row r="110" spans="1:13" x14ac:dyDescent="0.2">
      <c r="K110">
        <v>13.5</v>
      </c>
      <c r="L110">
        <v>15.5</v>
      </c>
      <c r="M110" s="7">
        <f t="shared" si="13"/>
        <v>0.87096774193548387</v>
      </c>
    </row>
    <row r="111" spans="1:13" x14ac:dyDescent="0.2">
      <c r="K111">
        <v>13.5</v>
      </c>
      <c r="L111">
        <v>15</v>
      </c>
      <c r="M111" s="7">
        <f t="shared" si="13"/>
        <v>0.9</v>
      </c>
    </row>
    <row r="112" spans="1:13" x14ac:dyDescent="0.2">
      <c r="K112">
        <v>13</v>
      </c>
      <c r="L112">
        <v>17</v>
      </c>
      <c r="M112" s="7">
        <f t="shared" si="13"/>
        <v>0.76470588235294112</v>
      </c>
    </row>
    <row r="113" spans="1:13" x14ac:dyDescent="0.2">
      <c r="K113">
        <v>13.5</v>
      </c>
      <c r="L113">
        <v>15</v>
      </c>
      <c r="M113" s="7">
        <f t="shared" si="13"/>
        <v>0.9</v>
      </c>
    </row>
    <row r="114" spans="1:13" x14ac:dyDescent="0.2">
      <c r="K114">
        <v>14</v>
      </c>
      <c r="L114">
        <v>17.5</v>
      </c>
      <c r="M114" s="7">
        <f t="shared" si="13"/>
        <v>0.8</v>
      </c>
    </row>
    <row r="115" spans="1:13" x14ac:dyDescent="0.2">
      <c r="K115">
        <v>14</v>
      </c>
      <c r="L115">
        <v>14</v>
      </c>
      <c r="M115" s="7">
        <f t="shared" si="13"/>
        <v>1</v>
      </c>
    </row>
    <row r="116" spans="1:13" x14ac:dyDescent="0.2">
      <c r="K116">
        <v>14</v>
      </c>
      <c r="L116">
        <v>18</v>
      </c>
      <c r="M116" s="7">
        <f t="shared" si="13"/>
        <v>0.77777777777777779</v>
      </c>
    </row>
    <row r="117" spans="1:13" x14ac:dyDescent="0.2">
      <c r="K117">
        <v>14</v>
      </c>
      <c r="L117">
        <v>15</v>
      </c>
      <c r="M117" s="7">
        <f t="shared" si="13"/>
        <v>0.93333333333333335</v>
      </c>
    </row>
    <row r="118" spans="1:13" x14ac:dyDescent="0.2">
      <c r="K118">
        <v>13</v>
      </c>
      <c r="L118">
        <v>15</v>
      </c>
      <c r="M118" s="7">
        <f t="shared" si="13"/>
        <v>0.8666666666666667</v>
      </c>
    </row>
    <row r="119" spans="1:13" x14ac:dyDescent="0.2">
      <c r="K119">
        <v>14</v>
      </c>
      <c r="L119">
        <v>16</v>
      </c>
      <c r="M119" s="7">
        <f t="shared" si="13"/>
        <v>0.875</v>
      </c>
    </row>
    <row r="120" spans="1:13" x14ac:dyDescent="0.2">
      <c r="K120">
        <v>14</v>
      </c>
      <c r="L120">
        <v>16</v>
      </c>
      <c r="M120" s="7">
        <f t="shared" si="13"/>
        <v>0.875</v>
      </c>
    </row>
    <row r="121" spans="1:13" x14ac:dyDescent="0.2">
      <c r="A121" s="2"/>
      <c r="C121" s="25"/>
      <c r="D121" s="25"/>
      <c r="E121" s="25"/>
      <c r="F121" s="25"/>
      <c r="G121" s="25"/>
      <c r="H121" s="25"/>
      <c r="I121" s="25"/>
      <c r="J121"/>
      <c r="L121" s="7"/>
      <c r="M121"/>
    </row>
    <row r="122" spans="1:13" x14ac:dyDescent="0.2">
      <c r="A122" t="s">
        <v>1111</v>
      </c>
      <c r="B122" s="24">
        <v>15</v>
      </c>
      <c r="C122" s="24">
        <v>87</v>
      </c>
      <c r="D122" s="24">
        <v>59</v>
      </c>
      <c r="E122" s="24"/>
      <c r="F122" s="24"/>
      <c r="G122" s="7">
        <f t="shared" ref="G122:G138" si="14">C122/D122</f>
        <v>1.4745762711864407</v>
      </c>
      <c r="H122" s="24"/>
      <c r="I122" s="24">
        <v>16</v>
      </c>
      <c r="J122"/>
      <c r="L122" s="7"/>
      <c r="M122"/>
    </row>
    <row r="123" spans="1:13" x14ac:dyDescent="0.2">
      <c r="A123" t="s">
        <v>1112</v>
      </c>
      <c r="B123" s="24">
        <v>23</v>
      </c>
      <c r="C123" s="24">
        <v>94</v>
      </c>
      <c r="D123" s="24">
        <v>77</v>
      </c>
      <c r="E123" s="24"/>
      <c r="F123" s="24"/>
      <c r="G123" s="7">
        <f t="shared" si="14"/>
        <v>1.2207792207792207</v>
      </c>
      <c r="H123" s="24"/>
      <c r="I123" s="24">
        <v>16</v>
      </c>
      <c r="J123"/>
      <c r="L123" s="7"/>
      <c r="M123"/>
    </row>
    <row r="124" spans="1:13" x14ac:dyDescent="0.2">
      <c r="A124" t="s">
        <v>1113</v>
      </c>
      <c r="B124" s="24">
        <v>23</v>
      </c>
      <c r="C124" s="24">
        <v>110</v>
      </c>
      <c r="D124" s="24">
        <v>81</v>
      </c>
      <c r="E124" s="24"/>
      <c r="F124" s="24"/>
      <c r="G124" s="7">
        <f t="shared" si="14"/>
        <v>1.3580246913580247</v>
      </c>
      <c r="H124" s="24"/>
      <c r="I124" s="24">
        <v>18</v>
      </c>
      <c r="J124"/>
      <c r="L124" s="7"/>
      <c r="M124"/>
    </row>
    <row r="125" spans="1:13" x14ac:dyDescent="0.2">
      <c r="A125" t="s">
        <v>1113</v>
      </c>
      <c r="B125" s="24">
        <v>17</v>
      </c>
      <c r="C125" s="24">
        <v>85</v>
      </c>
      <c r="D125" s="24">
        <v>54</v>
      </c>
      <c r="E125" s="24"/>
      <c r="F125" s="24"/>
      <c r="G125" s="7">
        <f t="shared" si="14"/>
        <v>1.5740740740740742</v>
      </c>
      <c r="H125" s="24"/>
      <c r="I125" s="24">
        <v>22</v>
      </c>
      <c r="J125"/>
      <c r="L125" s="7"/>
      <c r="M125"/>
    </row>
    <row r="126" spans="1:13" x14ac:dyDescent="0.2">
      <c r="A126" t="s">
        <v>1114</v>
      </c>
      <c r="B126" s="24">
        <v>23</v>
      </c>
      <c r="C126" s="24">
        <v>90</v>
      </c>
      <c r="D126" s="24">
        <v>75</v>
      </c>
      <c r="E126" s="24"/>
      <c r="F126" s="24"/>
      <c r="G126" s="7">
        <f t="shared" si="14"/>
        <v>1.2</v>
      </c>
      <c r="H126" s="24"/>
      <c r="I126" s="24">
        <v>14</v>
      </c>
      <c r="J126"/>
      <c r="L126" s="7"/>
      <c r="M126"/>
    </row>
    <row r="127" spans="1:13" x14ac:dyDescent="0.2">
      <c r="A127" t="s">
        <v>1114</v>
      </c>
      <c r="B127" s="24">
        <v>18</v>
      </c>
      <c r="C127" s="24">
        <v>83</v>
      </c>
      <c r="D127" s="24">
        <v>61</v>
      </c>
      <c r="E127" s="24"/>
      <c r="F127" s="24"/>
      <c r="G127" s="7">
        <f t="shared" si="14"/>
        <v>1.360655737704918</v>
      </c>
      <c r="H127" s="24"/>
      <c r="I127" s="24">
        <v>15</v>
      </c>
      <c r="J127"/>
      <c r="L127" s="7"/>
      <c r="M127"/>
    </row>
    <row r="128" spans="1:13" x14ac:dyDescent="0.2">
      <c r="A128" t="s">
        <v>1115</v>
      </c>
      <c r="B128" s="24">
        <v>27</v>
      </c>
      <c r="C128" s="24">
        <v>103</v>
      </c>
      <c r="D128" s="24">
        <v>66</v>
      </c>
      <c r="E128" s="24"/>
      <c r="F128" s="24"/>
      <c r="G128" s="7">
        <f t="shared" si="14"/>
        <v>1.5606060606060606</v>
      </c>
      <c r="H128" s="24"/>
      <c r="I128" s="24">
        <v>17</v>
      </c>
      <c r="J128"/>
      <c r="L128" s="7"/>
      <c r="M128"/>
    </row>
    <row r="129" spans="1:14" x14ac:dyDescent="0.2">
      <c r="A129" t="s">
        <v>1115</v>
      </c>
      <c r="B129" s="24">
        <v>24</v>
      </c>
      <c r="C129" s="24">
        <v>100</v>
      </c>
      <c r="D129" s="24">
        <v>84</v>
      </c>
      <c r="E129" s="24"/>
      <c r="F129" s="24"/>
      <c r="G129" s="7">
        <f t="shared" si="14"/>
        <v>1.1904761904761905</v>
      </c>
      <c r="H129" s="24"/>
      <c r="I129" s="24">
        <v>20</v>
      </c>
      <c r="J129"/>
      <c r="L129" s="7"/>
      <c r="M129"/>
    </row>
    <row r="130" spans="1:14" x14ac:dyDescent="0.2">
      <c r="A130" t="s">
        <v>1116</v>
      </c>
      <c r="B130" s="24">
        <v>23</v>
      </c>
      <c r="C130" s="24">
        <v>95</v>
      </c>
      <c r="D130" s="24">
        <v>60</v>
      </c>
      <c r="E130" s="24"/>
      <c r="F130" s="24"/>
      <c r="G130" s="7">
        <f t="shared" si="14"/>
        <v>1.5833333333333333</v>
      </c>
      <c r="H130" s="24"/>
      <c r="I130" s="24">
        <v>20</v>
      </c>
      <c r="J130"/>
      <c r="L130" s="7"/>
      <c r="M130"/>
    </row>
    <row r="131" spans="1:14" x14ac:dyDescent="0.2">
      <c r="A131" t="s">
        <v>1116</v>
      </c>
      <c r="B131" s="24">
        <v>19</v>
      </c>
      <c r="C131" s="24">
        <v>102</v>
      </c>
      <c r="D131" s="24">
        <v>82</v>
      </c>
      <c r="E131" s="24"/>
      <c r="F131" s="24"/>
      <c r="G131" s="7">
        <f t="shared" si="14"/>
        <v>1.2439024390243902</v>
      </c>
      <c r="H131" s="24"/>
      <c r="I131" s="24">
        <v>18</v>
      </c>
      <c r="J131"/>
      <c r="L131" s="7"/>
      <c r="M131"/>
    </row>
    <row r="132" spans="1:14" x14ac:dyDescent="0.2">
      <c r="A132" t="s">
        <v>1117</v>
      </c>
      <c r="B132" s="24">
        <v>26</v>
      </c>
      <c r="C132" s="24">
        <v>98</v>
      </c>
      <c r="D132" s="24">
        <v>73</v>
      </c>
      <c r="E132" s="24"/>
      <c r="F132" s="24"/>
      <c r="G132" s="7">
        <f t="shared" si="14"/>
        <v>1.3424657534246576</v>
      </c>
      <c r="H132" s="24"/>
      <c r="I132" s="24">
        <v>18</v>
      </c>
      <c r="J132"/>
      <c r="L132" s="7"/>
      <c r="M132"/>
    </row>
    <row r="133" spans="1:14" x14ac:dyDescent="0.2">
      <c r="A133" t="s">
        <v>1118</v>
      </c>
      <c r="B133" s="24">
        <v>28</v>
      </c>
      <c r="C133" s="24">
        <v>100</v>
      </c>
      <c r="D133" s="24">
        <v>93</v>
      </c>
      <c r="E133" s="24"/>
      <c r="F133" s="24"/>
      <c r="G133" s="7">
        <f t="shared" si="14"/>
        <v>1.075268817204301</v>
      </c>
      <c r="H133" s="24"/>
      <c r="I133" s="24">
        <v>16</v>
      </c>
      <c r="J133"/>
      <c r="L133" s="7"/>
      <c r="M133"/>
    </row>
    <row r="134" spans="1:14" x14ac:dyDescent="0.2">
      <c r="A134" t="s">
        <v>1119</v>
      </c>
      <c r="B134" s="24">
        <v>21</v>
      </c>
      <c r="C134" s="24">
        <v>90</v>
      </c>
      <c r="D134" s="24">
        <v>70</v>
      </c>
      <c r="E134" s="24"/>
      <c r="F134" s="24"/>
      <c r="G134" s="7">
        <f t="shared" si="14"/>
        <v>1.2857142857142858</v>
      </c>
      <c r="H134" s="24"/>
      <c r="I134" s="24">
        <v>16</v>
      </c>
      <c r="J134"/>
      <c r="L134" s="7"/>
      <c r="M134"/>
    </row>
    <row r="135" spans="1:14" x14ac:dyDescent="0.2">
      <c r="A135" t="s">
        <v>1119</v>
      </c>
      <c r="B135" s="24">
        <v>27</v>
      </c>
      <c r="C135" s="24">
        <v>94</v>
      </c>
      <c r="D135" s="24">
        <v>70</v>
      </c>
      <c r="E135" s="24"/>
      <c r="F135" s="24"/>
      <c r="G135" s="7">
        <f t="shared" si="14"/>
        <v>1.3428571428571427</v>
      </c>
      <c r="H135" s="24"/>
      <c r="I135" s="24">
        <v>18</v>
      </c>
      <c r="J135"/>
      <c r="L135" s="7"/>
      <c r="M135"/>
    </row>
    <row r="136" spans="1:14" x14ac:dyDescent="0.2">
      <c r="A136" t="s">
        <v>1120</v>
      </c>
      <c r="B136" s="24">
        <v>20</v>
      </c>
      <c r="C136" s="24">
        <v>87</v>
      </c>
      <c r="D136" s="24">
        <v>68</v>
      </c>
      <c r="E136" s="24"/>
      <c r="F136" s="24"/>
      <c r="G136" s="7">
        <f t="shared" si="14"/>
        <v>1.2794117647058822</v>
      </c>
      <c r="H136" s="24"/>
      <c r="I136" s="24">
        <v>14</v>
      </c>
      <c r="J136"/>
      <c r="L136" s="7"/>
      <c r="M136"/>
    </row>
    <row r="137" spans="1:14" x14ac:dyDescent="0.2">
      <c r="A137" t="s">
        <v>1120</v>
      </c>
      <c r="B137" s="24">
        <v>25</v>
      </c>
      <c r="C137" s="24">
        <v>100</v>
      </c>
      <c r="D137" s="24">
        <v>83</v>
      </c>
      <c r="E137" s="24"/>
      <c r="F137" s="24"/>
      <c r="G137" s="7">
        <f t="shared" si="14"/>
        <v>1.2048192771084338</v>
      </c>
      <c r="H137" s="24"/>
      <c r="I137" s="24">
        <v>16</v>
      </c>
      <c r="J137"/>
      <c r="L137" s="7"/>
      <c r="M137"/>
    </row>
    <row r="138" spans="1:14" x14ac:dyDescent="0.2">
      <c r="A138" t="s">
        <v>1121</v>
      </c>
      <c r="B138" s="24">
        <v>27</v>
      </c>
      <c r="C138" s="24">
        <v>92</v>
      </c>
      <c r="D138" s="24">
        <v>68</v>
      </c>
      <c r="E138" s="24"/>
      <c r="F138" s="24"/>
      <c r="G138" s="7">
        <f t="shared" si="14"/>
        <v>1.3529411764705883</v>
      </c>
      <c r="H138" s="24"/>
      <c r="I138" s="24">
        <v>16</v>
      </c>
      <c r="J138"/>
      <c r="L138" s="7"/>
      <c r="M138"/>
    </row>
    <row r="139" spans="1:14" x14ac:dyDescent="0.2">
      <c r="A139" t="s">
        <v>1164</v>
      </c>
      <c r="K139">
        <v>10</v>
      </c>
      <c r="L139">
        <v>12</v>
      </c>
      <c r="M139" s="7">
        <f>K139/L139</f>
        <v>0.83333333333333337</v>
      </c>
      <c r="N139" t="s">
        <v>1165</v>
      </c>
    </row>
    <row r="140" spans="1:14" x14ac:dyDescent="0.2">
      <c r="K140">
        <v>10</v>
      </c>
      <c r="L140">
        <v>13</v>
      </c>
      <c r="M140" s="7">
        <f>K140/L140</f>
        <v>0.76923076923076927</v>
      </c>
    </row>
  </sheetData>
  <phoneticPr fontId="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4"/>
  <sheetViews>
    <sheetView zoomScale="85" workbookViewId="0">
      <pane ySplit="1695" topLeftCell="A381" activePane="bottomLeft"/>
      <selection activeCell="B1" sqref="B1:N7"/>
      <selection pane="bottomLeft" activeCell="N414" sqref="N414"/>
    </sheetView>
  </sheetViews>
  <sheetFormatPr defaultRowHeight="12.75" x14ac:dyDescent="0.2"/>
  <cols>
    <col min="1" max="1" width="20.85546875" customWidth="1"/>
    <col min="2" max="2" width="9.42578125" customWidth="1"/>
    <col min="3" max="6" width="6.7109375" customWidth="1"/>
    <col min="7" max="8" width="6.7109375" style="7" customWidth="1"/>
    <col min="9" max="9" width="6.7109375" customWidth="1"/>
    <col min="10" max="10" width="6.7109375" style="7" customWidth="1"/>
    <col min="11" max="11" width="6.7109375" style="5" customWidth="1"/>
    <col min="12" max="13" width="6.7109375" customWidth="1"/>
    <col min="14" max="14" width="6.7109375" style="7" customWidth="1"/>
    <col min="15" max="19" width="6.7109375" customWidth="1"/>
  </cols>
  <sheetData>
    <row r="1" spans="1:20" x14ac:dyDescent="0.2">
      <c r="A1" s="2" t="s">
        <v>43</v>
      </c>
      <c r="B1" s="2" t="s">
        <v>583</v>
      </c>
      <c r="C1" s="2" t="s">
        <v>1</v>
      </c>
      <c r="D1" s="2" t="s">
        <v>2</v>
      </c>
      <c r="E1" s="2" t="s">
        <v>5</v>
      </c>
      <c r="F1" s="2" t="s">
        <v>4</v>
      </c>
      <c r="G1" s="6" t="s">
        <v>3</v>
      </c>
      <c r="H1" s="6" t="s">
        <v>6</v>
      </c>
      <c r="I1" s="2" t="s">
        <v>24</v>
      </c>
      <c r="J1" s="6" t="s">
        <v>141</v>
      </c>
      <c r="K1" s="4" t="s">
        <v>1042</v>
      </c>
      <c r="L1" s="2" t="s">
        <v>7</v>
      </c>
      <c r="M1" s="2" t="s">
        <v>8</v>
      </c>
      <c r="N1" s="6" t="s">
        <v>65</v>
      </c>
      <c r="O1" t="s">
        <v>45</v>
      </c>
      <c r="P1" t="s">
        <v>46</v>
      </c>
      <c r="Q1" t="s">
        <v>47</v>
      </c>
      <c r="R1" t="s">
        <v>68</v>
      </c>
      <c r="S1" t="s">
        <v>69</v>
      </c>
    </row>
    <row r="2" spans="1:20" x14ac:dyDescent="0.2">
      <c r="A2" t="s">
        <v>12</v>
      </c>
      <c r="B2" s="1">
        <f>AVERAGE(B21:B1008)</f>
        <v>13.519480519480519</v>
      </c>
      <c r="C2" s="1">
        <f>AVERAGE(C21:C1008)</f>
        <v>95.914141414141412</v>
      </c>
      <c r="D2" s="1">
        <f t="shared" ref="D2:N2" si="0">AVERAGE(D21:D1008)</f>
        <v>65.424242424242422</v>
      </c>
      <c r="E2" s="1">
        <f t="shared" si="0"/>
        <v>48.095959595959599</v>
      </c>
      <c r="F2" s="1">
        <f t="shared" si="0"/>
        <v>37.601010101010104</v>
      </c>
      <c r="G2" s="7">
        <f t="shared" si="0"/>
        <v>1.5029369556176189</v>
      </c>
      <c r="H2" s="7">
        <f t="shared" si="0"/>
        <v>0.49936448264226463</v>
      </c>
      <c r="I2" s="1">
        <f t="shared" si="0"/>
        <v>23.022831050228312</v>
      </c>
      <c r="J2" s="7">
        <f>AVERAGE(J21:J1008)</f>
        <v>6.0443525689902272E-2</v>
      </c>
      <c r="K2" s="5">
        <f>AVERAGE(K21:K1008)</f>
        <v>57.944444444444443</v>
      </c>
      <c r="L2" s="1">
        <f t="shared" si="0"/>
        <v>12.588372093023258</v>
      </c>
      <c r="M2" s="1">
        <f t="shared" si="0"/>
        <v>12.165116279069766</v>
      </c>
      <c r="N2" s="7">
        <f t="shared" si="0"/>
        <v>1.0405958536743485</v>
      </c>
      <c r="R2" s="1">
        <f>AVERAGE(R21:R1008)</f>
        <v>9</v>
      </c>
      <c r="S2" s="1">
        <f>AVERAGE(S21:S1008)</f>
        <v>6.75</v>
      </c>
    </row>
    <row r="3" spans="1:20" x14ac:dyDescent="0.2">
      <c r="A3" t="s">
        <v>14</v>
      </c>
      <c r="B3">
        <f>MIN(B21:B1008)</f>
        <v>6</v>
      </c>
      <c r="C3">
        <f>MIN(C21:C1008)</f>
        <v>47</v>
      </c>
      <c r="D3">
        <f t="shared" ref="D3:N3" si="1">MIN(D21:D1008)</f>
        <v>27</v>
      </c>
      <c r="E3">
        <f t="shared" si="1"/>
        <v>12</v>
      </c>
      <c r="F3">
        <f t="shared" si="1"/>
        <v>22</v>
      </c>
      <c r="G3" s="7">
        <f t="shared" si="1"/>
        <v>0.98039215686274506</v>
      </c>
      <c r="H3" s="7">
        <f t="shared" si="1"/>
        <v>0.21818181818181817</v>
      </c>
      <c r="I3">
        <f t="shared" si="1"/>
        <v>12</v>
      </c>
      <c r="J3" s="7">
        <f>MIN(J21:J1008)</f>
        <v>0</v>
      </c>
      <c r="K3" s="5">
        <f>MIN(K21:K1008)</f>
        <v>38</v>
      </c>
      <c r="L3">
        <f t="shared" si="1"/>
        <v>9.5</v>
      </c>
      <c r="M3">
        <f t="shared" si="1"/>
        <v>9.5</v>
      </c>
      <c r="N3" s="7">
        <f t="shared" si="1"/>
        <v>0.8571428571428571</v>
      </c>
      <c r="R3" s="1">
        <f>MIN(R21:R1008)</f>
        <v>8</v>
      </c>
      <c r="S3" s="1">
        <f>MIN(S21:S1008)</f>
        <v>5.5</v>
      </c>
    </row>
    <row r="4" spans="1:20" x14ac:dyDescent="0.2">
      <c r="A4" t="s">
        <v>15</v>
      </c>
      <c r="B4" s="1">
        <f>PERCENTILE(B21:B1008,0.05)</f>
        <v>8</v>
      </c>
      <c r="C4" s="1">
        <f>PERCENTILE(C21:C1008,0.05)</f>
        <v>63</v>
      </c>
      <c r="D4" s="1">
        <f t="shared" ref="D4:N4" si="2">PERCENTILE(D21:D1008,0.05)</f>
        <v>39</v>
      </c>
      <c r="E4" s="1">
        <f t="shared" si="2"/>
        <v>29.85</v>
      </c>
      <c r="F4" s="1">
        <f t="shared" si="2"/>
        <v>29</v>
      </c>
      <c r="G4" s="7">
        <f t="shared" si="2"/>
        <v>1.151821862348178</v>
      </c>
      <c r="H4" s="7">
        <f t="shared" si="2"/>
        <v>0.39396787423103213</v>
      </c>
      <c r="I4" s="1">
        <f t="shared" si="2"/>
        <v>18</v>
      </c>
      <c r="J4" s="7">
        <f>PERCENTILE(J21:J1008,0.05)</f>
        <v>0</v>
      </c>
      <c r="K4" s="5">
        <f>PERCENTILE(K21:K1008,0.05)</f>
        <v>45</v>
      </c>
      <c r="L4" s="1">
        <f t="shared" si="2"/>
        <v>10</v>
      </c>
      <c r="M4" s="1">
        <f t="shared" si="2"/>
        <v>10</v>
      </c>
      <c r="N4" s="7">
        <f t="shared" si="2"/>
        <v>0.90909090909090906</v>
      </c>
      <c r="R4" s="1">
        <f>PERCENTILE(R21:R1008,0.05)</f>
        <v>8</v>
      </c>
      <c r="S4" s="1">
        <f>PERCENTILE(S21:S1008,0.05)</f>
        <v>5.75</v>
      </c>
    </row>
    <row r="5" spans="1:20" x14ac:dyDescent="0.2">
      <c r="A5" t="s">
        <v>16</v>
      </c>
      <c r="B5" s="1">
        <f>PERCENTILE(B21:B1008,0.95)</f>
        <v>20</v>
      </c>
      <c r="C5" s="1">
        <f>PERCENTILE(C21:C1008,0.95)</f>
        <v>127.29999999999995</v>
      </c>
      <c r="D5" s="1">
        <f t="shared" ref="D5:N5" si="3">PERCENTILE(D21:D1008,0.95)</f>
        <v>94</v>
      </c>
      <c r="E5" s="1">
        <f t="shared" si="3"/>
        <v>70</v>
      </c>
      <c r="F5" s="1">
        <f t="shared" si="3"/>
        <v>49.149999999999977</v>
      </c>
      <c r="G5" s="7">
        <f t="shared" si="3"/>
        <v>1.9759992458521869</v>
      </c>
      <c r="H5" s="7">
        <f t="shared" si="3"/>
        <v>0.60604308666017515</v>
      </c>
      <c r="I5" s="1">
        <f t="shared" si="3"/>
        <v>28</v>
      </c>
      <c r="J5" s="7">
        <f>PERCENTILE(J21:J1008,0.95)</f>
        <v>0.1254807692307692</v>
      </c>
      <c r="K5" s="5">
        <f>PERCENTILE(K21:K1008,0.95)</f>
        <v>70.900000000000006</v>
      </c>
      <c r="L5" s="1">
        <f t="shared" si="3"/>
        <v>15</v>
      </c>
      <c r="M5" s="1">
        <f t="shared" si="3"/>
        <v>15</v>
      </c>
      <c r="N5" s="7">
        <f t="shared" si="3"/>
        <v>1.2</v>
      </c>
      <c r="R5" s="1">
        <f>PERCENTILE(R21:R1008,0.95)</f>
        <v>10</v>
      </c>
      <c r="S5" s="1">
        <f>PERCENTILE(S21:S1008,0.95)</f>
        <v>7.75</v>
      </c>
    </row>
    <row r="6" spans="1:20" x14ac:dyDescent="0.2">
      <c r="A6" t="s">
        <v>13</v>
      </c>
      <c r="B6">
        <f>MAX(B21:B1008)</f>
        <v>23</v>
      </c>
      <c r="C6">
        <f>MAX(C21:C1008)</f>
        <v>150</v>
      </c>
      <c r="D6">
        <f t="shared" ref="D6:N6" si="4">MAX(D21:D1008)</f>
        <v>113</v>
      </c>
      <c r="E6">
        <f t="shared" si="4"/>
        <v>90</v>
      </c>
      <c r="F6">
        <f t="shared" si="4"/>
        <v>60</v>
      </c>
      <c r="G6" s="7">
        <f t="shared" si="4"/>
        <v>2.3469387755102042</v>
      </c>
      <c r="H6" s="7">
        <f t="shared" si="4"/>
        <v>0.67073170731707321</v>
      </c>
      <c r="I6">
        <f t="shared" si="4"/>
        <v>33</v>
      </c>
      <c r="J6" s="7">
        <f>MAX(J21:J1008)</f>
        <v>0.20588235294117646</v>
      </c>
      <c r="K6" s="5">
        <f>MAX(K21:K1008)</f>
        <v>80</v>
      </c>
      <c r="L6">
        <f t="shared" si="4"/>
        <v>17</v>
      </c>
      <c r="M6">
        <f t="shared" si="4"/>
        <v>16</v>
      </c>
      <c r="N6" s="7">
        <f t="shared" si="4"/>
        <v>1.4166666666666667</v>
      </c>
      <c r="R6" s="1">
        <f>MAX(R21:R1008)</f>
        <v>10</v>
      </c>
      <c r="S6" s="1">
        <f>MAX(S21:S1008)</f>
        <v>8</v>
      </c>
    </row>
    <row r="7" spans="1:20" s="5" customFormat="1" x14ac:dyDescent="0.2">
      <c r="A7" s="5" t="s">
        <v>22</v>
      </c>
      <c r="B7" s="5">
        <f>COUNT(B21:B1008)</f>
        <v>77</v>
      </c>
      <c r="C7" s="5">
        <f>COUNT(C21:C1008)</f>
        <v>198</v>
      </c>
      <c r="D7" s="5">
        <f t="shared" ref="D7:N7" si="5">COUNT(D21:D1008)</f>
        <v>198</v>
      </c>
      <c r="E7" s="5">
        <f t="shared" si="5"/>
        <v>198</v>
      </c>
      <c r="F7" s="5">
        <f t="shared" si="5"/>
        <v>198</v>
      </c>
      <c r="G7" s="5">
        <f t="shared" si="5"/>
        <v>198</v>
      </c>
      <c r="H7" s="5">
        <f t="shared" si="5"/>
        <v>198</v>
      </c>
      <c r="I7" s="5">
        <f t="shared" si="5"/>
        <v>219</v>
      </c>
      <c r="J7" s="7">
        <f>COUNT(J21:J1008)</f>
        <v>78</v>
      </c>
      <c r="K7" s="5">
        <f>COUNT(K21:K1008)</f>
        <v>72</v>
      </c>
      <c r="L7" s="5">
        <f t="shared" si="5"/>
        <v>172</v>
      </c>
      <c r="M7" s="5">
        <f t="shared" si="5"/>
        <v>172</v>
      </c>
      <c r="N7" s="7">
        <f t="shared" si="5"/>
        <v>172</v>
      </c>
      <c r="R7" s="5">
        <f>COUNT(R21:R1008)</f>
        <v>6</v>
      </c>
      <c r="S7" s="5">
        <f>COUNT(S21:S1008)</f>
        <v>6</v>
      </c>
    </row>
    <row r="8" spans="1:20" x14ac:dyDescent="0.2">
      <c r="R8">
        <v>5.5</v>
      </c>
      <c r="S8">
        <v>4.5</v>
      </c>
      <c r="T8" t="s">
        <v>70</v>
      </c>
    </row>
    <row r="20" spans="1:20" x14ac:dyDescent="0.2">
      <c r="R20">
        <v>8</v>
      </c>
      <c r="S20">
        <v>6</v>
      </c>
    </row>
    <row r="21" spans="1:20" x14ac:dyDescent="0.2">
      <c r="A21" t="s">
        <v>91</v>
      </c>
      <c r="L21">
        <v>10</v>
      </c>
      <c r="M21">
        <v>10</v>
      </c>
      <c r="N21" s="7">
        <f>L21/M21</f>
        <v>1</v>
      </c>
      <c r="O21" t="s">
        <v>71</v>
      </c>
      <c r="T21" t="s">
        <v>72</v>
      </c>
    </row>
    <row r="22" spans="1:20" x14ac:dyDescent="0.2">
      <c r="L22">
        <v>10.5</v>
      </c>
      <c r="M22">
        <v>11</v>
      </c>
      <c r="N22" s="7">
        <f t="shared" ref="N22:N65" si="6">L22/M22</f>
        <v>0.95454545454545459</v>
      </c>
      <c r="O22" t="s">
        <v>52</v>
      </c>
      <c r="T22" t="s">
        <v>72</v>
      </c>
    </row>
    <row r="23" spans="1:20" x14ac:dyDescent="0.2">
      <c r="L23">
        <v>12</v>
      </c>
      <c r="M23">
        <v>10</v>
      </c>
      <c r="N23" s="7">
        <f t="shared" si="6"/>
        <v>1.2</v>
      </c>
      <c r="T23" t="s">
        <v>72</v>
      </c>
    </row>
    <row r="24" spans="1:20" x14ac:dyDescent="0.2">
      <c r="L24">
        <v>10.5</v>
      </c>
      <c r="M24">
        <v>10</v>
      </c>
      <c r="N24" s="7">
        <f t="shared" si="6"/>
        <v>1.05</v>
      </c>
      <c r="T24" t="s">
        <v>72</v>
      </c>
    </row>
    <row r="25" spans="1:20" x14ac:dyDescent="0.2">
      <c r="L25">
        <v>10.5</v>
      </c>
      <c r="M25">
        <v>10</v>
      </c>
      <c r="N25" s="7">
        <f t="shared" si="6"/>
        <v>1.05</v>
      </c>
      <c r="T25" t="s">
        <v>72</v>
      </c>
    </row>
    <row r="26" spans="1:20" x14ac:dyDescent="0.2">
      <c r="L26">
        <v>11</v>
      </c>
      <c r="M26">
        <v>10</v>
      </c>
      <c r="N26" s="7">
        <f t="shared" si="6"/>
        <v>1.1000000000000001</v>
      </c>
      <c r="T26" t="s">
        <v>72</v>
      </c>
    </row>
    <row r="27" spans="1:20" x14ac:dyDescent="0.2">
      <c r="L27">
        <v>11</v>
      </c>
      <c r="M27">
        <v>11</v>
      </c>
      <c r="N27" s="7">
        <f t="shared" si="6"/>
        <v>1</v>
      </c>
      <c r="T27" t="s">
        <v>72</v>
      </c>
    </row>
    <row r="28" spans="1:20" x14ac:dyDescent="0.2">
      <c r="L28">
        <v>11</v>
      </c>
      <c r="M28">
        <v>10</v>
      </c>
      <c r="N28" s="7">
        <f t="shared" si="6"/>
        <v>1.1000000000000001</v>
      </c>
      <c r="T28" t="s">
        <v>72</v>
      </c>
    </row>
    <row r="29" spans="1:20" x14ac:dyDescent="0.2">
      <c r="L29">
        <v>10</v>
      </c>
      <c r="M29">
        <v>10</v>
      </c>
      <c r="N29" s="7">
        <f t="shared" si="6"/>
        <v>1</v>
      </c>
      <c r="T29" t="s">
        <v>72</v>
      </c>
    </row>
    <row r="30" spans="1:20" x14ac:dyDescent="0.2">
      <c r="L30">
        <v>13</v>
      </c>
      <c r="M30">
        <v>12</v>
      </c>
      <c r="N30" s="7">
        <f t="shared" si="6"/>
        <v>1.0833333333333333</v>
      </c>
      <c r="T30" t="s">
        <v>72</v>
      </c>
    </row>
    <row r="31" spans="1:20" x14ac:dyDescent="0.2">
      <c r="L31">
        <v>12</v>
      </c>
      <c r="M31">
        <v>10</v>
      </c>
      <c r="N31" s="7">
        <f t="shared" si="6"/>
        <v>1.2</v>
      </c>
      <c r="T31" t="s">
        <v>72</v>
      </c>
    </row>
    <row r="32" spans="1:20" x14ac:dyDescent="0.2">
      <c r="L32">
        <v>12.5</v>
      </c>
      <c r="M32">
        <v>12</v>
      </c>
      <c r="N32" s="7">
        <f t="shared" si="6"/>
        <v>1.0416666666666667</v>
      </c>
      <c r="T32" t="s">
        <v>72</v>
      </c>
    </row>
    <row r="33" spans="12:20" x14ac:dyDescent="0.2">
      <c r="L33">
        <v>12</v>
      </c>
      <c r="M33">
        <v>10.5</v>
      </c>
      <c r="N33" s="7">
        <f t="shared" si="6"/>
        <v>1.1428571428571428</v>
      </c>
      <c r="T33" t="s">
        <v>72</v>
      </c>
    </row>
    <row r="34" spans="12:20" x14ac:dyDescent="0.2">
      <c r="L34">
        <v>12</v>
      </c>
      <c r="M34">
        <v>11</v>
      </c>
      <c r="N34" s="7">
        <f t="shared" si="6"/>
        <v>1.0909090909090908</v>
      </c>
      <c r="T34" t="s">
        <v>72</v>
      </c>
    </row>
    <row r="35" spans="12:20" x14ac:dyDescent="0.2">
      <c r="L35">
        <v>11</v>
      </c>
      <c r="M35">
        <v>10</v>
      </c>
      <c r="N35" s="7">
        <f t="shared" si="6"/>
        <v>1.1000000000000001</v>
      </c>
      <c r="T35" t="s">
        <v>72</v>
      </c>
    </row>
    <row r="36" spans="12:20" x14ac:dyDescent="0.2">
      <c r="L36">
        <v>12</v>
      </c>
      <c r="M36">
        <v>10</v>
      </c>
      <c r="N36" s="7">
        <f t="shared" si="6"/>
        <v>1.2</v>
      </c>
      <c r="T36" t="s">
        <v>72</v>
      </c>
    </row>
    <row r="37" spans="12:20" x14ac:dyDescent="0.2">
      <c r="L37">
        <v>12</v>
      </c>
      <c r="M37">
        <v>10</v>
      </c>
      <c r="N37" s="7">
        <f t="shared" si="6"/>
        <v>1.2</v>
      </c>
      <c r="T37" t="s">
        <v>72</v>
      </c>
    </row>
    <row r="38" spans="12:20" x14ac:dyDescent="0.2">
      <c r="L38">
        <v>10</v>
      </c>
      <c r="M38">
        <v>11</v>
      </c>
      <c r="N38" s="7">
        <f t="shared" si="6"/>
        <v>0.90909090909090906</v>
      </c>
      <c r="T38" t="s">
        <v>72</v>
      </c>
    </row>
    <row r="39" spans="12:20" x14ac:dyDescent="0.2">
      <c r="L39">
        <v>13</v>
      </c>
      <c r="M39">
        <v>13</v>
      </c>
      <c r="N39" s="7">
        <f t="shared" si="6"/>
        <v>1</v>
      </c>
      <c r="T39" t="s">
        <v>72</v>
      </c>
    </row>
    <row r="40" spans="12:20" x14ac:dyDescent="0.2">
      <c r="L40">
        <v>12</v>
      </c>
      <c r="M40">
        <v>11</v>
      </c>
      <c r="N40" s="7">
        <f t="shared" si="6"/>
        <v>1.0909090909090908</v>
      </c>
      <c r="T40" t="s">
        <v>72</v>
      </c>
    </row>
    <row r="41" spans="12:20" x14ac:dyDescent="0.2">
      <c r="L41">
        <v>11</v>
      </c>
      <c r="M41">
        <v>10.5</v>
      </c>
      <c r="N41" s="7">
        <f t="shared" si="6"/>
        <v>1.0476190476190477</v>
      </c>
      <c r="T41" t="s">
        <v>77</v>
      </c>
    </row>
    <row r="42" spans="12:20" x14ac:dyDescent="0.2">
      <c r="L42">
        <v>10</v>
      </c>
      <c r="M42">
        <v>11</v>
      </c>
      <c r="N42" s="7">
        <f t="shared" si="6"/>
        <v>0.90909090909090906</v>
      </c>
      <c r="T42" t="s">
        <v>78</v>
      </c>
    </row>
    <row r="43" spans="12:20" x14ac:dyDescent="0.2">
      <c r="L43">
        <v>10</v>
      </c>
      <c r="M43">
        <v>10</v>
      </c>
      <c r="N43" s="7">
        <f t="shared" si="6"/>
        <v>1</v>
      </c>
      <c r="T43" t="s">
        <v>79</v>
      </c>
    </row>
    <row r="44" spans="12:20" x14ac:dyDescent="0.2">
      <c r="L44">
        <v>11</v>
      </c>
      <c r="M44">
        <v>10</v>
      </c>
      <c r="N44" s="7">
        <f t="shared" si="6"/>
        <v>1.1000000000000001</v>
      </c>
      <c r="T44" t="s">
        <v>80</v>
      </c>
    </row>
    <row r="45" spans="12:20" x14ac:dyDescent="0.2">
      <c r="L45">
        <v>10.5</v>
      </c>
      <c r="M45">
        <v>10</v>
      </c>
      <c r="N45" s="7">
        <f t="shared" si="6"/>
        <v>1.05</v>
      </c>
      <c r="T45" t="s">
        <v>81</v>
      </c>
    </row>
    <row r="46" spans="12:20" x14ac:dyDescent="0.2">
      <c r="L46">
        <v>10</v>
      </c>
      <c r="M46">
        <v>10</v>
      </c>
      <c r="N46" s="7">
        <f t="shared" si="6"/>
        <v>1</v>
      </c>
      <c r="T46" t="s">
        <v>82</v>
      </c>
    </row>
    <row r="47" spans="12:20" x14ac:dyDescent="0.2">
      <c r="L47">
        <v>10.5</v>
      </c>
      <c r="M47">
        <v>9.5</v>
      </c>
      <c r="N47" s="7">
        <f t="shared" si="6"/>
        <v>1.1052631578947369</v>
      </c>
      <c r="T47" t="s">
        <v>83</v>
      </c>
    </row>
    <row r="48" spans="12:20" x14ac:dyDescent="0.2">
      <c r="L48">
        <v>10</v>
      </c>
      <c r="M48">
        <v>10.5</v>
      </c>
      <c r="N48" s="7">
        <f t="shared" si="6"/>
        <v>0.95238095238095233</v>
      </c>
      <c r="T48" t="s">
        <v>84</v>
      </c>
    </row>
    <row r="49" spans="1:20" x14ac:dyDescent="0.2">
      <c r="L49">
        <v>11.5</v>
      </c>
      <c r="M49">
        <v>10</v>
      </c>
      <c r="N49" s="7">
        <f t="shared" si="6"/>
        <v>1.1499999999999999</v>
      </c>
      <c r="T49" t="s">
        <v>85</v>
      </c>
    </row>
    <row r="50" spans="1:20" x14ac:dyDescent="0.2">
      <c r="L50">
        <v>10.5</v>
      </c>
      <c r="M50">
        <v>11</v>
      </c>
      <c r="N50" s="7">
        <f t="shared" si="6"/>
        <v>0.95454545454545459</v>
      </c>
      <c r="T50" t="s">
        <v>86</v>
      </c>
    </row>
    <row r="51" spans="1:20" x14ac:dyDescent="0.2">
      <c r="L51">
        <v>10</v>
      </c>
      <c r="M51">
        <v>10</v>
      </c>
      <c r="N51" s="7">
        <f t="shared" si="6"/>
        <v>1</v>
      </c>
      <c r="T51" t="s">
        <v>87</v>
      </c>
    </row>
    <row r="52" spans="1:20" x14ac:dyDescent="0.2">
      <c r="L52">
        <v>10.5</v>
      </c>
      <c r="M52">
        <v>11</v>
      </c>
      <c r="N52" s="7">
        <f t="shared" si="6"/>
        <v>0.95454545454545459</v>
      </c>
      <c r="T52" t="s">
        <v>88</v>
      </c>
    </row>
    <row r="53" spans="1:20" x14ac:dyDescent="0.2">
      <c r="L53">
        <v>10.5</v>
      </c>
      <c r="M53">
        <v>10</v>
      </c>
      <c r="N53" s="7">
        <f t="shared" si="6"/>
        <v>1.05</v>
      </c>
      <c r="T53" t="s">
        <v>89</v>
      </c>
    </row>
    <row r="54" spans="1:20" x14ac:dyDescent="0.2">
      <c r="L54">
        <v>11</v>
      </c>
      <c r="M54">
        <v>10</v>
      </c>
      <c r="N54" s="7">
        <f t="shared" si="6"/>
        <v>1.1000000000000001</v>
      </c>
      <c r="T54" t="s">
        <v>90</v>
      </c>
    </row>
    <row r="55" spans="1:20" x14ac:dyDescent="0.2">
      <c r="L55">
        <v>9.5</v>
      </c>
      <c r="M55">
        <v>11</v>
      </c>
      <c r="N55" s="7">
        <f t="shared" si="6"/>
        <v>0.86363636363636365</v>
      </c>
      <c r="T55" t="s">
        <v>91</v>
      </c>
    </row>
    <row r="56" spans="1:20" x14ac:dyDescent="0.2">
      <c r="A56" t="s">
        <v>97</v>
      </c>
      <c r="L56">
        <v>12</v>
      </c>
      <c r="M56">
        <v>13</v>
      </c>
      <c r="N56" s="7">
        <f t="shared" si="6"/>
        <v>0.92307692307692313</v>
      </c>
      <c r="O56" t="s">
        <v>98</v>
      </c>
      <c r="T56" t="s">
        <v>97</v>
      </c>
    </row>
    <row r="57" spans="1:20" x14ac:dyDescent="0.2">
      <c r="L57">
        <v>12</v>
      </c>
      <c r="M57">
        <v>11</v>
      </c>
      <c r="N57" s="7">
        <f t="shared" si="6"/>
        <v>1.0909090909090908</v>
      </c>
      <c r="T57" t="s">
        <v>99</v>
      </c>
    </row>
    <row r="58" spans="1:20" x14ac:dyDescent="0.2">
      <c r="L58">
        <v>11</v>
      </c>
      <c r="M58">
        <v>11</v>
      </c>
      <c r="N58" s="7">
        <f t="shared" si="6"/>
        <v>1</v>
      </c>
      <c r="T58" t="s">
        <v>100</v>
      </c>
    </row>
    <row r="59" spans="1:20" x14ac:dyDescent="0.2">
      <c r="L59">
        <v>12</v>
      </c>
      <c r="M59">
        <v>11</v>
      </c>
      <c r="N59" s="7">
        <f t="shared" si="6"/>
        <v>1.0909090909090908</v>
      </c>
      <c r="T59" t="s">
        <v>101</v>
      </c>
    </row>
    <row r="60" spans="1:20" x14ac:dyDescent="0.2">
      <c r="L60">
        <v>11</v>
      </c>
      <c r="M60">
        <v>11</v>
      </c>
      <c r="N60" s="7">
        <f t="shared" si="6"/>
        <v>1</v>
      </c>
      <c r="T60" t="s">
        <v>102</v>
      </c>
    </row>
    <row r="61" spans="1:20" x14ac:dyDescent="0.2">
      <c r="A61" t="s">
        <v>225</v>
      </c>
      <c r="L61">
        <v>13</v>
      </c>
      <c r="M61">
        <v>11</v>
      </c>
      <c r="N61" s="7">
        <f t="shared" si="6"/>
        <v>1.1818181818181819</v>
      </c>
      <c r="P61" t="s">
        <v>226</v>
      </c>
      <c r="Q61" t="s">
        <v>49</v>
      </c>
    </row>
    <row r="62" spans="1:20" x14ac:dyDescent="0.2">
      <c r="L62">
        <v>14</v>
      </c>
      <c r="M62">
        <v>13</v>
      </c>
      <c r="N62" s="7">
        <f t="shared" si="6"/>
        <v>1.0769230769230769</v>
      </c>
    </row>
    <row r="63" spans="1:20" x14ac:dyDescent="0.2">
      <c r="L63">
        <v>13</v>
      </c>
      <c r="M63">
        <v>10</v>
      </c>
      <c r="N63" s="7">
        <f t="shared" si="6"/>
        <v>1.3</v>
      </c>
    </row>
    <row r="64" spans="1:20" x14ac:dyDescent="0.2">
      <c r="L64">
        <v>13</v>
      </c>
      <c r="M64">
        <v>11</v>
      </c>
      <c r="N64" s="7">
        <f t="shared" si="6"/>
        <v>1.1818181818181819</v>
      </c>
    </row>
    <row r="65" spans="1:14" x14ac:dyDescent="0.2">
      <c r="L65">
        <v>13</v>
      </c>
      <c r="M65">
        <v>12</v>
      </c>
      <c r="N65" s="7">
        <f t="shared" si="6"/>
        <v>1.0833333333333333</v>
      </c>
    </row>
    <row r="66" spans="1:14" x14ac:dyDescent="0.2">
      <c r="A66" t="s">
        <v>234</v>
      </c>
      <c r="I66">
        <v>22</v>
      </c>
    </row>
    <row r="67" spans="1:14" x14ac:dyDescent="0.2">
      <c r="I67">
        <v>25</v>
      </c>
    </row>
    <row r="68" spans="1:14" x14ac:dyDescent="0.2">
      <c r="I68">
        <v>23</v>
      </c>
    </row>
    <row r="69" spans="1:14" x14ac:dyDescent="0.2">
      <c r="I69">
        <v>25</v>
      </c>
    </row>
    <row r="70" spans="1:14" x14ac:dyDescent="0.2">
      <c r="I70">
        <v>22</v>
      </c>
    </row>
    <row r="71" spans="1:14" x14ac:dyDescent="0.2">
      <c r="I71">
        <v>22</v>
      </c>
    </row>
    <row r="72" spans="1:14" x14ac:dyDescent="0.2">
      <c r="I72">
        <v>23</v>
      </c>
    </row>
    <row r="73" spans="1:14" x14ac:dyDescent="0.2">
      <c r="I73">
        <v>21</v>
      </c>
    </row>
    <row r="74" spans="1:14" x14ac:dyDescent="0.2">
      <c r="I74">
        <v>22</v>
      </c>
    </row>
    <row r="75" spans="1:14" x14ac:dyDescent="0.2">
      <c r="I75">
        <v>21</v>
      </c>
    </row>
    <row r="76" spans="1:14" x14ac:dyDescent="0.2">
      <c r="I76">
        <v>22</v>
      </c>
    </row>
    <row r="77" spans="1:14" x14ac:dyDescent="0.2">
      <c r="I77">
        <v>24</v>
      </c>
    </row>
    <row r="78" spans="1:14" x14ac:dyDescent="0.2">
      <c r="I78">
        <v>26</v>
      </c>
    </row>
    <row r="79" spans="1:14" x14ac:dyDescent="0.2">
      <c r="I79">
        <v>25</v>
      </c>
    </row>
    <row r="80" spans="1:14" x14ac:dyDescent="0.2">
      <c r="I80">
        <v>24</v>
      </c>
    </row>
    <row r="81" spans="1:9" x14ac:dyDescent="0.2">
      <c r="I81">
        <v>24</v>
      </c>
    </row>
    <row r="82" spans="1:9" x14ac:dyDescent="0.2">
      <c r="I82">
        <v>28</v>
      </c>
    </row>
    <row r="83" spans="1:9" x14ac:dyDescent="0.2">
      <c r="I83">
        <v>29</v>
      </c>
    </row>
    <row r="84" spans="1:9" x14ac:dyDescent="0.2">
      <c r="I84">
        <v>23</v>
      </c>
    </row>
    <row r="85" spans="1:9" x14ac:dyDescent="0.2">
      <c r="I85">
        <v>24</v>
      </c>
    </row>
    <row r="86" spans="1:9" x14ac:dyDescent="0.2">
      <c r="I86">
        <v>22</v>
      </c>
    </row>
    <row r="87" spans="1:9" x14ac:dyDescent="0.2">
      <c r="I87">
        <v>26</v>
      </c>
    </row>
    <row r="88" spans="1:9" x14ac:dyDescent="0.2">
      <c r="A88" t="s">
        <v>186</v>
      </c>
      <c r="C88">
        <v>96</v>
      </c>
      <c r="D88">
        <v>80</v>
      </c>
      <c r="E88">
        <v>42</v>
      </c>
      <c r="F88">
        <v>51</v>
      </c>
      <c r="G88" s="7">
        <f>C88/D88</f>
        <v>1.2</v>
      </c>
      <c r="H88" s="7">
        <f>E88/C88</f>
        <v>0.4375</v>
      </c>
      <c r="I88">
        <v>20</v>
      </c>
    </row>
    <row r="89" spans="1:9" x14ac:dyDescent="0.2">
      <c r="A89" t="s">
        <v>186</v>
      </c>
      <c r="C89">
        <v>93</v>
      </c>
      <c r="D89">
        <v>82</v>
      </c>
      <c r="E89">
        <v>49</v>
      </c>
      <c r="F89">
        <v>60</v>
      </c>
      <c r="G89" s="7">
        <f t="shared" ref="G89:G152" si="7">C89/D89</f>
        <v>1.1341463414634145</v>
      </c>
      <c r="H89" s="7">
        <f t="shared" ref="H89:H152" si="8">E89/C89</f>
        <v>0.5268817204301075</v>
      </c>
      <c r="I89">
        <v>22</v>
      </c>
    </row>
    <row r="90" spans="1:9" x14ac:dyDescent="0.2">
      <c r="A90" t="s">
        <v>186</v>
      </c>
      <c r="C90">
        <v>102</v>
      </c>
      <c r="D90">
        <v>85</v>
      </c>
      <c r="E90">
        <v>50</v>
      </c>
      <c r="F90">
        <v>47</v>
      </c>
      <c r="G90" s="7">
        <f t="shared" si="7"/>
        <v>1.2</v>
      </c>
      <c r="H90" s="7">
        <f t="shared" si="8"/>
        <v>0.49019607843137253</v>
      </c>
      <c r="I90">
        <v>22</v>
      </c>
    </row>
    <row r="91" spans="1:9" x14ac:dyDescent="0.2">
      <c r="A91" t="s">
        <v>186</v>
      </c>
      <c r="C91">
        <v>93</v>
      </c>
      <c r="D91">
        <v>83</v>
      </c>
      <c r="E91">
        <v>37</v>
      </c>
      <c r="F91">
        <v>49</v>
      </c>
      <c r="G91" s="7">
        <f t="shared" si="7"/>
        <v>1.1204819277108433</v>
      </c>
      <c r="H91" s="7">
        <f t="shared" si="8"/>
        <v>0.39784946236559138</v>
      </c>
      <c r="I91">
        <v>21</v>
      </c>
    </row>
    <row r="92" spans="1:9" x14ac:dyDescent="0.2">
      <c r="A92" t="s">
        <v>186</v>
      </c>
      <c r="C92">
        <v>78</v>
      </c>
      <c r="D92">
        <v>62</v>
      </c>
      <c r="E92">
        <v>30</v>
      </c>
      <c r="F92">
        <v>44</v>
      </c>
      <c r="G92" s="7">
        <f t="shared" si="7"/>
        <v>1.2580645161290323</v>
      </c>
      <c r="H92" s="7">
        <f t="shared" si="8"/>
        <v>0.38461538461538464</v>
      </c>
      <c r="I92">
        <v>26</v>
      </c>
    </row>
    <row r="93" spans="1:9" x14ac:dyDescent="0.2">
      <c r="A93" t="s">
        <v>186</v>
      </c>
      <c r="C93">
        <v>76</v>
      </c>
      <c r="D93">
        <v>62</v>
      </c>
      <c r="E93">
        <v>30</v>
      </c>
      <c r="F93">
        <v>37</v>
      </c>
      <c r="G93" s="7">
        <f t="shared" si="7"/>
        <v>1.2258064516129032</v>
      </c>
      <c r="H93" s="7">
        <f t="shared" si="8"/>
        <v>0.39473684210526316</v>
      </c>
      <c r="I93">
        <v>24</v>
      </c>
    </row>
    <row r="94" spans="1:9" x14ac:dyDescent="0.2">
      <c r="A94" t="s">
        <v>186</v>
      </c>
      <c r="C94">
        <v>68</v>
      </c>
      <c r="D94">
        <v>48</v>
      </c>
      <c r="E94">
        <v>25</v>
      </c>
      <c r="F94">
        <v>50</v>
      </c>
      <c r="G94" s="7">
        <f t="shared" si="7"/>
        <v>1.4166666666666667</v>
      </c>
      <c r="H94" s="7">
        <f t="shared" si="8"/>
        <v>0.36764705882352944</v>
      </c>
      <c r="I94">
        <v>27</v>
      </c>
    </row>
    <row r="95" spans="1:9" x14ac:dyDescent="0.2">
      <c r="A95" t="s">
        <v>186</v>
      </c>
      <c r="C95">
        <v>110</v>
      </c>
      <c r="D95">
        <v>72</v>
      </c>
      <c r="E95">
        <v>44</v>
      </c>
      <c r="F95">
        <v>35</v>
      </c>
      <c r="G95" s="7">
        <f t="shared" si="7"/>
        <v>1.5277777777777777</v>
      </c>
      <c r="H95" s="7">
        <f t="shared" si="8"/>
        <v>0.4</v>
      </c>
      <c r="I95">
        <v>19</v>
      </c>
    </row>
    <row r="96" spans="1:9" x14ac:dyDescent="0.2">
      <c r="A96" t="s">
        <v>186</v>
      </c>
      <c r="C96">
        <v>110</v>
      </c>
      <c r="D96">
        <v>76</v>
      </c>
      <c r="E96">
        <v>53</v>
      </c>
      <c r="F96">
        <v>38</v>
      </c>
      <c r="G96" s="7">
        <f t="shared" si="7"/>
        <v>1.4473684210526316</v>
      </c>
      <c r="H96" s="7">
        <f t="shared" si="8"/>
        <v>0.48181818181818181</v>
      </c>
      <c r="I96">
        <v>21</v>
      </c>
    </row>
    <row r="97" spans="1:9" x14ac:dyDescent="0.2">
      <c r="A97" t="s">
        <v>186</v>
      </c>
      <c r="C97">
        <v>108</v>
      </c>
      <c r="D97">
        <v>73</v>
      </c>
      <c r="E97">
        <v>58</v>
      </c>
      <c r="F97">
        <v>42</v>
      </c>
      <c r="G97" s="7">
        <f t="shared" si="7"/>
        <v>1.4794520547945205</v>
      </c>
      <c r="H97" s="7">
        <f t="shared" si="8"/>
        <v>0.53703703703703709</v>
      </c>
      <c r="I97">
        <v>22</v>
      </c>
    </row>
    <row r="98" spans="1:9" x14ac:dyDescent="0.2">
      <c r="A98" t="s">
        <v>186</v>
      </c>
      <c r="C98">
        <v>112</v>
      </c>
      <c r="D98">
        <v>69</v>
      </c>
      <c r="E98">
        <v>47</v>
      </c>
      <c r="F98">
        <v>44</v>
      </c>
      <c r="G98" s="7">
        <f t="shared" si="7"/>
        <v>1.6231884057971016</v>
      </c>
      <c r="H98" s="7">
        <f t="shared" si="8"/>
        <v>0.41964285714285715</v>
      </c>
      <c r="I98">
        <v>22</v>
      </c>
    </row>
    <row r="99" spans="1:9" x14ac:dyDescent="0.2">
      <c r="A99" t="s">
        <v>186</v>
      </c>
      <c r="C99">
        <v>135</v>
      </c>
      <c r="D99">
        <v>88</v>
      </c>
      <c r="E99">
        <v>70</v>
      </c>
      <c r="F99">
        <v>34</v>
      </c>
      <c r="G99" s="7">
        <f t="shared" si="7"/>
        <v>1.5340909090909092</v>
      </c>
      <c r="H99" s="7">
        <f t="shared" si="8"/>
        <v>0.51851851851851849</v>
      </c>
      <c r="I99">
        <v>23</v>
      </c>
    </row>
    <row r="100" spans="1:9" x14ac:dyDescent="0.2">
      <c r="A100" t="s">
        <v>186</v>
      </c>
      <c r="C100">
        <v>96</v>
      </c>
      <c r="D100">
        <v>58</v>
      </c>
      <c r="E100">
        <v>45</v>
      </c>
      <c r="F100">
        <v>32</v>
      </c>
      <c r="G100" s="7">
        <f t="shared" si="7"/>
        <v>1.6551724137931034</v>
      </c>
      <c r="H100" s="7">
        <f t="shared" si="8"/>
        <v>0.46875</v>
      </c>
      <c r="I100">
        <v>19</v>
      </c>
    </row>
    <row r="101" spans="1:9" x14ac:dyDescent="0.2">
      <c r="A101" t="s">
        <v>186</v>
      </c>
      <c r="C101">
        <v>103</v>
      </c>
      <c r="D101">
        <v>60</v>
      </c>
      <c r="E101">
        <v>47</v>
      </c>
      <c r="F101">
        <v>32</v>
      </c>
      <c r="G101" s="7">
        <f t="shared" si="7"/>
        <v>1.7166666666666666</v>
      </c>
      <c r="H101" s="7">
        <f t="shared" si="8"/>
        <v>0.4563106796116505</v>
      </c>
      <c r="I101">
        <v>21</v>
      </c>
    </row>
    <row r="102" spans="1:9" x14ac:dyDescent="0.2">
      <c r="A102" t="s">
        <v>186</v>
      </c>
      <c r="C102">
        <v>150</v>
      </c>
      <c r="D102">
        <v>110</v>
      </c>
      <c r="E102">
        <v>90</v>
      </c>
      <c r="F102">
        <v>34</v>
      </c>
      <c r="G102" s="7">
        <f t="shared" si="7"/>
        <v>1.3636363636363635</v>
      </c>
      <c r="H102" s="7">
        <f t="shared" si="8"/>
        <v>0.6</v>
      </c>
      <c r="I102">
        <v>31</v>
      </c>
    </row>
    <row r="103" spans="1:9" x14ac:dyDescent="0.2">
      <c r="A103" t="s">
        <v>186</v>
      </c>
      <c r="C103">
        <v>140</v>
      </c>
      <c r="D103">
        <v>94</v>
      </c>
      <c r="E103">
        <v>90</v>
      </c>
      <c r="F103">
        <v>32</v>
      </c>
      <c r="G103" s="7">
        <f t="shared" si="7"/>
        <v>1.4893617021276595</v>
      </c>
      <c r="H103" s="7">
        <f t="shared" si="8"/>
        <v>0.6428571428571429</v>
      </c>
      <c r="I103">
        <v>30</v>
      </c>
    </row>
    <row r="104" spans="1:9" x14ac:dyDescent="0.2">
      <c r="A104" t="s">
        <v>186</v>
      </c>
      <c r="C104">
        <v>110</v>
      </c>
      <c r="D104">
        <v>62</v>
      </c>
      <c r="E104">
        <v>60</v>
      </c>
      <c r="F104">
        <v>40</v>
      </c>
      <c r="G104" s="7">
        <f t="shared" si="7"/>
        <v>1.7741935483870968</v>
      </c>
      <c r="H104" s="7">
        <f t="shared" si="8"/>
        <v>0.54545454545454541</v>
      </c>
      <c r="I104">
        <v>21</v>
      </c>
    </row>
    <row r="105" spans="1:9" x14ac:dyDescent="0.2">
      <c r="A105" t="s">
        <v>186</v>
      </c>
      <c r="C105">
        <v>115</v>
      </c>
      <c r="D105">
        <v>49</v>
      </c>
      <c r="E105">
        <v>60</v>
      </c>
      <c r="F105">
        <v>31</v>
      </c>
      <c r="G105" s="7">
        <f t="shared" si="7"/>
        <v>2.3469387755102042</v>
      </c>
      <c r="H105" s="7">
        <f t="shared" si="8"/>
        <v>0.52173913043478259</v>
      </c>
      <c r="I105">
        <v>23</v>
      </c>
    </row>
    <row r="106" spans="1:9" x14ac:dyDescent="0.2">
      <c r="A106" t="s">
        <v>186</v>
      </c>
      <c r="C106">
        <v>104</v>
      </c>
      <c r="D106">
        <v>53</v>
      </c>
      <c r="E106">
        <v>45</v>
      </c>
      <c r="F106">
        <v>37</v>
      </c>
      <c r="G106" s="7">
        <f t="shared" si="7"/>
        <v>1.9622641509433962</v>
      </c>
      <c r="H106" s="7">
        <f t="shared" si="8"/>
        <v>0.43269230769230771</v>
      </c>
      <c r="I106">
        <v>19</v>
      </c>
    </row>
    <row r="107" spans="1:9" x14ac:dyDescent="0.2">
      <c r="A107" t="s">
        <v>186</v>
      </c>
      <c r="C107">
        <v>108</v>
      </c>
      <c r="D107">
        <v>65</v>
      </c>
      <c r="E107">
        <v>55</v>
      </c>
      <c r="F107">
        <v>50</v>
      </c>
      <c r="G107" s="7">
        <f t="shared" si="7"/>
        <v>1.6615384615384616</v>
      </c>
      <c r="H107" s="7">
        <f t="shared" si="8"/>
        <v>0.5092592592592593</v>
      </c>
      <c r="I107">
        <v>30</v>
      </c>
    </row>
    <row r="108" spans="1:9" x14ac:dyDescent="0.2">
      <c r="A108" t="s">
        <v>186</v>
      </c>
      <c r="C108">
        <v>108</v>
      </c>
      <c r="D108">
        <v>68</v>
      </c>
      <c r="E108">
        <v>58</v>
      </c>
      <c r="F108">
        <v>41</v>
      </c>
      <c r="G108" s="7">
        <f t="shared" si="7"/>
        <v>1.588235294117647</v>
      </c>
      <c r="H108" s="7">
        <f t="shared" si="8"/>
        <v>0.53703703703703709</v>
      </c>
      <c r="I108">
        <v>28</v>
      </c>
    </row>
    <row r="109" spans="1:9" x14ac:dyDescent="0.2">
      <c r="A109" t="s">
        <v>186</v>
      </c>
      <c r="C109">
        <v>84</v>
      </c>
      <c r="D109">
        <v>58</v>
      </c>
      <c r="E109">
        <v>40</v>
      </c>
      <c r="F109">
        <v>37</v>
      </c>
      <c r="G109" s="7">
        <f t="shared" si="7"/>
        <v>1.4482758620689655</v>
      </c>
      <c r="H109" s="7">
        <f t="shared" si="8"/>
        <v>0.47619047619047616</v>
      </c>
      <c r="I109">
        <v>23</v>
      </c>
    </row>
    <row r="110" spans="1:9" x14ac:dyDescent="0.2">
      <c r="A110" t="s">
        <v>186</v>
      </c>
      <c r="C110">
        <v>91</v>
      </c>
      <c r="D110">
        <v>73</v>
      </c>
      <c r="E110">
        <v>32</v>
      </c>
      <c r="F110">
        <v>32</v>
      </c>
      <c r="G110" s="7">
        <f t="shared" si="7"/>
        <v>1.2465753424657535</v>
      </c>
      <c r="H110" s="7">
        <f t="shared" si="8"/>
        <v>0.35164835164835168</v>
      </c>
      <c r="I110">
        <v>26</v>
      </c>
    </row>
    <row r="111" spans="1:9" x14ac:dyDescent="0.2">
      <c r="A111" t="s">
        <v>186</v>
      </c>
      <c r="C111">
        <v>90</v>
      </c>
      <c r="D111">
        <v>74</v>
      </c>
      <c r="E111">
        <v>44</v>
      </c>
      <c r="F111">
        <v>38</v>
      </c>
      <c r="G111" s="7">
        <f t="shared" si="7"/>
        <v>1.2162162162162162</v>
      </c>
      <c r="H111" s="7">
        <f t="shared" si="8"/>
        <v>0.48888888888888887</v>
      </c>
      <c r="I111">
        <v>28</v>
      </c>
    </row>
    <row r="112" spans="1:9" x14ac:dyDescent="0.2">
      <c r="A112" t="s">
        <v>186</v>
      </c>
      <c r="C112">
        <v>90</v>
      </c>
      <c r="D112">
        <v>78</v>
      </c>
      <c r="E112">
        <v>50</v>
      </c>
      <c r="F112">
        <v>40</v>
      </c>
      <c r="G112" s="7">
        <f t="shared" si="7"/>
        <v>1.1538461538461537</v>
      </c>
      <c r="H112" s="7">
        <f t="shared" si="8"/>
        <v>0.55555555555555558</v>
      </c>
      <c r="I112">
        <v>24</v>
      </c>
    </row>
    <row r="113" spans="1:9" x14ac:dyDescent="0.2">
      <c r="A113" t="s">
        <v>186</v>
      </c>
      <c r="C113">
        <v>100</v>
      </c>
      <c r="D113">
        <v>102</v>
      </c>
      <c r="E113">
        <v>38</v>
      </c>
      <c r="F113">
        <v>48</v>
      </c>
      <c r="G113" s="7">
        <f t="shared" si="7"/>
        <v>0.98039215686274506</v>
      </c>
      <c r="H113" s="7">
        <f t="shared" si="8"/>
        <v>0.38</v>
      </c>
      <c r="I113">
        <v>25</v>
      </c>
    </row>
    <row r="114" spans="1:9" x14ac:dyDescent="0.2">
      <c r="A114" t="s">
        <v>186</v>
      </c>
      <c r="C114">
        <v>92</v>
      </c>
      <c r="D114">
        <v>84</v>
      </c>
      <c r="E114">
        <v>48</v>
      </c>
      <c r="F114">
        <v>41</v>
      </c>
      <c r="G114" s="7">
        <f t="shared" si="7"/>
        <v>1.0952380952380953</v>
      </c>
      <c r="H114" s="7">
        <f t="shared" si="8"/>
        <v>0.52173913043478259</v>
      </c>
      <c r="I114">
        <v>17</v>
      </c>
    </row>
    <row r="115" spans="1:9" x14ac:dyDescent="0.2">
      <c r="A115" t="s">
        <v>186</v>
      </c>
      <c r="C115">
        <v>73</v>
      </c>
      <c r="D115">
        <v>42</v>
      </c>
      <c r="E115">
        <v>28</v>
      </c>
      <c r="F115">
        <v>32</v>
      </c>
      <c r="G115" s="7">
        <f t="shared" si="7"/>
        <v>1.7380952380952381</v>
      </c>
      <c r="H115" s="7">
        <f t="shared" si="8"/>
        <v>0.38356164383561642</v>
      </c>
      <c r="I115">
        <v>22</v>
      </c>
    </row>
    <row r="116" spans="1:9" x14ac:dyDescent="0.2">
      <c r="A116" t="s">
        <v>332</v>
      </c>
      <c r="C116">
        <v>47</v>
      </c>
      <c r="D116">
        <v>30</v>
      </c>
      <c r="E116">
        <v>30</v>
      </c>
      <c r="F116">
        <v>28</v>
      </c>
      <c r="G116" s="7">
        <f t="shared" si="7"/>
        <v>1.5666666666666667</v>
      </c>
      <c r="H116" s="7">
        <f t="shared" si="8"/>
        <v>0.63829787234042556</v>
      </c>
      <c r="I116">
        <v>12</v>
      </c>
    </row>
    <row r="117" spans="1:9" x14ac:dyDescent="0.2">
      <c r="A117" t="s">
        <v>328</v>
      </c>
      <c r="C117">
        <v>121</v>
      </c>
      <c r="D117">
        <v>80</v>
      </c>
      <c r="E117">
        <v>73</v>
      </c>
      <c r="F117">
        <v>38</v>
      </c>
      <c r="G117" s="7">
        <f t="shared" si="7"/>
        <v>1.5125</v>
      </c>
      <c r="H117" s="7">
        <f t="shared" si="8"/>
        <v>0.60330578512396693</v>
      </c>
      <c r="I117">
        <v>25</v>
      </c>
    </row>
    <row r="118" spans="1:9" x14ac:dyDescent="0.2">
      <c r="A118" t="s">
        <v>329</v>
      </c>
      <c r="C118">
        <v>108</v>
      </c>
      <c r="D118">
        <v>77</v>
      </c>
      <c r="E118">
        <v>48</v>
      </c>
      <c r="F118">
        <v>22</v>
      </c>
      <c r="G118" s="7">
        <f t="shared" si="7"/>
        <v>1.4025974025974026</v>
      </c>
      <c r="H118" s="7">
        <f t="shared" si="8"/>
        <v>0.44444444444444442</v>
      </c>
      <c r="I118">
        <v>22</v>
      </c>
    </row>
    <row r="119" spans="1:9" x14ac:dyDescent="0.2">
      <c r="A119" t="s">
        <v>330</v>
      </c>
      <c r="C119">
        <v>140</v>
      </c>
      <c r="D119">
        <v>88</v>
      </c>
      <c r="E119">
        <v>62</v>
      </c>
      <c r="F119">
        <v>45</v>
      </c>
      <c r="G119" s="7">
        <f t="shared" si="7"/>
        <v>1.5909090909090908</v>
      </c>
      <c r="H119" s="7">
        <f t="shared" si="8"/>
        <v>0.44285714285714284</v>
      </c>
      <c r="I119">
        <v>27</v>
      </c>
    </row>
    <row r="120" spans="1:9" x14ac:dyDescent="0.2">
      <c r="A120" t="s">
        <v>331</v>
      </c>
      <c r="C120">
        <v>108</v>
      </c>
      <c r="D120">
        <v>65</v>
      </c>
      <c r="E120">
        <v>53</v>
      </c>
      <c r="F120">
        <v>38</v>
      </c>
      <c r="G120" s="7">
        <f t="shared" si="7"/>
        <v>1.6615384615384616</v>
      </c>
      <c r="H120" s="7">
        <f t="shared" si="8"/>
        <v>0.49074074074074076</v>
      </c>
      <c r="I120">
        <v>21</v>
      </c>
    </row>
    <row r="121" spans="1:9" x14ac:dyDescent="0.2">
      <c r="A121" t="s">
        <v>335</v>
      </c>
      <c r="C121">
        <v>77</v>
      </c>
      <c r="D121">
        <v>39</v>
      </c>
      <c r="E121">
        <v>27</v>
      </c>
      <c r="F121">
        <v>34</v>
      </c>
      <c r="G121" s="7">
        <f t="shared" si="7"/>
        <v>1.9743589743589745</v>
      </c>
      <c r="H121" s="7">
        <f t="shared" si="8"/>
        <v>0.35064935064935066</v>
      </c>
      <c r="I121">
        <v>19</v>
      </c>
    </row>
    <row r="122" spans="1:9" x14ac:dyDescent="0.2">
      <c r="A122" t="s">
        <v>335</v>
      </c>
      <c r="C122">
        <v>62</v>
      </c>
      <c r="D122">
        <v>33</v>
      </c>
      <c r="E122">
        <v>26</v>
      </c>
      <c r="F122">
        <v>41</v>
      </c>
      <c r="G122" s="7">
        <f t="shared" si="7"/>
        <v>1.8787878787878789</v>
      </c>
      <c r="H122" s="7">
        <f t="shared" si="8"/>
        <v>0.41935483870967744</v>
      </c>
      <c r="I122">
        <v>18</v>
      </c>
    </row>
    <row r="123" spans="1:9" x14ac:dyDescent="0.2">
      <c r="A123" t="s">
        <v>335</v>
      </c>
      <c r="C123">
        <v>63</v>
      </c>
      <c r="D123">
        <v>32</v>
      </c>
      <c r="E123">
        <v>35</v>
      </c>
      <c r="F123">
        <v>29</v>
      </c>
      <c r="G123" s="7">
        <f t="shared" si="7"/>
        <v>1.96875</v>
      </c>
      <c r="H123" s="7">
        <f t="shared" si="8"/>
        <v>0.55555555555555558</v>
      </c>
      <c r="I123">
        <v>22</v>
      </c>
    </row>
    <row r="124" spans="1:9" x14ac:dyDescent="0.2">
      <c r="A124" t="s">
        <v>335</v>
      </c>
      <c r="C124">
        <v>54</v>
      </c>
      <c r="D124">
        <v>27</v>
      </c>
      <c r="E124">
        <v>30</v>
      </c>
      <c r="F124">
        <v>27</v>
      </c>
      <c r="G124" s="7">
        <f t="shared" si="7"/>
        <v>2</v>
      </c>
      <c r="H124" s="7">
        <f t="shared" si="8"/>
        <v>0.55555555555555558</v>
      </c>
      <c r="I124">
        <v>16</v>
      </c>
    </row>
    <row r="125" spans="1:9" x14ac:dyDescent="0.2">
      <c r="A125" t="s">
        <v>335</v>
      </c>
      <c r="C125">
        <v>65</v>
      </c>
      <c r="D125">
        <v>46</v>
      </c>
      <c r="E125">
        <v>30</v>
      </c>
      <c r="F125">
        <v>35</v>
      </c>
      <c r="G125" s="7">
        <f t="shared" si="7"/>
        <v>1.4130434782608696</v>
      </c>
      <c r="H125" s="7">
        <f t="shared" si="8"/>
        <v>0.46153846153846156</v>
      </c>
      <c r="I125">
        <v>22</v>
      </c>
    </row>
    <row r="126" spans="1:9" x14ac:dyDescent="0.2">
      <c r="A126" t="s">
        <v>335</v>
      </c>
      <c r="C126">
        <v>60</v>
      </c>
      <c r="D126">
        <v>44</v>
      </c>
      <c r="E126">
        <v>32</v>
      </c>
      <c r="F126">
        <v>37</v>
      </c>
      <c r="G126" s="7">
        <f t="shared" si="7"/>
        <v>1.3636363636363635</v>
      </c>
      <c r="H126" s="7">
        <f t="shared" si="8"/>
        <v>0.53333333333333333</v>
      </c>
      <c r="I126">
        <v>24</v>
      </c>
    </row>
    <row r="127" spans="1:9" x14ac:dyDescent="0.2">
      <c r="A127" t="s">
        <v>335</v>
      </c>
      <c r="C127">
        <v>58</v>
      </c>
      <c r="D127">
        <v>40</v>
      </c>
      <c r="E127">
        <v>29</v>
      </c>
      <c r="F127">
        <v>35</v>
      </c>
      <c r="G127" s="7">
        <f t="shared" si="7"/>
        <v>1.45</v>
      </c>
      <c r="H127" s="7">
        <f t="shared" si="8"/>
        <v>0.5</v>
      </c>
      <c r="I127">
        <v>23</v>
      </c>
    </row>
    <row r="128" spans="1:9" x14ac:dyDescent="0.2">
      <c r="A128" t="s">
        <v>335</v>
      </c>
      <c r="C128">
        <v>67</v>
      </c>
      <c r="D128">
        <v>43</v>
      </c>
      <c r="E128">
        <v>33</v>
      </c>
      <c r="F128">
        <v>33</v>
      </c>
      <c r="G128" s="7">
        <f t="shared" si="7"/>
        <v>1.558139534883721</v>
      </c>
      <c r="H128" s="7">
        <f t="shared" si="8"/>
        <v>0.4925373134328358</v>
      </c>
      <c r="I128">
        <v>18</v>
      </c>
    </row>
    <row r="129" spans="1:9" x14ac:dyDescent="0.2">
      <c r="A129" t="s">
        <v>335</v>
      </c>
      <c r="C129">
        <v>71</v>
      </c>
      <c r="D129">
        <v>43</v>
      </c>
      <c r="E129">
        <v>45</v>
      </c>
      <c r="F129">
        <v>48</v>
      </c>
      <c r="G129" s="7">
        <f t="shared" si="7"/>
        <v>1.6511627906976745</v>
      </c>
      <c r="H129" s="7">
        <f t="shared" si="8"/>
        <v>0.63380281690140849</v>
      </c>
      <c r="I129">
        <v>23</v>
      </c>
    </row>
    <row r="130" spans="1:9" x14ac:dyDescent="0.2">
      <c r="A130" t="s">
        <v>335</v>
      </c>
      <c r="C130">
        <v>88</v>
      </c>
      <c r="D130">
        <v>64</v>
      </c>
      <c r="E130">
        <v>35</v>
      </c>
      <c r="F130">
        <v>50</v>
      </c>
      <c r="G130" s="7">
        <f t="shared" si="7"/>
        <v>1.375</v>
      </c>
      <c r="H130" s="7">
        <f t="shared" si="8"/>
        <v>0.39772727272727271</v>
      </c>
      <c r="I130">
        <v>26</v>
      </c>
    </row>
    <row r="131" spans="1:9" x14ac:dyDescent="0.2">
      <c r="A131" t="s">
        <v>335</v>
      </c>
      <c r="C131">
        <v>92</v>
      </c>
      <c r="D131">
        <v>61</v>
      </c>
      <c r="E131">
        <v>51</v>
      </c>
      <c r="F131">
        <v>50</v>
      </c>
      <c r="G131" s="7">
        <f t="shared" si="7"/>
        <v>1.5081967213114753</v>
      </c>
      <c r="H131" s="7">
        <f t="shared" si="8"/>
        <v>0.55434782608695654</v>
      </c>
      <c r="I131">
        <v>25</v>
      </c>
    </row>
    <row r="132" spans="1:9" x14ac:dyDescent="0.2">
      <c r="A132" t="s">
        <v>335</v>
      </c>
      <c r="C132">
        <v>65</v>
      </c>
      <c r="D132">
        <v>32</v>
      </c>
      <c r="E132">
        <v>35</v>
      </c>
      <c r="F132">
        <v>32</v>
      </c>
      <c r="G132" s="7">
        <f t="shared" si="7"/>
        <v>2.03125</v>
      </c>
      <c r="H132" s="7">
        <f t="shared" si="8"/>
        <v>0.53846153846153844</v>
      </c>
      <c r="I132">
        <v>23</v>
      </c>
    </row>
    <row r="133" spans="1:9" x14ac:dyDescent="0.2">
      <c r="A133" t="s">
        <v>335</v>
      </c>
      <c r="C133">
        <v>62</v>
      </c>
      <c r="D133">
        <v>35</v>
      </c>
      <c r="E133">
        <v>37</v>
      </c>
      <c r="F133">
        <v>33</v>
      </c>
      <c r="G133" s="7">
        <f t="shared" si="7"/>
        <v>1.7714285714285714</v>
      </c>
      <c r="H133" s="7">
        <f t="shared" si="8"/>
        <v>0.59677419354838712</v>
      </c>
      <c r="I133">
        <v>21</v>
      </c>
    </row>
    <row r="134" spans="1:9" x14ac:dyDescent="0.2">
      <c r="A134" t="s">
        <v>335</v>
      </c>
      <c r="C134">
        <v>71</v>
      </c>
      <c r="D134">
        <v>36</v>
      </c>
      <c r="E134">
        <v>35</v>
      </c>
      <c r="F134">
        <v>30</v>
      </c>
      <c r="G134" s="7">
        <f t="shared" si="7"/>
        <v>1.9722222222222223</v>
      </c>
      <c r="H134" s="7">
        <f t="shared" si="8"/>
        <v>0.49295774647887325</v>
      </c>
      <c r="I134">
        <v>20</v>
      </c>
    </row>
    <row r="135" spans="1:9" x14ac:dyDescent="0.2">
      <c r="A135" t="s">
        <v>335</v>
      </c>
      <c r="C135">
        <v>100</v>
      </c>
      <c r="D135">
        <v>67</v>
      </c>
      <c r="E135">
        <v>52</v>
      </c>
      <c r="F135">
        <v>43</v>
      </c>
      <c r="G135" s="7">
        <f t="shared" si="7"/>
        <v>1.4925373134328359</v>
      </c>
      <c r="H135" s="7">
        <f t="shared" si="8"/>
        <v>0.52</v>
      </c>
      <c r="I135">
        <v>22</v>
      </c>
    </row>
    <row r="136" spans="1:9" x14ac:dyDescent="0.2">
      <c r="A136" t="s">
        <v>335</v>
      </c>
      <c r="C136">
        <v>104</v>
      </c>
      <c r="D136">
        <v>65</v>
      </c>
      <c r="E136">
        <v>52</v>
      </c>
      <c r="F136">
        <v>37</v>
      </c>
      <c r="G136" s="7">
        <f t="shared" si="7"/>
        <v>1.6</v>
      </c>
      <c r="H136" s="7">
        <f t="shared" si="8"/>
        <v>0.5</v>
      </c>
      <c r="I136">
        <v>22</v>
      </c>
    </row>
    <row r="137" spans="1:9" x14ac:dyDescent="0.2">
      <c r="A137" t="s">
        <v>335</v>
      </c>
      <c r="C137">
        <v>90</v>
      </c>
      <c r="D137">
        <v>58</v>
      </c>
      <c r="E137">
        <v>35</v>
      </c>
      <c r="F137">
        <v>34</v>
      </c>
      <c r="G137" s="7">
        <f t="shared" si="7"/>
        <v>1.5517241379310345</v>
      </c>
      <c r="H137" s="7">
        <f t="shared" si="8"/>
        <v>0.3888888888888889</v>
      </c>
      <c r="I137">
        <v>18</v>
      </c>
    </row>
    <row r="138" spans="1:9" x14ac:dyDescent="0.2">
      <c r="A138" t="s">
        <v>335</v>
      </c>
      <c r="C138">
        <v>76</v>
      </c>
      <c r="D138">
        <v>48</v>
      </c>
      <c r="E138">
        <v>44</v>
      </c>
      <c r="F138">
        <v>37</v>
      </c>
      <c r="G138" s="7">
        <f t="shared" si="7"/>
        <v>1.5833333333333333</v>
      </c>
      <c r="H138" s="7">
        <f t="shared" si="8"/>
        <v>0.57894736842105265</v>
      </c>
      <c r="I138">
        <v>18</v>
      </c>
    </row>
    <row r="139" spans="1:9" x14ac:dyDescent="0.2">
      <c r="A139" t="s">
        <v>335</v>
      </c>
      <c r="C139">
        <v>103</v>
      </c>
      <c r="D139">
        <v>66</v>
      </c>
      <c r="E139">
        <v>54</v>
      </c>
      <c r="F139">
        <v>42</v>
      </c>
      <c r="G139" s="7">
        <f t="shared" si="7"/>
        <v>1.5606060606060606</v>
      </c>
      <c r="H139" s="7">
        <f t="shared" si="8"/>
        <v>0.52427184466019416</v>
      </c>
      <c r="I139">
        <v>23</v>
      </c>
    </row>
    <row r="140" spans="1:9" x14ac:dyDescent="0.2">
      <c r="A140" t="s">
        <v>335</v>
      </c>
      <c r="C140">
        <v>96</v>
      </c>
      <c r="D140">
        <v>58</v>
      </c>
      <c r="E140">
        <v>55</v>
      </c>
      <c r="F140">
        <v>32</v>
      </c>
      <c r="G140" s="7">
        <f t="shared" si="7"/>
        <v>1.6551724137931034</v>
      </c>
      <c r="H140" s="7">
        <f t="shared" si="8"/>
        <v>0.57291666666666663</v>
      </c>
      <c r="I140">
        <v>21</v>
      </c>
    </row>
    <row r="141" spans="1:9" x14ac:dyDescent="0.2">
      <c r="A141" t="s">
        <v>335</v>
      </c>
      <c r="C141">
        <v>88</v>
      </c>
      <c r="D141">
        <v>54</v>
      </c>
      <c r="E141">
        <v>40</v>
      </c>
      <c r="F141">
        <v>36</v>
      </c>
      <c r="G141" s="7">
        <f t="shared" si="7"/>
        <v>1.6296296296296295</v>
      </c>
      <c r="H141" s="7">
        <f t="shared" si="8"/>
        <v>0.45454545454545453</v>
      </c>
      <c r="I141">
        <v>20</v>
      </c>
    </row>
    <row r="142" spans="1:9" x14ac:dyDescent="0.2">
      <c r="A142" t="s">
        <v>335</v>
      </c>
      <c r="C142">
        <v>84</v>
      </c>
      <c r="D142">
        <v>56</v>
      </c>
      <c r="E142">
        <v>35</v>
      </c>
      <c r="F142">
        <v>36</v>
      </c>
      <c r="G142" s="7">
        <f t="shared" si="7"/>
        <v>1.5</v>
      </c>
      <c r="H142" s="7">
        <f t="shared" si="8"/>
        <v>0.41666666666666669</v>
      </c>
      <c r="I142">
        <v>24</v>
      </c>
    </row>
    <row r="143" spans="1:9" x14ac:dyDescent="0.2">
      <c r="A143" t="s">
        <v>335</v>
      </c>
      <c r="C143">
        <v>92</v>
      </c>
      <c r="D143">
        <v>64</v>
      </c>
      <c r="E143">
        <v>40</v>
      </c>
      <c r="F143">
        <v>38</v>
      </c>
      <c r="G143" s="7">
        <f t="shared" si="7"/>
        <v>1.4375</v>
      </c>
      <c r="H143" s="7">
        <f t="shared" si="8"/>
        <v>0.43478260869565216</v>
      </c>
      <c r="I143">
        <v>25</v>
      </c>
    </row>
    <row r="144" spans="1:9" x14ac:dyDescent="0.2">
      <c r="A144" t="s">
        <v>335</v>
      </c>
      <c r="C144">
        <v>55</v>
      </c>
      <c r="D144">
        <v>47</v>
      </c>
      <c r="E144">
        <v>12</v>
      </c>
      <c r="F144">
        <v>44</v>
      </c>
      <c r="G144" s="7">
        <f t="shared" si="7"/>
        <v>1.1702127659574468</v>
      </c>
      <c r="H144" s="7">
        <f t="shared" si="8"/>
        <v>0.21818181818181817</v>
      </c>
      <c r="I144">
        <v>16</v>
      </c>
    </row>
    <row r="145" spans="1:19" x14ac:dyDescent="0.2">
      <c r="A145" t="s">
        <v>335</v>
      </c>
      <c r="C145">
        <v>63</v>
      </c>
      <c r="D145">
        <v>52</v>
      </c>
      <c r="E145">
        <v>27</v>
      </c>
      <c r="F145">
        <v>42</v>
      </c>
      <c r="G145" s="7">
        <f t="shared" si="7"/>
        <v>1.2115384615384615</v>
      </c>
      <c r="H145" s="7">
        <f t="shared" si="8"/>
        <v>0.42857142857142855</v>
      </c>
      <c r="I145">
        <v>21</v>
      </c>
    </row>
    <row r="146" spans="1:19" x14ac:dyDescent="0.2">
      <c r="A146" t="s">
        <v>335</v>
      </c>
      <c r="C146">
        <v>73</v>
      </c>
      <c r="D146">
        <v>58</v>
      </c>
      <c r="E146">
        <v>32</v>
      </c>
      <c r="F146">
        <v>38</v>
      </c>
      <c r="G146" s="7">
        <f t="shared" si="7"/>
        <v>1.2586206896551724</v>
      </c>
      <c r="H146" s="7">
        <f t="shared" si="8"/>
        <v>0.43835616438356162</v>
      </c>
      <c r="I146">
        <v>19</v>
      </c>
    </row>
    <row r="147" spans="1:19" x14ac:dyDescent="0.2">
      <c r="A147" t="s">
        <v>335</v>
      </c>
      <c r="C147">
        <v>78</v>
      </c>
      <c r="D147">
        <v>46</v>
      </c>
      <c r="E147">
        <v>27</v>
      </c>
      <c r="F147">
        <v>40</v>
      </c>
      <c r="G147" s="7">
        <f t="shared" si="7"/>
        <v>1.6956521739130435</v>
      </c>
      <c r="H147" s="7">
        <f t="shared" si="8"/>
        <v>0.34615384615384615</v>
      </c>
      <c r="I147">
        <v>22</v>
      </c>
    </row>
    <row r="148" spans="1:19" x14ac:dyDescent="0.2">
      <c r="A148" t="s">
        <v>335</v>
      </c>
      <c r="C148">
        <v>86</v>
      </c>
      <c r="D148">
        <v>62</v>
      </c>
      <c r="E148">
        <v>35</v>
      </c>
      <c r="F148">
        <v>48</v>
      </c>
      <c r="G148" s="7">
        <f t="shared" si="7"/>
        <v>1.3870967741935485</v>
      </c>
      <c r="H148" s="7">
        <f t="shared" si="8"/>
        <v>0.40697674418604651</v>
      </c>
      <c r="I148">
        <v>22</v>
      </c>
    </row>
    <row r="149" spans="1:19" x14ac:dyDescent="0.2">
      <c r="A149" t="s">
        <v>335</v>
      </c>
      <c r="C149">
        <v>150</v>
      </c>
      <c r="D149">
        <v>113</v>
      </c>
      <c r="E149">
        <v>65</v>
      </c>
      <c r="F149">
        <v>48</v>
      </c>
      <c r="G149" s="7">
        <f t="shared" si="7"/>
        <v>1.3274336283185841</v>
      </c>
      <c r="H149" s="7">
        <f t="shared" si="8"/>
        <v>0.43333333333333335</v>
      </c>
      <c r="I149">
        <v>28</v>
      </c>
    </row>
    <row r="150" spans="1:19" x14ac:dyDescent="0.2">
      <c r="A150" t="s">
        <v>335</v>
      </c>
      <c r="C150">
        <v>115</v>
      </c>
      <c r="D150">
        <v>89</v>
      </c>
      <c r="E150">
        <v>47</v>
      </c>
      <c r="F150">
        <v>48</v>
      </c>
      <c r="G150" s="7">
        <f t="shared" si="7"/>
        <v>1.2921348314606742</v>
      </c>
      <c r="H150" s="7">
        <f t="shared" si="8"/>
        <v>0.40869565217391307</v>
      </c>
      <c r="I150">
        <v>23</v>
      </c>
    </row>
    <row r="151" spans="1:19" x14ac:dyDescent="0.2">
      <c r="A151" t="s">
        <v>335</v>
      </c>
      <c r="C151">
        <v>112</v>
      </c>
      <c r="D151">
        <v>72</v>
      </c>
      <c r="E151">
        <v>54</v>
      </c>
      <c r="F151">
        <v>38</v>
      </c>
      <c r="G151" s="7">
        <f t="shared" si="7"/>
        <v>1.5555555555555556</v>
      </c>
      <c r="H151" s="7">
        <f t="shared" si="8"/>
        <v>0.48214285714285715</v>
      </c>
      <c r="I151">
        <v>25</v>
      </c>
    </row>
    <row r="152" spans="1:19" x14ac:dyDescent="0.2">
      <c r="A152" t="s">
        <v>335</v>
      </c>
      <c r="C152">
        <v>110</v>
      </c>
      <c r="D152">
        <v>78</v>
      </c>
      <c r="E152">
        <v>47</v>
      </c>
      <c r="F152">
        <v>50</v>
      </c>
      <c r="G152" s="7">
        <f t="shared" si="7"/>
        <v>1.4102564102564104</v>
      </c>
      <c r="H152" s="7">
        <f t="shared" si="8"/>
        <v>0.42727272727272725</v>
      </c>
      <c r="I152">
        <v>23</v>
      </c>
    </row>
    <row r="153" spans="1:19" x14ac:dyDescent="0.2">
      <c r="A153" t="s">
        <v>335</v>
      </c>
      <c r="C153">
        <v>135</v>
      </c>
      <c r="D153">
        <v>68</v>
      </c>
      <c r="E153">
        <v>70</v>
      </c>
      <c r="F153">
        <v>42</v>
      </c>
      <c r="G153" s="7">
        <f t="shared" ref="G153:G158" si="9">C153/D153</f>
        <v>1.9852941176470589</v>
      </c>
      <c r="H153" s="7">
        <f t="shared" ref="H153:H158" si="10">E153/C153</f>
        <v>0.51851851851851849</v>
      </c>
      <c r="I153">
        <v>27</v>
      </c>
    </row>
    <row r="154" spans="1:19" x14ac:dyDescent="0.2">
      <c r="A154" t="s">
        <v>335</v>
      </c>
      <c r="C154">
        <v>84</v>
      </c>
      <c r="D154">
        <v>40</v>
      </c>
      <c r="E154">
        <v>52</v>
      </c>
      <c r="F154">
        <v>28</v>
      </c>
      <c r="G154" s="7">
        <f t="shared" si="9"/>
        <v>2.1</v>
      </c>
      <c r="H154" s="7">
        <f t="shared" si="10"/>
        <v>0.61904761904761907</v>
      </c>
      <c r="I154">
        <v>20</v>
      </c>
    </row>
    <row r="155" spans="1:19" x14ac:dyDescent="0.2">
      <c r="A155" t="s">
        <v>335</v>
      </c>
      <c r="C155">
        <v>78</v>
      </c>
      <c r="D155">
        <v>39</v>
      </c>
      <c r="E155">
        <v>46</v>
      </c>
      <c r="F155">
        <v>27</v>
      </c>
      <c r="G155" s="7">
        <f t="shared" si="9"/>
        <v>2</v>
      </c>
      <c r="H155" s="7">
        <f t="shared" si="10"/>
        <v>0.58974358974358976</v>
      </c>
      <c r="I155">
        <v>17</v>
      </c>
    </row>
    <row r="156" spans="1:19" x14ac:dyDescent="0.2">
      <c r="A156" t="s">
        <v>335</v>
      </c>
      <c r="C156">
        <v>85</v>
      </c>
      <c r="D156">
        <v>40</v>
      </c>
      <c r="E156">
        <v>37</v>
      </c>
      <c r="F156">
        <v>27</v>
      </c>
      <c r="G156" s="7">
        <f t="shared" si="9"/>
        <v>2.125</v>
      </c>
      <c r="H156" s="7">
        <f t="shared" si="10"/>
        <v>0.43529411764705883</v>
      </c>
      <c r="I156">
        <v>19</v>
      </c>
    </row>
    <row r="157" spans="1:19" x14ac:dyDescent="0.2">
      <c r="A157" t="s">
        <v>335</v>
      </c>
      <c r="C157">
        <v>74</v>
      </c>
      <c r="D157">
        <v>34</v>
      </c>
      <c r="E157">
        <v>37</v>
      </c>
      <c r="F157">
        <v>31</v>
      </c>
      <c r="G157" s="7">
        <f t="shared" si="9"/>
        <v>2.1764705882352939</v>
      </c>
      <c r="H157" s="7">
        <f t="shared" si="10"/>
        <v>0.5</v>
      </c>
      <c r="I157">
        <v>17</v>
      </c>
    </row>
    <row r="158" spans="1:19" x14ac:dyDescent="0.2">
      <c r="A158" t="s">
        <v>335</v>
      </c>
      <c r="C158">
        <v>74</v>
      </c>
      <c r="D158">
        <v>53</v>
      </c>
      <c r="E158">
        <v>32</v>
      </c>
      <c r="F158">
        <v>37</v>
      </c>
      <c r="G158" s="7">
        <f t="shared" si="9"/>
        <v>1.3962264150943395</v>
      </c>
      <c r="H158" s="7">
        <f t="shared" si="10"/>
        <v>0.43243243243243246</v>
      </c>
      <c r="I158">
        <v>18</v>
      </c>
    </row>
    <row r="159" spans="1:19" x14ac:dyDescent="0.2">
      <c r="A159" t="s">
        <v>335</v>
      </c>
      <c r="C159">
        <v>75</v>
      </c>
      <c r="D159">
        <v>51</v>
      </c>
      <c r="E159">
        <v>37</v>
      </c>
      <c r="F159">
        <v>30</v>
      </c>
      <c r="G159" s="7">
        <f>C159/D159</f>
        <v>1.4705882352941178</v>
      </c>
      <c r="H159" s="7">
        <f>E159/C159</f>
        <v>0.49333333333333335</v>
      </c>
      <c r="I159">
        <v>19</v>
      </c>
    </row>
    <row r="160" spans="1:19" x14ac:dyDescent="0.2">
      <c r="A160" t="s">
        <v>370</v>
      </c>
      <c r="R160">
        <v>8.5</v>
      </c>
      <c r="S160">
        <v>6.5</v>
      </c>
    </row>
    <row r="161" spans="1:19" x14ac:dyDescent="0.2">
      <c r="A161" t="s">
        <v>370</v>
      </c>
      <c r="R161">
        <v>10</v>
      </c>
      <c r="S161">
        <v>7</v>
      </c>
    </row>
    <row r="162" spans="1:19" x14ac:dyDescent="0.2">
      <c r="A162" t="s">
        <v>371</v>
      </c>
      <c r="R162">
        <v>8</v>
      </c>
      <c r="S162">
        <v>5.5</v>
      </c>
    </row>
    <row r="163" spans="1:19" x14ac:dyDescent="0.2">
      <c r="A163" t="s">
        <v>371</v>
      </c>
      <c r="R163">
        <v>9.5</v>
      </c>
      <c r="S163">
        <v>6.5</v>
      </c>
    </row>
    <row r="164" spans="1:19" x14ac:dyDescent="0.2">
      <c r="A164" t="s">
        <v>372</v>
      </c>
      <c r="R164">
        <v>8</v>
      </c>
      <c r="S164">
        <v>7</v>
      </c>
    </row>
    <row r="165" spans="1:19" x14ac:dyDescent="0.2">
      <c r="A165" t="s">
        <v>372</v>
      </c>
      <c r="R165">
        <v>10</v>
      </c>
      <c r="S165">
        <v>8</v>
      </c>
    </row>
    <row r="166" spans="1:19" x14ac:dyDescent="0.2">
      <c r="A166" t="s">
        <v>498</v>
      </c>
      <c r="L166">
        <v>12.4</v>
      </c>
      <c r="M166">
        <v>12.6</v>
      </c>
      <c r="N166" s="7">
        <f t="shared" ref="N166:N215" si="11">L166/M166</f>
        <v>0.98412698412698418</v>
      </c>
      <c r="O166" t="s">
        <v>499</v>
      </c>
    </row>
    <row r="167" spans="1:19" x14ac:dyDescent="0.2">
      <c r="A167" t="s">
        <v>498</v>
      </c>
      <c r="L167">
        <v>12.4</v>
      </c>
      <c r="M167">
        <v>13</v>
      </c>
      <c r="N167" s="7">
        <f t="shared" si="11"/>
        <v>0.9538461538461539</v>
      </c>
      <c r="O167" t="s">
        <v>499</v>
      </c>
    </row>
    <row r="168" spans="1:19" x14ac:dyDescent="0.2">
      <c r="A168" t="s">
        <v>498</v>
      </c>
      <c r="L168">
        <v>13</v>
      </c>
      <c r="M168">
        <v>13.8</v>
      </c>
      <c r="N168" s="7">
        <f t="shared" si="11"/>
        <v>0.94202898550724634</v>
      </c>
      <c r="O168" t="s">
        <v>499</v>
      </c>
    </row>
    <row r="169" spans="1:19" x14ac:dyDescent="0.2">
      <c r="A169" t="s">
        <v>498</v>
      </c>
      <c r="L169">
        <v>12</v>
      </c>
      <c r="M169">
        <v>12.4</v>
      </c>
      <c r="N169" s="7">
        <f t="shared" si="11"/>
        <v>0.96774193548387089</v>
      </c>
      <c r="O169" t="s">
        <v>499</v>
      </c>
    </row>
    <row r="170" spans="1:19" x14ac:dyDescent="0.2">
      <c r="A170" t="s">
        <v>498</v>
      </c>
      <c r="L170">
        <v>13</v>
      </c>
      <c r="M170">
        <v>12.6</v>
      </c>
      <c r="N170" s="7">
        <f t="shared" si="11"/>
        <v>1.0317460317460319</v>
      </c>
      <c r="O170" t="s">
        <v>499</v>
      </c>
    </row>
    <row r="171" spans="1:19" x14ac:dyDescent="0.2">
      <c r="A171" t="s">
        <v>500</v>
      </c>
      <c r="L171">
        <v>15.4</v>
      </c>
      <c r="M171">
        <v>13.8</v>
      </c>
      <c r="N171" s="7">
        <f t="shared" si="11"/>
        <v>1.1159420289855073</v>
      </c>
      <c r="O171" t="s">
        <v>501</v>
      </c>
    </row>
    <row r="172" spans="1:19" x14ac:dyDescent="0.2">
      <c r="A172" t="s">
        <v>500</v>
      </c>
      <c r="L172">
        <v>13.6</v>
      </c>
      <c r="M172">
        <v>14</v>
      </c>
      <c r="N172" s="7">
        <f t="shared" si="11"/>
        <v>0.97142857142857142</v>
      </c>
      <c r="O172" t="s">
        <v>501</v>
      </c>
    </row>
    <row r="173" spans="1:19" x14ac:dyDescent="0.2">
      <c r="A173" t="s">
        <v>500</v>
      </c>
      <c r="L173">
        <v>13.4</v>
      </c>
      <c r="M173">
        <v>12.8</v>
      </c>
      <c r="N173" s="7">
        <f t="shared" si="11"/>
        <v>1.046875</v>
      </c>
      <c r="O173" t="s">
        <v>501</v>
      </c>
    </row>
    <row r="174" spans="1:19" x14ac:dyDescent="0.2">
      <c r="A174" t="s">
        <v>500</v>
      </c>
      <c r="L174">
        <v>13.6</v>
      </c>
      <c r="M174">
        <v>13.4</v>
      </c>
      <c r="N174" s="7">
        <f t="shared" si="11"/>
        <v>1.0149253731343284</v>
      </c>
      <c r="O174" t="s">
        <v>501</v>
      </c>
    </row>
    <row r="175" spans="1:19" x14ac:dyDescent="0.2">
      <c r="A175" t="s">
        <v>500</v>
      </c>
      <c r="L175">
        <v>15.8</v>
      </c>
      <c r="M175">
        <v>15</v>
      </c>
      <c r="N175" s="7">
        <f t="shared" si="11"/>
        <v>1.0533333333333335</v>
      </c>
      <c r="O175" t="s">
        <v>501</v>
      </c>
    </row>
    <row r="176" spans="1:19" x14ac:dyDescent="0.2">
      <c r="A176" t="s">
        <v>500</v>
      </c>
      <c r="L176">
        <v>14</v>
      </c>
      <c r="M176">
        <v>13.6</v>
      </c>
      <c r="N176" s="7">
        <f t="shared" si="11"/>
        <v>1.0294117647058825</v>
      </c>
      <c r="O176" t="s">
        <v>501</v>
      </c>
    </row>
    <row r="177" spans="1:15" x14ac:dyDescent="0.2">
      <c r="A177" t="s">
        <v>500</v>
      </c>
      <c r="L177">
        <v>14</v>
      </c>
      <c r="M177">
        <v>13</v>
      </c>
      <c r="N177" s="7">
        <f t="shared" si="11"/>
        <v>1.0769230769230769</v>
      </c>
      <c r="O177" t="s">
        <v>501</v>
      </c>
    </row>
    <row r="178" spans="1:15" x14ac:dyDescent="0.2">
      <c r="A178" t="s">
        <v>500</v>
      </c>
      <c r="L178">
        <v>14.4</v>
      </c>
      <c r="M178">
        <v>13.6</v>
      </c>
      <c r="N178" s="7">
        <f t="shared" si="11"/>
        <v>1.0588235294117647</v>
      </c>
      <c r="O178" t="s">
        <v>501</v>
      </c>
    </row>
    <row r="179" spans="1:15" x14ac:dyDescent="0.2">
      <c r="A179" t="s">
        <v>500</v>
      </c>
      <c r="L179">
        <v>13.2</v>
      </c>
      <c r="M179">
        <v>13</v>
      </c>
      <c r="N179" s="7">
        <f t="shared" si="11"/>
        <v>1.0153846153846153</v>
      </c>
      <c r="O179" t="s">
        <v>501</v>
      </c>
    </row>
    <row r="180" spans="1:15" x14ac:dyDescent="0.2">
      <c r="A180" t="s">
        <v>500</v>
      </c>
      <c r="L180">
        <v>14.4</v>
      </c>
      <c r="M180">
        <v>13</v>
      </c>
      <c r="N180" s="7">
        <f t="shared" si="11"/>
        <v>1.1076923076923078</v>
      </c>
      <c r="O180" t="s">
        <v>501</v>
      </c>
    </row>
    <row r="181" spans="1:15" x14ac:dyDescent="0.2">
      <c r="A181" t="s">
        <v>500</v>
      </c>
      <c r="L181">
        <v>14</v>
      </c>
      <c r="M181">
        <v>14.8</v>
      </c>
      <c r="N181" s="7">
        <f t="shared" si="11"/>
        <v>0.94594594594594594</v>
      </c>
      <c r="O181" t="s">
        <v>501</v>
      </c>
    </row>
    <row r="182" spans="1:15" x14ac:dyDescent="0.2">
      <c r="A182" t="s">
        <v>500</v>
      </c>
      <c r="L182">
        <v>15</v>
      </c>
      <c r="M182">
        <v>14.4</v>
      </c>
      <c r="N182" s="7">
        <f t="shared" si="11"/>
        <v>1.0416666666666667</v>
      </c>
      <c r="O182" t="s">
        <v>501</v>
      </c>
    </row>
    <row r="183" spans="1:15" x14ac:dyDescent="0.2">
      <c r="A183" t="s">
        <v>500</v>
      </c>
      <c r="L183">
        <v>14.4</v>
      </c>
      <c r="M183">
        <v>14.4</v>
      </c>
      <c r="N183" s="7">
        <f t="shared" si="11"/>
        <v>1</v>
      </c>
      <c r="O183" t="s">
        <v>501</v>
      </c>
    </row>
    <row r="184" spans="1:15" x14ac:dyDescent="0.2">
      <c r="A184" t="s">
        <v>500</v>
      </c>
      <c r="L184">
        <v>13.6</v>
      </c>
      <c r="M184">
        <v>13.8</v>
      </c>
      <c r="N184" s="7">
        <f t="shared" si="11"/>
        <v>0.98550724637681153</v>
      </c>
      <c r="O184" t="s">
        <v>501</v>
      </c>
    </row>
    <row r="185" spans="1:15" x14ac:dyDescent="0.2">
      <c r="A185" t="s">
        <v>500</v>
      </c>
      <c r="L185">
        <v>15</v>
      </c>
      <c r="M185">
        <v>14.2</v>
      </c>
      <c r="N185" s="7">
        <f t="shared" si="11"/>
        <v>1.0563380281690142</v>
      </c>
      <c r="O185" t="s">
        <v>501</v>
      </c>
    </row>
    <row r="186" spans="1:15" x14ac:dyDescent="0.2">
      <c r="A186" t="s">
        <v>503</v>
      </c>
      <c r="L186">
        <v>12.2</v>
      </c>
      <c r="M186">
        <v>14</v>
      </c>
      <c r="N186" s="7">
        <f t="shared" si="11"/>
        <v>0.87142857142857133</v>
      </c>
      <c r="O186" t="s">
        <v>502</v>
      </c>
    </row>
    <row r="187" spans="1:15" x14ac:dyDescent="0.2">
      <c r="A187" t="s">
        <v>503</v>
      </c>
      <c r="L187">
        <v>12</v>
      </c>
      <c r="M187">
        <v>14</v>
      </c>
      <c r="N187" s="7">
        <f t="shared" si="11"/>
        <v>0.8571428571428571</v>
      </c>
      <c r="O187" t="s">
        <v>502</v>
      </c>
    </row>
    <row r="188" spans="1:15" x14ac:dyDescent="0.2">
      <c r="A188" t="s">
        <v>503</v>
      </c>
      <c r="L188">
        <v>12.6</v>
      </c>
      <c r="M188">
        <v>14</v>
      </c>
      <c r="N188" s="7">
        <f t="shared" si="11"/>
        <v>0.9</v>
      </c>
      <c r="O188" t="s">
        <v>502</v>
      </c>
    </row>
    <row r="189" spans="1:15" x14ac:dyDescent="0.2">
      <c r="A189" t="s">
        <v>503</v>
      </c>
      <c r="L189">
        <v>13</v>
      </c>
      <c r="M189">
        <v>13.6</v>
      </c>
      <c r="N189" s="7">
        <f t="shared" si="11"/>
        <v>0.95588235294117652</v>
      </c>
      <c r="O189" t="s">
        <v>502</v>
      </c>
    </row>
    <row r="190" spans="1:15" x14ac:dyDescent="0.2">
      <c r="A190" t="s">
        <v>503</v>
      </c>
      <c r="L190">
        <v>12.6</v>
      </c>
      <c r="M190">
        <v>14.2</v>
      </c>
      <c r="N190" s="7">
        <f t="shared" si="11"/>
        <v>0.88732394366197187</v>
      </c>
      <c r="O190" t="s">
        <v>502</v>
      </c>
    </row>
    <row r="191" spans="1:15" x14ac:dyDescent="0.2">
      <c r="A191" t="s">
        <v>503</v>
      </c>
      <c r="L191">
        <v>12.6</v>
      </c>
      <c r="M191">
        <v>13.8</v>
      </c>
      <c r="N191" s="7">
        <f t="shared" si="11"/>
        <v>0.91304347826086951</v>
      </c>
      <c r="O191" t="s">
        <v>502</v>
      </c>
    </row>
    <row r="192" spans="1:15" x14ac:dyDescent="0.2">
      <c r="A192" t="s">
        <v>503</v>
      </c>
      <c r="L192">
        <v>13.2</v>
      </c>
      <c r="M192">
        <v>13.6</v>
      </c>
      <c r="N192" s="7">
        <f t="shared" si="11"/>
        <v>0.97058823529411764</v>
      </c>
      <c r="O192" t="s">
        <v>502</v>
      </c>
    </row>
    <row r="193" spans="1:15" x14ac:dyDescent="0.2">
      <c r="A193" t="s">
        <v>503</v>
      </c>
      <c r="L193">
        <v>12.6</v>
      </c>
      <c r="M193">
        <v>13</v>
      </c>
      <c r="N193" s="7">
        <f t="shared" si="11"/>
        <v>0.96923076923076923</v>
      </c>
      <c r="O193" t="s">
        <v>502</v>
      </c>
    </row>
    <row r="194" spans="1:15" x14ac:dyDescent="0.2">
      <c r="A194" t="s">
        <v>503</v>
      </c>
      <c r="L194">
        <v>12.4</v>
      </c>
      <c r="M194">
        <v>14.4</v>
      </c>
      <c r="N194" s="7">
        <f t="shared" si="11"/>
        <v>0.86111111111111116</v>
      </c>
      <c r="O194" t="s">
        <v>502</v>
      </c>
    </row>
    <row r="195" spans="1:15" x14ac:dyDescent="0.2">
      <c r="A195" t="s">
        <v>503</v>
      </c>
      <c r="L195">
        <v>12</v>
      </c>
      <c r="M195">
        <v>12.6</v>
      </c>
      <c r="N195" s="7">
        <f t="shared" si="11"/>
        <v>0.95238095238095244</v>
      </c>
      <c r="O195" t="s">
        <v>502</v>
      </c>
    </row>
    <row r="196" spans="1:15" x14ac:dyDescent="0.2">
      <c r="A196" t="s">
        <v>504</v>
      </c>
      <c r="L196">
        <v>11.8</v>
      </c>
      <c r="M196">
        <v>11.6</v>
      </c>
      <c r="N196" s="7">
        <f t="shared" si="11"/>
        <v>1.017241379310345</v>
      </c>
    </row>
    <row r="197" spans="1:15" x14ac:dyDescent="0.2">
      <c r="A197" t="s">
        <v>504</v>
      </c>
      <c r="L197">
        <v>13</v>
      </c>
      <c r="M197">
        <v>12</v>
      </c>
      <c r="N197" s="7">
        <f t="shared" si="11"/>
        <v>1.0833333333333333</v>
      </c>
    </row>
    <row r="198" spans="1:15" x14ac:dyDescent="0.2">
      <c r="A198" t="s">
        <v>504</v>
      </c>
      <c r="L198">
        <v>10</v>
      </c>
      <c r="M198">
        <v>10.4</v>
      </c>
      <c r="N198" s="7">
        <f t="shared" si="11"/>
        <v>0.96153846153846145</v>
      </c>
    </row>
    <row r="199" spans="1:15" x14ac:dyDescent="0.2">
      <c r="A199" t="s">
        <v>504</v>
      </c>
      <c r="L199">
        <v>10.6</v>
      </c>
      <c r="M199">
        <v>10.6</v>
      </c>
      <c r="N199" s="7">
        <f t="shared" si="11"/>
        <v>1</v>
      </c>
    </row>
    <row r="200" spans="1:15" x14ac:dyDescent="0.2">
      <c r="A200" t="s">
        <v>504</v>
      </c>
      <c r="L200">
        <v>11</v>
      </c>
      <c r="M200">
        <v>10.6</v>
      </c>
      <c r="N200" s="7">
        <f t="shared" si="11"/>
        <v>1.0377358490566038</v>
      </c>
    </row>
    <row r="201" spans="1:15" x14ac:dyDescent="0.2">
      <c r="A201" t="s">
        <v>504</v>
      </c>
      <c r="L201">
        <v>10.4</v>
      </c>
      <c r="M201">
        <v>10.6</v>
      </c>
      <c r="N201" s="7">
        <f t="shared" si="11"/>
        <v>0.98113207547169823</v>
      </c>
    </row>
    <row r="202" spans="1:15" x14ac:dyDescent="0.2">
      <c r="A202" t="s">
        <v>504</v>
      </c>
      <c r="L202">
        <v>11.6</v>
      </c>
      <c r="M202">
        <v>11.6</v>
      </c>
      <c r="N202" s="7">
        <f t="shared" si="11"/>
        <v>1</v>
      </c>
    </row>
    <row r="203" spans="1:15" x14ac:dyDescent="0.2">
      <c r="A203" t="s">
        <v>504</v>
      </c>
      <c r="L203">
        <v>13</v>
      </c>
      <c r="M203">
        <v>13</v>
      </c>
      <c r="N203" s="7">
        <f t="shared" si="11"/>
        <v>1</v>
      </c>
    </row>
    <row r="204" spans="1:15" x14ac:dyDescent="0.2">
      <c r="A204" t="s">
        <v>504</v>
      </c>
      <c r="L204">
        <v>11.6</v>
      </c>
      <c r="M204">
        <v>11.6</v>
      </c>
      <c r="N204" s="7">
        <f t="shared" si="11"/>
        <v>1</v>
      </c>
    </row>
    <row r="205" spans="1:15" x14ac:dyDescent="0.2">
      <c r="A205" t="s">
        <v>504</v>
      </c>
      <c r="L205">
        <v>12.8</v>
      </c>
      <c r="M205">
        <v>13</v>
      </c>
      <c r="N205" s="7">
        <f t="shared" si="11"/>
        <v>0.98461538461538467</v>
      </c>
    </row>
    <row r="206" spans="1:15" x14ac:dyDescent="0.2">
      <c r="A206" t="s">
        <v>515</v>
      </c>
      <c r="L206">
        <v>12</v>
      </c>
      <c r="M206">
        <v>10</v>
      </c>
      <c r="N206" s="7">
        <f t="shared" si="11"/>
        <v>1.2</v>
      </c>
      <c r="O206" t="s">
        <v>516</v>
      </c>
    </row>
    <row r="207" spans="1:15" x14ac:dyDescent="0.2">
      <c r="A207" t="s">
        <v>515</v>
      </c>
      <c r="L207">
        <v>12.6</v>
      </c>
      <c r="M207">
        <v>11.6</v>
      </c>
      <c r="N207" s="7">
        <f t="shared" si="11"/>
        <v>1.0862068965517242</v>
      </c>
      <c r="O207" t="s">
        <v>516</v>
      </c>
    </row>
    <row r="208" spans="1:15" x14ac:dyDescent="0.2">
      <c r="A208" t="s">
        <v>515</v>
      </c>
      <c r="L208">
        <v>12.6</v>
      </c>
      <c r="M208">
        <v>10.8</v>
      </c>
      <c r="N208" s="7">
        <f t="shared" si="11"/>
        <v>1.1666666666666665</v>
      </c>
      <c r="O208" t="s">
        <v>516</v>
      </c>
    </row>
    <row r="209" spans="1:15" x14ac:dyDescent="0.2">
      <c r="A209" t="s">
        <v>515</v>
      </c>
      <c r="L209">
        <v>12.8</v>
      </c>
      <c r="M209">
        <v>10.6</v>
      </c>
      <c r="N209" s="7">
        <f t="shared" si="11"/>
        <v>1.2075471698113209</v>
      </c>
      <c r="O209" t="s">
        <v>516</v>
      </c>
    </row>
    <row r="210" spans="1:15" x14ac:dyDescent="0.2">
      <c r="A210" t="s">
        <v>515</v>
      </c>
      <c r="L210">
        <v>12.4</v>
      </c>
      <c r="M210">
        <v>10.4</v>
      </c>
      <c r="N210" s="7">
        <f t="shared" si="11"/>
        <v>1.1923076923076923</v>
      </c>
      <c r="O210" t="s">
        <v>516</v>
      </c>
    </row>
    <row r="211" spans="1:15" x14ac:dyDescent="0.2">
      <c r="A211" t="s">
        <v>515</v>
      </c>
      <c r="L211">
        <v>14.4</v>
      </c>
      <c r="M211">
        <v>13.2</v>
      </c>
      <c r="N211" s="7">
        <f t="shared" si="11"/>
        <v>1.0909090909090911</v>
      </c>
      <c r="O211" t="s">
        <v>516</v>
      </c>
    </row>
    <row r="212" spans="1:15" x14ac:dyDescent="0.2">
      <c r="A212" t="s">
        <v>515</v>
      </c>
      <c r="L212">
        <v>13.4</v>
      </c>
      <c r="M212">
        <v>12.8</v>
      </c>
      <c r="N212" s="7">
        <f t="shared" si="11"/>
        <v>1.046875</v>
      </c>
      <c r="O212" t="s">
        <v>516</v>
      </c>
    </row>
    <row r="213" spans="1:15" x14ac:dyDescent="0.2">
      <c r="A213" t="s">
        <v>515</v>
      </c>
      <c r="L213">
        <v>12.8</v>
      </c>
      <c r="M213">
        <v>12.6</v>
      </c>
      <c r="N213" s="7">
        <f t="shared" si="11"/>
        <v>1.015873015873016</v>
      </c>
      <c r="O213" t="s">
        <v>516</v>
      </c>
    </row>
    <row r="214" spans="1:15" x14ac:dyDescent="0.2">
      <c r="A214" t="s">
        <v>515</v>
      </c>
      <c r="L214">
        <v>14.2</v>
      </c>
      <c r="M214">
        <v>13</v>
      </c>
      <c r="N214" s="7">
        <f t="shared" si="11"/>
        <v>1.0923076923076922</v>
      </c>
      <c r="O214" t="s">
        <v>516</v>
      </c>
    </row>
    <row r="215" spans="1:15" x14ac:dyDescent="0.2">
      <c r="A215" t="s">
        <v>515</v>
      </c>
      <c r="L215">
        <v>12.4</v>
      </c>
      <c r="M215">
        <v>13</v>
      </c>
      <c r="N215" s="7">
        <f t="shared" si="11"/>
        <v>0.9538461538461539</v>
      </c>
      <c r="O215" t="s">
        <v>516</v>
      </c>
    </row>
    <row r="216" spans="1:15" x14ac:dyDescent="0.2">
      <c r="A216" t="s">
        <v>630</v>
      </c>
      <c r="C216">
        <v>87</v>
      </c>
      <c r="D216">
        <v>49</v>
      </c>
      <c r="E216">
        <v>44</v>
      </c>
      <c r="F216">
        <v>33</v>
      </c>
      <c r="G216" s="7">
        <f>C216/D216</f>
        <v>1.7755102040816326</v>
      </c>
      <c r="H216" s="7">
        <f>E216/C216</f>
        <v>0.50574712643678166</v>
      </c>
      <c r="I216">
        <v>21</v>
      </c>
    </row>
    <row r="217" spans="1:15" x14ac:dyDescent="0.2">
      <c r="A217" t="s">
        <v>630</v>
      </c>
      <c r="C217">
        <v>75</v>
      </c>
      <c r="D217">
        <v>45</v>
      </c>
      <c r="E217">
        <v>41</v>
      </c>
      <c r="F217">
        <v>35</v>
      </c>
      <c r="G217" s="7">
        <f t="shared" ref="G217:G263" si="12">C217/D217</f>
        <v>1.6666666666666667</v>
      </c>
      <c r="H217" s="7">
        <f t="shared" ref="H217:H263" si="13">E217/C217</f>
        <v>0.54666666666666663</v>
      </c>
      <c r="I217">
        <v>21</v>
      </c>
    </row>
    <row r="218" spans="1:15" x14ac:dyDescent="0.2">
      <c r="A218" t="s">
        <v>630</v>
      </c>
      <c r="C218">
        <v>87</v>
      </c>
      <c r="D218">
        <v>55</v>
      </c>
      <c r="E218">
        <v>51</v>
      </c>
      <c r="F218">
        <v>36</v>
      </c>
      <c r="G218" s="7">
        <f t="shared" si="12"/>
        <v>1.5818181818181818</v>
      </c>
      <c r="H218" s="7">
        <f t="shared" si="13"/>
        <v>0.58620689655172409</v>
      </c>
      <c r="I218">
        <v>23</v>
      </c>
    </row>
    <row r="219" spans="1:15" x14ac:dyDescent="0.2">
      <c r="A219" t="s">
        <v>630</v>
      </c>
      <c r="C219">
        <v>95</v>
      </c>
      <c r="D219">
        <v>58</v>
      </c>
      <c r="E219">
        <v>56</v>
      </c>
      <c r="F219">
        <v>35</v>
      </c>
      <c r="G219" s="7">
        <f t="shared" si="12"/>
        <v>1.6379310344827587</v>
      </c>
      <c r="H219" s="7">
        <f t="shared" si="13"/>
        <v>0.58947368421052626</v>
      </c>
      <c r="I219">
        <v>22</v>
      </c>
    </row>
    <row r="220" spans="1:15" x14ac:dyDescent="0.2">
      <c r="A220" t="s">
        <v>630</v>
      </c>
      <c r="C220">
        <v>100</v>
      </c>
      <c r="D220">
        <v>76</v>
      </c>
      <c r="E220">
        <v>57</v>
      </c>
      <c r="F220">
        <v>42</v>
      </c>
      <c r="G220" s="7">
        <f t="shared" si="12"/>
        <v>1.3157894736842106</v>
      </c>
      <c r="H220" s="7">
        <f t="shared" si="13"/>
        <v>0.56999999999999995</v>
      </c>
      <c r="I220">
        <v>25</v>
      </c>
    </row>
    <row r="221" spans="1:15" x14ac:dyDescent="0.2">
      <c r="A221" t="s">
        <v>630</v>
      </c>
      <c r="C221">
        <v>104</v>
      </c>
      <c r="D221">
        <v>80</v>
      </c>
      <c r="E221">
        <v>63</v>
      </c>
      <c r="F221">
        <v>44</v>
      </c>
      <c r="G221" s="7">
        <f t="shared" si="12"/>
        <v>1.3</v>
      </c>
      <c r="H221" s="7">
        <f t="shared" si="13"/>
        <v>0.60576923076923073</v>
      </c>
      <c r="I221">
        <v>26</v>
      </c>
    </row>
    <row r="222" spans="1:15" x14ac:dyDescent="0.2">
      <c r="A222" t="s">
        <v>631</v>
      </c>
      <c r="C222">
        <v>100</v>
      </c>
      <c r="D222">
        <v>53</v>
      </c>
      <c r="E222">
        <v>47</v>
      </c>
      <c r="F222">
        <v>31</v>
      </c>
      <c r="G222" s="7">
        <f t="shared" si="12"/>
        <v>1.8867924528301887</v>
      </c>
      <c r="H222" s="7">
        <f t="shared" si="13"/>
        <v>0.47</v>
      </c>
      <c r="I222">
        <v>25</v>
      </c>
    </row>
    <row r="223" spans="1:15" x14ac:dyDescent="0.2">
      <c r="A223" t="s">
        <v>631</v>
      </c>
      <c r="C223">
        <v>88</v>
      </c>
      <c r="D223">
        <v>44</v>
      </c>
      <c r="E223">
        <v>41</v>
      </c>
      <c r="F223">
        <v>31</v>
      </c>
      <c r="G223" s="7">
        <f t="shared" si="12"/>
        <v>2</v>
      </c>
      <c r="H223" s="7">
        <f t="shared" si="13"/>
        <v>0.46590909090909088</v>
      </c>
      <c r="I223">
        <v>26</v>
      </c>
    </row>
    <row r="224" spans="1:15" x14ac:dyDescent="0.2">
      <c r="A224" t="s">
        <v>631</v>
      </c>
      <c r="C224">
        <v>104</v>
      </c>
      <c r="D224">
        <v>65</v>
      </c>
      <c r="E224">
        <v>51</v>
      </c>
      <c r="F224">
        <v>30</v>
      </c>
      <c r="G224" s="7">
        <f t="shared" si="12"/>
        <v>1.6</v>
      </c>
      <c r="H224" s="7">
        <f t="shared" si="13"/>
        <v>0.49038461538461536</v>
      </c>
      <c r="I224">
        <v>25</v>
      </c>
    </row>
    <row r="225" spans="1:9" x14ac:dyDescent="0.2">
      <c r="A225" t="s">
        <v>632</v>
      </c>
      <c r="C225">
        <v>115</v>
      </c>
      <c r="D225">
        <v>57</v>
      </c>
      <c r="E225">
        <v>50</v>
      </c>
      <c r="F225">
        <v>33</v>
      </c>
      <c r="G225" s="7">
        <f t="shared" si="12"/>
        <v>2.0175438596491229</v>
      </c>
      <c r="H225" s="7">
        <f t="shared" si="13"/>
        <v>0.43478260869565216</v>
      </c>
      <c r="I225">
        <v>28</v>
      </c>
    </row>
    <row r="226" spans="1:9" x14ac:dyDescent="0.2">
      <c r="A226" t="s">
        <v>632</v>
      </c>
      <c r="C226">
        <v>115</v>
      </c>
      <c r="D226">
        <v>66</v>
      </c>
      <c r="E226">
        <v>47</v>
      </c>
      <c r="F226">
        <v>30</v>
      </c>
      <c r="G226" s="7">
        <f t="shared" si="12"/>
        <v>1.7424242424242424</v>
      </c>
      <c r="H226" s="7">
        <f t="shared" si="13"/>
        <v>0.40869565217391307</v>
      </c>
      <c r="I226">
        <v>25</v>
      </c>
    </row>
    <row r="227" spans="1:9" x14ac:dyDescent="0.2">
      <c r="A227" t="s">
        <v>633</v>
      </c>
      <c r="C227">
        <v>82</v>
      </c>
      <c r="D227">
        <v>50</v>
      </c>
      <c r="E227">
        <v>33</v>
      </c>
      <c r="F227">
        <v>43</v>
      </c>
      <c r="G227" s="7">
        <f t="shared" si="12"/>
        <v>1.64</v>
      </c>
      <c r="H227" s="7">
        <f t="shared" si="13"/>
        <v>0.40243902439024393</v>
      </c>
      <c r="I227">
        <v>21</v>
      </c>
    </row>
    <row r="228" spans="1:9" x14ac:dyDescent="0.2">
      <c r="A228" t="s">
        <v>633</v>
      </c>
      <c r="C228">
        <v>86</v>
      </c>
      <c r="D228">
        <v>56</v>
      </c>
      <c r="E228">
        <v>38</v>
      </c>
      <c r="F228">
        <v>43</v>
      </c>
      <c r="G228" s="7">
        <f t="shared" si="12"/>
        <v>1.5357142857142858</v>
      </c>
      <c r="H228" s="7">
        <f t="shared" si="13"/>
        <v>0.44186046511627908</v>
      </c>
      <c r="I228">
        <v>24</v>
      </c>
    </row>
    <row r="229" spans="1:9" x14ac:dyDescent="0.2">
      <c r="A229" t="s">
        <v>633</v>
      </c>
      <c r="C229">
        <v>85</v>
      </c>
      <c r="D229">
        <v>56</v>
      </c>
      <c r="E229">
        <v>41</v>
      </c>
      <c r="F229">
        <v>38</v>
      </c>
      <c r="G229" s="7">
        <f t="shared" si="12"/>
        <v>1.5178571428571428</v>
      </c>
      <c r="H229" s="7">
        <f t="shared" si="13"/>
        <v>0.4823529411764706</v>
      </c>
      <c r="I229">
        <v>26</v>
      </c>
    </row>
    <row r="230" spans="1:9" x14ac:dyDescent="0.2">
      <c r="A230" t="s">
        <v>633</v>
      </c>
      <c r="C230">
        <v>95</v>
      </c>
      <c r="D230">
        <v>64</v>
      </c>
      <c r="E230">
        <v>50</v>
      </c>
      <c r="F230">
        <v>43</v>
      </c>
      <c r="G230" s="7">
        <f t="shared" si="12"/>
        <v>1.484375</v>
      </c>
      <c r="H230" s="7">
        <f t="shared" si="13"/>
        <v>0.52631578947368418</v>
      </c>
      <c r="I230">
        <v>24</v>
      </c>
    </row>
    <row r="231" spans="1:9" x14ac:dyDescent="0.2">
      <c r="A231" t="s">
        <v>633</v>
      </c>
      <c r="C231">
        <v>96</v>
      </c>
      <c r="D231">
        <v>66</v>
      </c>
      <c r="E231">
        <v>58</v>
      </c>
      <c r="F231">
        <v>45</v>
      </c>
      <c r="G231" s="7">
        <f t="shared" si="12"/>
        <v>1.4545454545454546</v>
      </c>
      <c r="H231" s="7">
        <f t="shared" si="13"/>
        <v>0.60416666666666663</v>
      </c>
      <c r="I231">
        <v>22</v>
      </c>
    </row>
    <row r="232" spans="1:9" x14ac:dyDescent="0.2">
      <c r="A232" t="s">
        <v>633</v>
      </c>
      <c r="C232">
        <v>100</v>
      </c>
      <c r="D232">
        <v>73</v>
      </c>
      <c r="E232">
        <v>52</v>
      </c>
      <c r="F232">
        <v>42</v>
      </c>
      <c r="G232" s="7">
        <f t="shared" si="12"/>
        <v>1.3698630136986301</v>
      </c>
      <c r="H232" s="7">
        <f t="shared" si="13"/>
        <v>0.52</v>
      </c>
      <c r="I232">
        <v>24</v>
      </c>
    </row>
    <row r="233" spans="1:9" x14ac:dyDescent="0.2">
      <c r="A233" t="s">
        <v>633</v>
      </c>
      <c r="C233">
        <v>94</v>
      </c>
      <c r="D233">
        <v>65</v>
      </c>
      <c r="E233">
        <v>44</v>
      </c>
      <c r="F233">
        <v>39</v>
      </c>
      <c r="G233" s="7">
        <f t="shared" si="12"/>
        <v>1.4461538461538461</v>
      </c>
      <c r="H233" s="7">
        <f t="shared" si="13"/>
        <v>0.46808510638297873</v>
      </c>
      <c r="I233">
        <v>21</v>
      </c>
    </row>
    <row r="234" spans="1:9" x14ac:dyDescent="0.2">
      <c r="A234" t="s">
        <v>653</v>
      </c>
      <c r="C234">
        <v>92</v>
      </c>
      <c r="D234">
        <v>51</v>
      </c>
      <c r="E234">
        <v>50</v>
      </c>
      <c r="F234">
        <v>38</v>
      </c>
      <c r="G234" s="7">
        <f t="shared" si="12"/>
        <v>1.803921568627451</v>
      </c>
      <c r="H234" s="7">
        <f t="shared" si="13"/>
        <v>0.54347826086956519</v>
      </c>
      <c r="I234">
        <v>23</v>
      </c>
    </row>
    <row r="235" spans="1:9" x14ac:dyDescent="0.2">
      <c r="A235" t="s">
        <v>653</v>
      </c>
      <c r="C235">
        <v>100</v>
      </c>
      <c r="D235">
        <v>58</v>
      </c>
      <c r="E235">
        <v>63</v>
      </c>
      <c r="F235">
        <v>38</v>
      </c>
      <c r="G235" s="7">
        <f t="shared" si="12"/>
        <v>1.7241379310344827</v>
      </c>
      <c r="H235" s="7">
        <f t="shared" si="13"/>
        <v>0.63</v>
      </c>
      <c r="I235">
        <v>27</v>
      </c>
    </row>
    <row r="236" spans="1:9" x14ac:dyDescent="0.2">
      <c r="A236" t="s">
        <v>654</v>
      </c>
      <c r="C236">
        <v>110</v>
      </c>
      <c r="D236">
        <v>74</v>
      </c>
      <c r="E236">
        <v>63</v>
      </c>
      <c r="F236">
        <v>38</v>
      </c>
      <c r="G236" s="7">
        <f t="shared" si="12"/>
        <v>1.4864864864864864</v>
      </c>
      <c r="H236" s="7">
        <f t="shared" si="13"/>
        <v>0.57272727272727275</v>
      </c>
      <c r="I236">
        <v>27</v>
      </c>
    </row>
    <row r="237" spans="1:9" x14ac:dyDescent="0.2">
      <c r="A237" t="s">
        <v>654</v>
      </c>
      <c r="C237">
        <v>116</v>
      </c>
      <c r="D237">
        <v>77</v>
      </c>
      <c r="E237">
        <v>72</v>
      </c>
      <c r="F237">
        <v>39</v>
      </c>
      <c r="G237" s="7">
        <f t="shared" si="12"/>
        <v>1.5064935064935066</v>
      </c>
      <c r="H237" s="7">
        <f t="shared" si="13"/>
        <v>0.62068965517241381</v>
      </c>
      <c r="I237">
        <v>23</v>
      </c>
    </row>
    <row r="238" spans="1:9" x14ac:dyDescent="0.2">
      <c r="A238" t="s">
        <v>654</v>
      </c>
      <c r="C238">
        <v>110</v>
      </c>
      <c r="D238">
        <v>73</v>
      </c>
      <c r="E238">
        <v>58</v>
      </c>
      <c r="F238">
        <v>33</v>
      </c>
      <c r="G238" s="7">
        <f t="shared" si="12"/>
        <v>1.5068493150684932</v>
      </c>
      <c r="H238" s="7">
        <f t="shared" si="13"/>
        <v>0.52727272727272723</v>
      </c>
      <c r="I238">
        <v>27</v>
      </c>
    </row>
    <row r="239" spans="1:9" x14ac:dyDescent="0.2">
      <c r="A239" t="s">
        <v>654</v>
      </c>
      <c r="C239">
        <v>110</v>
      </c>
      <c r="D239">
        <v>71</v>
      </c>
      <c r="E239">
        <v>56</v>
      </c>
      <c r="F239">
        <v>33</v>
      </c>
      <c r="G239" s="7">
        <f t="shared" si="12"/>
        <v>1.5492957746478873</v>
      </c>
      <c r="H239" s="7">
        <f t="shared" si="13"/>
        <v>0.50909090909090904</v>
      </c>
      <c r="I239">
        <v>25</v>
      </c>
    </row>
    <row r="240" spans="1:9" x14ac:dyDescent="0.2">
      <c r="A240" t="s">
        <v>655</v>
      </c>
      <c r="C240">
        <v>102</v>
      </c>
      <c r="D240">
        <v>83</v>
      </c>
      <c r="E240">
        <v>58</v>
      </c>
      <c r="F240">
        <v>45</v>
      </c>
      <c r="G240" s="7">
        <f t="shared" si="12"/>
        <v>1.2289156626506024</v>
      </c>
      <c r="H240" s="7">
        <f t="shared" si="13"/>
        <v>0.56862745098039214</v>
      </c>
      <c r="I240">
        <v>22</v>
      </c>
    </row>
    <row r="241" spans="1:9" x14ac:dyDescent="0.2">
      <c r="A241" t="s">
        <v>655</v>
      </c>
      <c r="C241">
        <v>96</v>
      </c>
      <c r="D241">
        <v>78</v>
      </c>
      <c r="E241">
        <v>44</v>
      </c>
      <c r="F241">
        <v>43</v>
      </c>
      <c r="G241" s="7">
        <f t="shared" si="12"/>
        <v>1.2307692307692308</v>
      </c>
      <c r="H241" s="7">
        <f t="shared" si="13"/>
        <v>0.45833333333333331</v>
      </c>
      <c r="I241">
        <v>21</v>
      </c>
    </row>
    <row r="242" spans="1:9" x14ac:dyDescent="0.2">
      <c r="A242" t="s">
        <v>656</v>
      </c>
      <c r="C242">
        <v>108</v>
      </c>
      <c r="D242">
        <v>80</v>
      </c>
      <c r="E242">
        <v>56</v>
      </c>
      <c r="F242">
        <v>35</v>
      </c>
      <c r="G242" s="7">
        <f t="shared" si="12"/>
        <v>1.35</v>
      </c>
      <c r="H242" s="7">
        <f t="shared" si="13"/>
        <v>0.51851851851851849</v>
      </c>
      <c r="I242">
        <v>28</v>
      </c>
    </row>
    <row r="243" spans="1:9" x14ac:dyDescent="0.2">
      <c r="A243" t="s">
        <v>656</v>
      </c>
      <c r="C243">
        <v>105</v>
      </c>
      <c r="D243">
        <v>69</v>
      </c>
      <c r="E243">
        <v>48</v>
      </c>
      <c r="F243">
        <v>30</v>
      </c>
      <c r="G243" s="7">
        <f t="shared" si="12"/>
        <v>1.5217391304347827</v>
      </c>
      <c r="H243" s="7">
        <f t="shared" si="13"/>
        <v>0.45714285714285713</v>
      </c>
      <c r="I243">
        <v>25</v>
      </c>
    </row>
    <row r="244" spans="1:9" x14ac:dyDescent="0.2">
      <c r="A244" t="s">
        <v>657</v>
      </c>
      <c r="C244">
        <v>95</v>
      </c>
      <c r="D244">
        <v>58</v>
      </c>
      <c r="E244">
        <v>53</v>
      </c>
      <c r="F244">
        <v>37</v>
      </c>
      <c r="G244" s="7">
        <f t="shared" si="12"/>
        <v>1.6379310344827587</v>
      </c>
      <c r="H244" s="7">
        <f t="shared" si="13"/>
        <v>0.55789473684210522</v>
      </c>
      <c r="I244">
        <v>24</v>
      </c>
    </row>
    <row r="245" spans="1:9" x14ac:dyDescent="0.2">
      <c r="A245" t="s">
        <v>657</v>
      </c>
      <c r="C245">
        <v>95</v>
      </c>
      <c r="D245">
        <v>56</v>
      </c>
      <c r="E245">
        <v>56</v>
      </c>
      <c r="F245">
        <v>37</v>
      </c>
      <c r="G245" s="7">
        <f t="shared" si="12"/>
        <v>1.6964285714285714</v>
      </c>
      <c r="H245" s="7">
        <f t="shared" si="13"/>
        <v>0.58947368421052626</v>
      </c>
      <c r="I245">
        <v>27</v>
      </c>
    </row>
    <row r="246" spans="1:9" x14ac:dyDescent="0.2">
      <c r="A246" t="s">
        <v>658</v>
      </c>
      <c r="C246">
        <v>80</v>
      </c>
      <c r="D246">
        <v>57</v>
      </c>
      <c r="E246">
        <v>33</v>
      </c>
      <c r="F246">
        <v>53</v>
      </c>
      <c r="G246" s="7">
        <f t="shared" si="12"/>
        <v>1.4035087719298245</v>
      </c>
      <c r="H246" s="7">
        <f t="shared" si="13"/>
        <v>0.41249999999999998</v>
      </c>
      <c r="I246">
        <v>24</v>
      </c>
    </row>
    <row r="247" spans="1:9" x14ac:dyDescent="0.2">
      <c r="A247" t="s">
        <v>658</v>
      </c>
      <c r="C247">
        <v>70</v>
      </c>
      <c r="D247">
        <v>51</v>
      </c>
      <c r="E247">
        <v>28</v>
      </c>
      <c r="F247">
        <v>45</v>
      </c>
      <c r="G247" s="7">
        <f t="shared" si="12"/>
        <v>1.3725490196078431</v>
      </c>
      <c r="H247" s="7">
        <f t="shared" si="13"/>
        <v>0.4</v>
      </c>
      <c r="I247">
        <v>19</v>
      </c>
    </row>
    <row r="248" spans="1:9" x14ac:dyDescent="0.2">
      <c r="A248" t="s">
        <v>659</v>
      </c>
      <c r="C248">
        <v>86</v>
      </c>
      <c r="D248">
        <v>62</v>
      </c>
      <c r="E248">
        <v>37</v>
      </c>
      <c r="F248">
        <v>45</v>
      </c>
      <c r="G248" s="7">
        <f t="shared" si="12"/>
        <v>1.3870967741935485</v>
      </c>
      <c r="H248" s="7">
        <f t="shared" si="13"/>
        <v>0.43023255813953487</v>
      </c>
      <c r="I248">
        <v>26</v>
      </c>
    </row>
    <row r="249" spans="1:9" x14ac:dyDescent="0.2">
      <c r="A249" t="s">
        <v>659</v>
      </c>
      <c r="C249">
        <v>85</v>
      </c>
      <c r="D249">
        <v>58</v>
      </c>
      <c r="E249">
        <v>39</v>
      </c>
      <c r="F249">
        <v>48</v>
      </c>
      <c r="G249" s="7">
        <f t="shared" si="12"/>
        <v>1.4655172413793103</v>
      </c>
      <c r="H249" s="7">
        <f t="shared" si="13"/>
        <v>0.45882352941176469</v>
      </c>
      <c r="I249">
        <v>25</v>
      </c>
    </row>
    <row r="250" spans="1:9" x14ac:dyDescent="0.2">
      <c r="A250" t="s">
        <v>660</v>
      </c>
      <c r="C250">
        <v>94</v>
      </c>
      <c r="D250">
        <v>51</v>
      </c>
      <c r="E250">
        <v>46</v>
      </c>
      <c r="F250">
        <v>30</v>
      </c>
      <c r="G250" s="7">
        <f t="shared" si="12"/>
        <v>1.8431372549019607</v>
      </c>
      <c r="H250" s="7">
        <f t="shared" si="13"/>
        <v>0.48936170212765956</v>
      </c>
      <c r="I250">
        <v>24</v>
      </c>
    </row>
    <row r="251" spans="1:9" x14ac:dyDescent="0.2">
      <c r="A251" t="s">
        <v>660</v>
      </c>
      <c r="C251">
        <v>94</v>
      </c>
      <c r="D251">
        <v>53</v>
      </c>
      <c r="E251">
        <v>49</v>
      </c>
      <c r="F251">
        <v>28</v>
      </c>
      <c r="G251" s="7">
        <f t="shared" si="12"/>
        <v>1.7735849056603774</v>
      </c>
      <c r="H251" s="7">
        <f t="shared" si="13"/>
        <v>0.52127659574468088</v>
      </c>
      <c r="I251">
        <v>21</v>
      </c>
    </row>
    <row r="252" spans="1:9" x14ac:dyDescent="0.2">
      <c r="A252" t="s">
        <v>660</v>
      </c>
      <c r="C252">
        <v>74</v>
      </c>
      <c r="D252">
        <v>54</v>
      </c>
      <c r="E252">
        <v>36</v>
      </c>
      <c r="F252">
        <v>37</v>
      </c>
      <c r="G252" s="7">
        <f t="shared" si="12"/>
        <v>1.3703703703703705</v>
      </c>
      <c r="H252" s="7">
        <f t="shared" si="13"/>
        <v>0.48648648648648651</v>
      </c>
      <c r="I252">
        <v>20</v>
      </c>
    </row>
    <row r="253" spans="1:9" x14ac:dyDescent="0.2">
      <c r="A253" t="s">
        <v>661</v>
      </c>
      <c r="C253">
        <v>82</v>
      </c>
      <c r="D253">
        <v>59</v>
      </c>
      <c r="E253">
        <v>37</v>
      </c>
      <c r="F253">
        <v>42</v>
      </c>
      <c r="G253" s="7">
        <f t="shared" si="12"/>
        <v>1.3898305084745763</v>
      </c>
      <c r="H253" s="7">
        <f t="shared" si="13"/>
        <v>0.45121951219512196</v>
      </c>
      <c r="I253">
        <v>23</v>
      </c>
    </row>
    <row r="254" spans="1:9" x14ac:dyDescent="0.2">
      <c r="A254" t="s">
        <v>661</v>
      </c>
      <c r="C254">
        <v>70</v>
      </c>
      <c r="D254">
        <v>53</v>
      </c>
      <c r="E254">
        <v>33</v>
      </c>
      <c r="F254">
        <v>42</v>
      </c>
      <c r="G254" s="7">
        <f t="shared" si="12"/>
        <v>1.320754716981132</v>
      </c>
      <c r="H254" s="7">
        <f t="shared" si="13"/>
        <v>0.47142857142857142</v>
      </c>
      <c r="I254">
        <v>22</v>
      </c>
    </row>
    <row r="255" spans="1:9" x14ac:dyDescent="0.2">
      <c r="A255" t="s">
        <v>661</v>
      </c>
      <c r="C255">
        <v>62</v>
      </c>
      <c r="D255">
        <v>53</v>
      </c>
      <c r="E255">
        <v>34</v>
      </c>
      <c r="F255">
        <v>49</v>
      </c>
      <c r="G255" s="7">
        <f t="shared" si="12"/>
        <v>1.1698113207547169</v>
      </c>
      <c r="H255" s="7">
        <f t="shared" si="13"/>
        <v>0.54838709677419351</v>
      </c>
      <c r="I255">
        <v>17</v>
      </c>
    </row>
    <row r="256" spans="1:9" x14ac:dyDescent="0.2">
      <c r="A256" t="s">
        <v>661</v>
      </c>
      <c r="C256">
        <v>65</v>
      </c>
      <c r="D256">
        <v>50</v>
      </c>
      <c r="E256">
        <v>40</v>
      </c>
      <c r="F256">
        <v>52</v>
      </c>
      <c r="G256" s="7">
        <f t="shared" si="12"/>
        <v>1.3</v>
      </c>
      <c r="H256" s="7">
        <f t="shared" si="13"/>
        <v>0.61538461538461542</v>
      </c>
      <c r="I256">
        <v>19</v>
      </c>
    </row>
    <row r="257" spans="1:17" x14ac:dyDescent="0.2">
      <c r="A257" t="s">
        <v>662</v>
      </c>
      <c r="C257">
        <v>111</v>
      </c>
      <c r="D257">
        <v>83</v>
      </c>
      <c r="E257">
        <v>64</v>
      </c>
      <c r="F257">
        <v>42</v>
      </c>
      <c r="G257" s="7">
        <f t="shared" si="12"/>
        <v>1.3373493975903614</v>
      </c>
      <c r="H257" s="7">
        <f t="shared" si="13"/>
        <v>0.57657657657657657</v>
      </c>
      <c r="I257">
        <v>24</v>
      </c>
    </row>
    <row r="258" spans="1:17" x14ac:dyDescent="0.2">
      <c r="A258" t="s">
        <v>663</v>
      </c>
      <c r="C258">
        <v>107</v>
      </c>
      <c r="D258">
        <v>77</v>
      </c>
      <c r="E258">
        <v>48</v>
      </c>
      <c r="F258">
        <v>42</v>
      </c>
      <c r="G258" s="7">
        <f t="shared" si="12"/>
        <v>1.3896103896103895</v>
      </c>
      <c r="H258" s="7">
        <f t="shared" si="13"/>
        <v>0.44859813084112149</v>
      </c>
      <c r="I258">
        <v>24</v>
      </c>
    </row>
    <row r="259" spans="1:17" x14ac:dyDescent="0.2">
      <c r="A259" t="s">
        <v>967</v>
      </c>
      <c r="B259">
        <v>22</v>
      </c>
      <c r="C259">
        <v>124</v>
      </c>
      <c r="D259">
        <v>84</v>
      </c>
      <c r="E259">
        <v>75</v>
      </c>
      <c r="F259">
        <v>30</v>
      </c>
      <c r="G259" s="7">
        <f t="shared" si="12"/>
        <v>1.4761904761904763</v>
      </c>
      <c r="H259" s="7">
        <f t="shared" si="13"/>
        <v>0.60483870967741937</v>
      </c>
      <c r="I259">
        <v>24</v>
      </c>
    </row>
    <row r="260" spans="1:17" x14ac:dyDescent="0.2">
      <c r="A260" t="s">
        <v>967</v>
      </c>
      <c r="B260">
        <v>17</v>
      </c>
      <c r="C260">
        <v>115</v>
      </c>
      <c r="D260">
        <v>85</v>
      </c>
      <c r="E260">
        <v>58</v>
      </c>
      <c r="F260">
        <v>36</v>
      </c>
      <c r="G260" s="7">
        <f t="shared" si="12"/>
        <v>1.3529411764705883</v>
      </c>
      <c r="H260" s="7">
        <f t="shared" si="13"/>
        <v>0.5043478260869565</v>
      </c>
      <c r="I260">
        <v>23</v>
      </c>
    </row>
    <row r="261" spans="1:17" x14ac:dyDescent="0.2">
      <c r="A261" t="s">
        <v>968</v>
      </c>
      <c r="B261">
        <v>16</v>
      </c>
      <c r="C261">
        <v>106</v>
      </c>
      <c r="D261">
        <v>56</v>
      </c>
      <c r="E261">
        <v>61</v>
      </c>
      <c r="F261">
        <v>28</v>
      </c>
      <c r="G261" s="7">
        <f t="shared" si="12"/>
        <v>1.8928571428571428</v>
      </c>
      <c r="H261" s="7">
        <f t="shared" si="13"/>
        <v>0.57547169811320753</v>
      </c>
      <c r="I261">
        <v>23</v>
      </c>
    </row>
    <row r="262" spans="1:17" x14ac:dyDescent="0.2">
      <c r="A262" t="s">
        <v>968</v>
      </c>
      <c r="B262">
        <v>14</v>
      </c>
      <c r="C262">
        <v>82</v>
      </c>
      <c r="D262">
        <v>44</v>
      </c>
      <c r="E262">
        <v>48</v>
      </c>
      <c r="F262">
        <v>26</v>
      </c>
      <c r="G262" s="7">
        <f t="shared" si="12"/>
        <v>1.8636363636363635</v>
      </c>
      <c r="H262" s="7">
        <f t="shared" si="13"/>
        <v>0.58536585365853655</v>
      </c>
      <c r="I262">
        <v>18</v>
      </c>
    </row>
    <row r="263" spans="1:17" x14ac:dyDescent="0.2">
      <c r="A263" t="s">
        <v>968</v>
      </c>
      <c r="B263">
        <v>14</v>
      </c>
      <c r="C263">
        <v>82</v>
      </c>
      <c r="D263">
        <v>54</v>
      </c>
      <c r="E263">
        <v>55</v>
      </c>
      <c r="F263">
        <v>32</v>
      </c>
      <c r="G263" s="7">
        <f t="shared" si="12"/>
        <v>1.5185185185185186</v>
      </c>
      <c r="H263" s="7">
        <f t="shared" si="13"/>
        <v>0.67073170731707321</v>
      </c>
      <c r="I263">
        <v>18</v>
      </c>
    </row>
    <row r="264" spans="1:17" x14ac:dyDescent="0.2">
      <c r="A264" t="s">
        <v>978</v>
      </c>
      <c r="C264">
        <v>124</v>
      </c>
      <c r="D264">
        <v>83</v>
      </c>
      <c r="E264">
        <v>62</v>
      </c>
      <c r="F264" s="5">
        <v>31</v>
      </c>
      <c r="G264" s="7">
        <v>1.4939759036144578</v>
      </c>
      <c r="H264" s="7">
        <v>0.5</v>
      </c>
      <c r="I264">
        <v>23</v>
      </c>
      <c r="J264" s="7">
        <v>5.5555555555555552E-2</v>
      </c>
    </row>
    <row r="265" spans="1:17" x14ac:dyDescent="0.2">
      <c r="A265" t="s">
        <v>978</v>
      </c>
      <c r="C265">
        <v>113</v>
      </c>
      <c r="D265">
        <v>84</v>
      </c>
      <c r="E265">
        <v>62</v>
      </c>
      <c r="F265" s="5">
        <v>30</v>
      </c>
      <c r="G265" s="7">
        <v>1.3452380952380953</v>
      </c>
      <c r="H265" s="7">
        <v>0.54867256637168138</v>
      </c>
      <c r="I265">
        <v>24</v>
      </c>
      <c r="J265" s="7">
        <v>8.1081081081081086E-2</v>
      </c>
    </row>
    <row r="266" spans="1:17" x14ac:dyDescent="0.2">
      <c r="A266" t="s">
        <v>666</v>
      </c>
      <c r="C266">
        <v>89</v>
      </c>
      <c r="D266">
        <v>58</v>
      </c>
      <c r="E266">
        <v>53</v>
      </c>
      <c r="F266">
        <v>32</v>
      </c>
      <c r="G266" s="7">
        <f>C266/D266</f>
        <v>1.5344827586206897</v>
      </c>
      <c r="H266" s="7">
        <f>E266/C266</f>
        <v>0.5955056179775281</v>
      </c>
      <c r="I266">
        <v>19</v>
      </c>
      <c r="J266" s="7">
        <v>7.1428571428571425E-2</v>
      </c>
      <c r="L266">
        <v>13</v>
      </c>
      <c r="M266">
        <v>15</v>
      </c>
      <c r="N266" s="7">
        <f>L266/M266</f>
        <v>0.8666666666666667</v>
      </c>
      <c r="P266" t="s">
        <v>49</v>
      </c>
      <c r="Q266" t="s">
        <v>667</v>
      </c>
    </row>
    <row r="267" spans="1:17" x14ac:dyDescent="0.2">
      <c r="A267" t="s">
        <v>666</v>
      </c>
      <c r="C267">
        <v>85</v>
      </c>
      <c r="D267">
        <v>59</v>
      </c>
      <c r="E267">
        <v>48</v>
      </c>
      <c r="F267">
        <v>33</v>
      </c>
      <c r="G267" s="7">
        <f t="shared" ref="G267:G330" si="14">C267/D267</f>
        <v>1.4406779661016949</v>
      </c>
      <c r="H267" s="7">
        <f t="shared" ref="H267:H330" si="15">E267/C267</f>
        <v>0.56470588235294117</v>
      </c>
      <c r="I267">
        <v>19</v>
      </c>
      <c r="J267" s="7">
        <v>0.10344827586206896</v>
      </c>
      <c r="L267">
        <v>14</v>
      </c>
      <c r="M267">
        <v>15</v>
      </c>
      <c r="N267" s="7">
        <f t="shared" ref="N267:N278" si="16">L267/M267</f>
        <v>0.93333333333333335</v>
      </c>
    </row>
    <row r="268" spans="1:17" x14ac:dyDescent="0.2">
      <c r="A268" t="s">
        <v>666</v>
      </c>
      <c r="C268">
        <v>79</v>
      </c>
      <c r="D268">
        <v>56</v>
      </c>
      <c r="E268">
        <v>48</v>
      </c>
      <c r="F268">
        <v>34</v>
      </c>
      <c r="G268" s="7">
        <f t="shared" si="14"/>
        <v>1.4107142857142858</v>
      </c>
      <c r="H268" s="7">
        <f t="shared" si="15"/>
        <v>0.60759493670886078</v>
      </c>
      <c r="I268">
        <v>18</v>
      </c>
      <c r="J268" s="7">
        <v>7.1428571428571425E-2</v>
      </c>
      <c r="L268">
        <v>15</v>
      </c>
      <c r="M268">
        <v>16</v>
      </c>
      <c r="N268" s="7">
        <f t="shared" si="16"/>
        <v>0.9375</v>
      </c>
    </row>
    <row r="269" spans="1:17" x14ac:dyDescent="0.2">
      <c r="A269" t="s">
        <v>666</v>
      </c>
      <c r="C269">
        <v>87</v>
      </c>
      <c r="D269">
        <v>54</v>
      </c>
      <c r="E269">
        <v>50</v>
      </c>
      <c r="F269">
        <v>35</v>
      </c>
      <c r="G269" s="7">
        <f t="shared" si="14"/>
        <v>1.6111111111111112</v>
      </c>
      <c r="H269" s="7">
        <f t="shared" si="15"/>
        <v>0.57471264367816088</v>
      </c>
      <c r="I269">
        <v>19</v>
      </c>
      <c r="J269" s="7">
        <v>7.407407407407407E-2</v>
      </c>
      <c r="L269">
        <v>15</v>
      </c>
      <c r="M269">
        <v>15</v>
      </c>
      <c r="N269" s="7">
        <f t="shared" si="16"/>
        <v>1</v>
      </c>
    </row>
    <row r="270" spans="1:17" x14ac:dyDescent="0.2">
      <c r="A270" t="s">
        <v>666</v>
      </c>
      <c r="L270">
        <v>13</v>
      </c>
      <c r="M270">
        <v>14</v>
      </c>
      <c r="N270" s="7">
        <f t="shared" si="16"/>
        <v>0.9285714285714286</v>
      </c>
    </row>
    <row r="271" spans="1:17" x14ac:dyDescent="0.2">
      <c r="A271" t="s">
        <v>666</v>
      </c>
      <c r="L271">
        <v>12</v>
      </c>
      <c r="M271">
        <v>13</v>
      </c>
      <c r="N271" s="7">
        <f t="shared" si="16"/>
        <v>0.92307692307692313</v>
      </c>
    </row>
    <row r="272" spans="1:17" x14ac:dyDescent="0.2">
      <c r="A272" t="s">
        <v>666</v>
      </c>
      <c r="L272">
        <v>14</v>
      </c>
      <c r="M272">
        <v>14</v>
      </c>
      <c r="N272" s="7">
        <f t="shared" si="16"/>
        <v>1</v>
      </c>
    </row>
    <row r="273" spans="1:17" x14ac:dyDescent="0.2">
      <c r="A273" t="s">
        <v>666</v>
      </c>
      <c r="L273">
        <v>15</v>
      </c>
      <c r="M273">
        <v>15.5</v>
      </c>
      <c r="N273" s="7">
        <f t="shared" si="16"/>
        <v>0.967741935483871</v>
      </c>
    </row>
    <row r="274" spans="1:17" x14ac:dyDescent="0.2">
      <c r="A274" t="s">
        <v>666</v>
      </c>
      <c r="L274">
        <v>14</v>
      </c>
      <c r="M274">
        <v>14</v>
      </c>
      <c r="N274" s="7">
        <f t="shared" si="16"/>
        <v>1</v>
      </c>
    </row>
    <row r="275" spans="1:17" x14ac:dyDescent="0.2">
      <c r="A275" t="s">
        <v>666</v>
      </c>
      <c r="L275">
        <v>13</v>
      </c>
      <c r="M275">
        <v>13</v>
      </c>
      <c r="N275" s="7">
        <f t="shared" si="16"/>
        <v>1</v>
      </c>
    </row>
    <row r="276" spans="1:17" x14ac:dyDescent="0.2">
      <c r="A276" t="s">
        <v>666</v>
      </c>
      <c r="L276">
        <v>13.5</v>
      </c>
      <c r="M276">
        <v>14</v>
      </c>
      <c r="N276" s="7">
        <f t="shared" si="16"/>
        <v>0.9642857142857143</v>
      </c>
    </row>
    <row r="277" spans="1:17" x14ac:dyDescent="0.2">
      <c r="A277" t="s">
        <v>666</v>
      </c>
      <c r="L277">
        <v>12</v>
      </c>
      <c r="M277">
        <v>12</v>
      </c>
      <c r="N277" s="7">
        <f t="shared" si="16"/>
        <v>1</v>
      </c>
    </row>
    <row r="278" spans="1:17" x14ac:dyDescent="0.2">
      <c r="A278" t="s">
        <v>706</v>
      </c>
      <c r="L278">
        <v>13</v>
      </c>
      <c r="M278">
        <v>12</v>
      </c>
      <c r="N278" s="7">
        <f t="shared" si="16"/>
        <v>1.0833333333333333</v>
      </c>
    </row>
    <row r="279" spans="1:17" x14ac:dyDescent="0.2">
      <c r="L279">
        <v>13</v>
      </c>
      <c r="M279">
        <v>12</v>
      </c>
      <c r="N279" s="7">
        <f t="shared" ref="N279:N291" si="17">L279/M279</f>
        <v>1.0833333333333333</v>
      </c>
    </row>
    <row r="280" spans="1:17" x14ac:dyDescent="0.2">
      <c r="L280">
        <v>13</v>
      </c>
      <c r="M280">
        <v>12</v>
      </c>
      <c r="N280" s="7">
        <f t="shared" si="17"/>
        <v>1.0833333333333333</v>
      </c>
    </row>
    <row r="281" spans="1:17" x14ac:dyDescent="0.2">
      <c r="L281">
        <v>13</v>
      </c>
      <c r="M281">
        <v>13</v>
      </c>
      <c r="N281" s="7">
        <f t="shared" si="17"/>
        <v>1</v>
      </c>
    </row>
    <row r="282" spans="1:17" x14ac:dyDescent="0.2">
      <c r="L282">
        <v>12</v>
      </c>
      <c r="M282">
        <v>13</v>
      </c>
      <c r="N282" s="7">
        <f t="shared" si="17"/>
        <v>0.92307692307692313</v>
      </c>
    </row>
    <row r="283" spans="1:17" x14ac:dyDescent="0.2">
      <c r="L283">
        <v>13</v>
      </c>
      <c r="M283">
        <v>12</v>
      </c>
      <c r="N283" s="7">
        <f t="shared" si="17"/>
        <v>1.0833333333333333</v>
      </c>
    </row>
    <row r="284" spans="1:17" x14ac:dyDescent="0.2">
      <c r="L284">
        <v>13</v>
      </c>
      <c r="M284">
        <v>12</v>
      </c>
      <c r="N284" s="7">
        <f t="shared" si="17"/>
        <v>1.0833333333333333</v>
      </c>
    </row>
    <row r="285" spans="1:17" x14ac:dyDescent="0.2">
      <c r="L285">
        <v>13</v>
      </c>
      <c r="M285">
        <v>13</v>
      </c>
      <c r="N285" s="7">
        <f t="shared" si="17"/>
        <v>1</v>
      </c>
    </row>
    <row r="286" spans="1:17" x14ac:dyDescent="0.2">
      <c r="L286">
        <v>12</v>
      </c>
      <c r="M286">
        <v>12</v>
      </c>
      <c r="N286" s="7">
        <f t="shared" si="17"/>
        <v>1</v>
      </c>
    </row>
    <row r="287" spans="1:17" x14ac:dyDescent="0.2">
      <c r="L287">
        <v>13</v>
      </c>
      <c r="M287">
        <v>13</v>
      </c>
      <c r="N287" s="7">
        <f t="shared" si="17"/>
        <v>1</v>
      </c>
    </row>
    <row r="288" spans="1:17" x14ac:dyDescent="0.2">
      <c r="A288" t="s">
        <v>707</v>
      </c>
      <c r="L288">
        <v>14</v>
      </c>
      <c r="M288">
        <v>12</v>
      </c>
      <c r="N288" s="7">
        <f t="shared" si="17"/>
        <v>1.1666666666666667</v>
      </c>
      <c r="O288" t="s">
        <v>53</v>
      </c>
      <c r="P288" t="s">
        <v>708</v>
      </c>
      <c r="Q288" t="s">
        <v>48</v>
      </c>
    </row>
    <row r="289" spans="1:14" x14ac:dyDescent="0.2">
      <c r="L289">
        <v>13</v>
      </c>
      <c r="M289">
        <v>12</v>
      </c>
      <c r="N289" s="7">
        <f t="shared" si="17"/>
        <v>1.0833333333333333</v>
      </c>
    </row>
    <row r="290" spans="1:14" x14ac:dyDescent="0.2">
      <c r="L290">
        <v>13</v>
      </c>
      <c r="M290">
        <v>10.5</v>
      </c>
      <c r="N290" s="7">
        <f t="shared" si="17"/>
        <v>1.2380952380952381</v>
      </c>
    </row>
    <row r="291" spans="1:14" x14ac:dyDescent="0.2">
      <c r="L291">
        <v>13</v>
      </c>
      <c r="M291">
        <v>11</v>
      </c>
      <c r="N291" s="7">
        <f t="shared" si="17"/>
        <v>1.1818181818181819</v>
      </c>
    </row>
    <row r="292" spans="1:14" x14ac:dyDescent="0.2">
      <c r="A292" t="s">
        <v>1092</v>
      </c>
      <c r="B292">
        <v>8</v>
      </c>
      <c r="C292">
        <v>60</v>
      </c>
      <c r="D292">
        <v>37</v>
      </c>
      <c r="E292">
        <v>32</v>
      </c>
      <c r="F292">
        <v>42</v>
      </c>
      <c r="G292" s="7">
        <f t="shared" si="14"/>
        <v>1.6216216216216217</v>
      </c>
      <c r="H292" s="7">
        <f t="shared" si="15"/>
        <v>0.53333333333333333</v>
      </c>
      <c r="I292">
        <v>22</v>
      </c>
      <c r="J292" s="7">
        <v>0.1</v>
      </c>
      <c r="K292" s="5">
        <v>67</v>
      </c>
      <c r="M292" s="7"/>
      <c r="N292"/>
    </row>
    <row r="293" spans="1:14" x14ac:dyDescent="0.2">
      <c r="B293">
        <v>8</v>
      </c>
      <c r="C293">
        <v>63</v>
      </c>
      <c r="D293">
        <v>40</v>
      </c>
      <c r="E293">
        <v>26</v>
      </c>
      <c r="F293">
        <v>38</v>
      </c>
      <c r="G293" s="7">
        <f t="shared" si="14"/>
        <v>1.575</v>
      </c>
      <c r="H293" s="7">
        <f t="shared" si="15"/>
        <v>0.41269841269841268</v>
      </c>
      <c r="I293">
        <v>22</v>
      </c>
      <c r="J293" s="7">
        <v>0.1</v>
      </c>
      <c r="K293" s="5">
        <v>74</v>
      </c>
      <c r="M293" s="7"/>
      <c r="N293"/>
    </row>
    <row r="294" spans="1:14" x14ac:dyDescent="0.2">
      <c r="B294">
        <v>10</v>
      </c>
      <c r="C294">
        <v>80</v>
      </c>
      <c r="D294">
        <v>54</v>
      </c>
      <c r="E294">
        <v>41</v>
      </c>
      <c r="F294">
        <v>40</v>
      </c>
      <c r="G294" s="7">
        <f t="shared" si="14"/>
        <v>1.4814814814814814</v>
      </c>
      <c r="H294" s="7">
        <f t="shared" si="15"/>
        <v>0.51249999999999996</v>
      </c>
      <c r="I294">
        <v>22</v>
      </c>
      <c r="J294" s="7">
        <v>0</v>
      </c>
      <c r="K294" s="5">
        <v>52</v>
      </c>
    </row>
    <row r="295" spans="1:14" x14ac:dyDescent="0.2">
      <c r="B295">
        <v>12</v>
      </c>
      <c r="C295">
        <v>82</v>
      </c>
      <c r="D295">
        <v>49</v>
      </c>
      <c r="E295">
        <v>35</v>
      </c>
      <c r="F295">
        <v>46</v>
      </c>
      <c r="G295" s="7">
        <f t="shared" si="14"/>
        <v>1.6734693877551021</v>
      </c>
      <c r="H295" s="7">
        <f t="shared" si="15"/>
        <v>0.42682926829268292</v>
      </c>
      <c r="I295">
        <v>26</v>
      </c>
      <c r="J295" s="7">
        <v>8.3333333333333329E-2</v>
      </c>
      <c r="K295" s="5">
        <v>62</v>
      </c>
    </row>
    <row r="296" spans="1:14" x14ac:dyDescent="0.2">
      <c r="B296">
        <v>8</v>
      </c>
      <c r="C296">
        <v>77</v>
      </c>
      <c r="D296">
        <v>69</v>
      </c>
      <c r="E296">
        <v>30</v>
      </c>
      <c r="F296">
        <v>42</v>
      </c>
      <c r="G296" s="7">
        <f t="shared" si="14"/>
        <v>1.1159420289855073</v>
      </c>
      <c r="H296" s="7">
        <f t="shared" si="15"/>
        <v>0.38961038961038963</v>
      </c>
      <c r="I296">
        <v>24</v>
      </c>
      <c r="J296" s="7">
        <v>8.8235294117647065E-2</v>
      </c>
      <c r="K296" s="5">
        <v>62</v>
      </c>
    </row>
    <row r="297" spans="1:14" x14ac:dyDescent="0.2">
      <c r="B297">
        <v>8</v>
      </c>
      <c r="C297">
        <v>74</v>
      </c>
      <c r="D297">
        <v>65</v>
      </c>
      <c r="E297">
        <v>31</v>
      </c>
      <c r="F297">
        <v>52</v>
      </c>
      <c r="G297" s="7">
        <f t="shared" si="14"/>
        <v>1.1384615384615384</v>
      </c>
      <c r="H297" s="7">
        <f t="shared" si="15"/>
        <v>0.41891891891891891</v>
      </c>
      <c r="I297">
        <v>24</v>
      </c>
      <c r="J297" s="7">
        <v>0</v>
      </c>
      <c r="K297" s="5">
        <v>80</v>
      </c>
    </row>
    <row r="298" spans="1:14" x14ac:dyDescent="0.2">
      <c r="B298">
        <v>14</v>
      </c>
      <c r="C298">
        <v>100</v>
      </c>
      <c r="D298">
        <v>62</v>
      </c>
      <c r="E298">
        <v>48</v>
      </c>
      <c r="F298">
        <v>32</v>
      </c>
      <c r="G298" s="7">
        <f t="shared" si="14"/>
        <v>1.6129032258064515</v>
      </c>
      <c r="H298" s="7">
        <f t="shared" si="15"/>
        <v>0.48</v>
      </c>
      <c r="I298">
        <v>25</v>
      </c>
      <c r="J298" s="7">
        <v>6.4516129032258063E-2</v>
      </c>
      <c r="K298" s="5">
        <v>54</v>
      </c>
    </row>
    <row r="299" spans="1:14" x14ac:dyDescent="0.2">
      <c r="B299">
        <v>11</v>
      </c>
      <c r="C299">
        <v>90</v>
      </c>
      <c r="D299">
        <v>61</v>
      </c>
      <c r="E299">
        <v>41</v>
      </c>
      <c r="F299">
        <v>42</v>
      </c>
      <c r="G299" s="7">
        <f t="shared" si="14"/>
        <v>1.4754098360655739</v>
      </c>
      <c r="H299" s="7">
        <f t="shared" si="15"/>
        <v>0.45555555555555555</v>
      </c>
      <c r="I299">
        <v>22</v>
      </c>
      <c r="J299" s="7">
        <v>9.375E-2</v>
      </c>
      <c r="K299" s="5">
        <v>67</v>
      </c>
    </row>
    <row r="300" spans="1:14" x14ac:dyDescent="0.2">
      <c r="B300">
        <v>13</v>
      </c>
      <c r="C300">
        <v>82</v>
      </c>
      <c r="D300">
        <v>45</v>
      </c>
      <c r="E300">
        <v>38</v>
      </c>
      <c r="F300">
        <v>32</v>
      </c>
      <c r="G300" s="7">
        <f t="shared" si="14"/>
        <v>1.8222222222222222</v>
      </c>
      <c r="H300" s="7">
        <f t="shared" si="15"/>
        <v>0.46341463414634149</v>
      </c>
      <c r="I300">
        <v>21</v>
      </c>
      <c r="J300" s="7">
        <v>8.3333333333333329E-2</v>
      </c>
      <c r="K300" s="5">
        <v>40</v>
      </c>
    </row>
    <row r="301" spans="1:14" x14ac:dyDescent="0.2">
      <c r="B301">
        <v>18</v>
      </c>
      <c r="C301">
        <v>80</v>
      </c>
      <c r="D301">
        <v>47</v>
      </c>
      <c r="E301">
        <v>35</v>
      </c>
      <c r="F301">
        <v>42</v>
      </c>
      <c r="G301" s="7">
        <f t="shared" si="14"/>
        <v>1.7021276595744681</v>
      </c>
      <c r="H301" s="7">
        <f t="shared" si="15"/>
        <v>0.4375</v>
      </c>
      <c r="I301">
        <v>24</v>
      </c>
      <c r="J301" s="7">
        <v>0.2</v>
      </c>
      <c r="K301" s="5">
        <v>52</v>
      </c>
    </row>
    <row r="302" spans="1:14" x14ac:dyDescent="0.2">
      <c r="B302">
        <v>15</v>
      </c>
      <c r="C302">
        <v>114</v>
      </c>
      <c r="D302">
        <v>75</v>
      </c>
      <c r="E302">
        <v>65</v>
      </c>
      <c r="F302">
        <v>30</v>
      </c>
      <c r="G302" s="7">
        <f t="shared" si="14"/>
        <v>1.52</v>
      </c>
      <c r="H302" s="7">
        <f t="shared" si="15"/>
        <v>0.57017543859649122</v>
      </c>
      <c r="I302">
        <v>21</v>
      </c>
      <c r="J302" s="7">
        <v>0</v>
      </c>
      <c r="K302" s="5">
        <v>52</v>
      </c>
    </row>
    <row r="303" spans="1:14" x14ac:dyDescent="0.2">
      <c r="B303">
        <v>12</v>
      </c>
      <c r="C303">
        <v>102</v>
      </c>
      <c r="D303">
        <v>65</v>
      </c>
      <c r="E303">
        <v>55</v>
      </c>
      <c r="F303">
        <v>32</v>
      </c>
      <c r="G303" s="7">
        <f t="shared" si="14"/>
        <v>1.5692307692307692</v>
      </c>
      <c r="H303" s="7">
        <f t="shared" si="15"/>
        <v>0.53921568627450978</v>
      </c>
      <c r="I303">
        <v>23</v>
      </c>
      <c r="J303" s="7">
        <v>0</v>
      </c>
      <c r="K303" s="5">
        <v>45</v>
      </c>
    </row>
    <row r="304" spans="1:14" x14ac:dyDescent="0.2">
      <c r="B304">
        <v>14</v>
      </c>
      <c r="C304">
        <v>102</v>
      </c>
      <c r="D304">
        <v>81</v>
      </c>
      <c r="E304">
        <v>60</v>
      </c>
      <c r="F304">
        <v>32</v>
      </c>
      <c r="G304" s="7">
        <f t="shared" si="14"/>
        <v>1.2592592592592593</v>
      </c>
      <c r="H304" s="7">
        <f t="shared" si="15"/>
        <v>0.58823529411764708</v>
      </c>
      <c r="I304">
        <v>19</v>
      </c>
      <c r="J304" s="7">
        <v>0</v>
      </c>
      <c r="K304" s="5">
        <v>58</v>
      </c>
    </row>
    <row r="305" spans="1:11" x14ac:dyDescent="0.2">
      <c r="B305">
        <v>15</v>
      </c>
      <c r="C305">
        <v>105</v>
      </c>
      <c r="D305">
        <v>95</v>
      </c>
      <c r="E305">
        <v>48</v>
      </c>
      <c r="F305">
        <v>48</v>
      </c>
      <c r="G305" s="7">
        <f t="shared" si="14"/>
        <v>1.1052631578947369</v>
      </c>
      <c r="H305" s="7">
        <f t="shared" si="15"/>
        <v>0.45714285714285713</v>
      </c>
      <c r="I305">
        <v>20</v>
      </c>
      <c r="J305" s="7">
        <v>0.10416666666666667</v>
      </c>
      <c r="K305" s="5">
        <v>63</v>
      </c>
    </row>
    <row r="306" spans="1:11" x14ac:dyDescent="0.2">
      <c r="B306">
        <v>18</v>
      </c>
      <c r="C306">
        <v>102</v>
      </c>
      <c r="D306">
        <v>95</v>
      </c>
      <c r="E306">
        <v>48</v>
      </c>
      <c r="F306">
        <v>37</v>
      </c>
      <c r="G306" s="7">
        <f t="shared" si="14"/>
        <v>1.0736842105263158</v>
      </c>
      <c r="H306" s="7">
        <f t="shared" si="15"/>
        <v>0.47058823529411764</v>
      </c>
      <c r="I306">
        <v>21</v>
      </c>
      <c r="J306" s="7">
        <v>0.125</v>
      </c>
      <c r="K306" s="5">
        <v>63</v>
      </c>
    </row>
    <row r="307" spans="1:11" x14ac:dyDescent="0.2">
      <c r="B307">
        <v>11</v>
      </c>
      <c r="C307">
        <v>65</v>
      </c>
      <c r="D307">
        <v>57</v>
      </c>
      <c r="E307">
        <v>36</v>
      </c>
      <c r="F307">
        <v>40</v>
      </c>
      <c r="G307" s="7">
        <f t="shared" si="14"/>
        <v>1.1403508771929824</v>
      </c>
      <c r="H307" s="7">
        <f t="shared" si="15"/>
        <v>0.55384615384615388</v>
      </c>
      <c r="J307" s="7">
        <v>0.10344827586206896</v>
      </c>
      <c r="K307" s="5">
        <v>60</v>
      </c>
    </row>
    <row r="308" spans="1:11" x14ac:dyDescent="0.2">
      <c r="A308" t="s">
        <v>1093</v>
      </c>
      <c r="B308">
        <v>20</v>
      </c>
      <c r="C308">
        <v>122</v>
      </c>
      <c r="D308">
        <v>80</v>
      </c>
      <c r="E308">
        <v>50</v>
      </c>
      <c r="F308">
        <v>44</v>
      </c>
      <c r="G308" s="7">
        <f t="shared" si="14"/>
        <v>1.5249999999999999</v>
      </c>
      <c r="H308" s="7">
        <f t="shared" si="15"/>
        <v>0.4098360655737705</v>
      </c>
      <c r="I308">
        <v>26</v>
      </c>
      <c r="J308" s="7">
        <v>0</v>
      </c>
      <c r="K308" s="5">
        <v>70</v>
      </c>
    </row>
    <row r="309" spans="1:11" x14ac:dyDescent="0.2">
      <c r="B309">
        <v>22</v>
      </c>
      <c r="C309">
        <v>125</v>
      </c>
      <c r="D309">
        <v>81</v>
      </c>
      <c r="E309">
        <v>58</v>
      </c>
      <c r="F309">
        <v>47</v>
      </c>
      <c r="G309" s="7">
        <f t="shared" si="14"/>
        <v>1.5432098765432098</v>
      </c>
      <c r="H309" s="7">
        <f t="shared" si="15"/>
        <v>0.46400000000000002</v>
      </c>
      <c r="I309">
        <v>28</v>
      </c>
      <c r="J309" s="7">
        <v>0</v>
      </c>
      <c r="K309" s="5">
        <v>72</v>
      </c>
    </row>
    <row r="310" spans="1:11" x14ac:dyDescent="0.2">
      <c r="B310">
        <v>18</v>
      </c>
      <c r="C310">
        <v>112</v>
      </c>
      <c r="D310">
        <v>70</v>
      </c>
      <c r="E310">
        <v>53</v>
      </c>
      <c r="F310">
        <v>39</v>
      </c>
      <c r="G310" s="7">
        <f t="shared" si="14"/>
        <v>1.6</v>
      </c>
      <c r="H310" s="7">
        <f t="shared" si="15"/>
        <v>0.4732142857142857</v>
      </c>
      <c r="I310">
        <v>26</v>
      </c>
      <c r="J310" s="7">
        <v>0</v>
      </c>
      <c r="K310" s="5">
        <v>52</v>
      </c>
    </row>
    <row r="311" spans="1:11" x14ac:dyDescent="0.2">
      <c r="B311">
        <v>20</v>
      </c>
      <c r="C311">
        <v>105</v>
      </c>
      <c r="D311">
        <v>94</v>
      </c>
      <c r="E311">
        <v>54</v>
      </c>
      <c r="F311">
        <v>42</v>
      </c>
      <c r="G311" s="7">
        <f t="shared" si="14"/>
        <v>1.1170212765957446</v>
      </c>
      <c r="H311" s="7">
        <f t="shared" si="15"/>
        <v>0.51428571428571423</v>
      </c>
      <c r="I311">
        <v>23</v>
      </c>
      <c r="J311" s="7">
        <v>6.25E-2</v>
      </c>
      <c r="K311" s="5">
        <v>65</v>
      </c>
    </row>
    <row r="312" spans="1:11" x14ac:dyDescent="0.2">
      <c r="B312">
        <v>23</v>
      </c>
      <c r="C312">
        <v>109</v>
      </c>
      <c r="D312">
        <v>77</v>
      </c>
      <c r="E312">
        <v>51</v>
      </c>
      <c r="F312">
        <v>39</v>
      </c>
      <c r="G312" s="7">
        <f t="shared" si="14"/>
        <v>1.4155844155844155</v>
      </c>
      <c r="H312" s="7">
        <f t="shared" si="15"/>
        <v>0.46788990825688076</v>
      </c>
      <c r="I312">
        <v>25</v>
      </c>
      <c r="J312" s="7">
        <v>0.1</v>
      </c>
      <c r="K312" s="5">
        <v>63</v>
      </c>
    </row>
    <row r="313" spans="1:11" x14ac:dyDescent="0.2">
      <c r="B313">
        <v>20</v>
      </c>
      <c r="C313">
        <v>121</v>
      </c>
      <c r="D313">
        <v>82</v>
      </c>
      <c r="E313">
        <v>58</v>
      </c>
      <c r="F313">
        <v>37</v>
      </c>
      <c r="G313" s="7">
        <f t="shared" si="14"/>
        <v>1.475609756097561</v>
      </c>
      <c r="H313" s="7">
        <f t="shared" si="15"/>
        <v>0.47933884297520662</v>
      </c>
      <c r="I313">
        <v>25</v>
      </c>
      <c r="J313" s="7">
        <v>0.11904761904761904</v>
      </c>
      <c r="K313" s="5">
        <v>58</v>
      </c>
    </row>
    <row r="314" spans="1:11" x14ac:dyDescent="0.2">
      <c r="B314">
        <v>10</v>
      </c>
      <c r="C314">
        <v>90</v>
      </c>
      <c r="D314">
        <v>68</v>
      </c>
      <c r="E314">
        <v>47</v>
      </c>
      <c r="F314">
        <v>35</v>
      </c>
      <c r="G314" s="7">
        <f t="shared" si="14"/>
        <v>1.3235294117647058</v>
      </c>
      <c r="H314" s="7">
        <f t="shared" si="15"/>
        <v>0.52222222222222225</v>
      </c>
      <c r="I314">
        <v>21</v>
      </c>
      <c r="J314" s="7">
        <v>0.20588235294117646</v>
      </c>
      <c r="K314" s="5">
        <v>62</v>
      </c>
    </row>
    <row r="315" spans="1:11" x14ac:dyDescent="0.2">
      <c r="B315">
        <v>10</v>
      </c>
      <c r="C315">
        <v>75</v>
      </c>
      <c r="D315">
        <v>40</v>
      </c>
      <c r="E315">
        <v>37</v>
      </c>
      <c r="F315">
        <v>32</v>
      </c>
      <c r="G315" s="7">
        <f t="shared" si="14"/>
        <v>1.875</v>
      </c>
      <c r="H315" s="7">
        <f t="shared" si="15"/>
        <v>0.49333333333333335</v>
      </c>
      <c r="I315">
        <v>19</v>
      </c>
      <c r="J315" s="7">
        <v>0</v>
      </c>
      <c r="K315" s="5">
        <v>52</v>
      </c>
    </row>
    <row r="316" spans="1:11" x14ac:dyDescent="0.2">
      <c r="B316">
        <v>6</v>
      </c>
      <c r="C316">
        <v>68</v>
      </c>
      <c r="D316">
        <v>42</v>
      </c>
      <c r="E316">
        <v>45</v>
      </c>
      <c r="F316">
        <v>37</v>
      </c>
      <c r="G316" s="7">
        <f t="shared" si="14"/>
        <v>1.6190476190476191</v>
      </c>
      <c r="H316" s="7">
        <f t="shared" si="15"/>
        <v>0.66176470588235292</v>
      </c>
      <c r="I316">
        <v>18</v>
      </c>
      <c r="J316" s="7">
        <v>0</v>
      </c>
      <c r="K316" s="5">
        <v>52</v>
      </c>
    </row>
    <row r="317" spans="1:11" x14ac:dyDescent="0.2">
      <c r="B317">
        <v>11</v>
      </c>
      <c r="C317">
        <v>120</v>
      </c>
      <c r="D317">
        <v>90</v>
      </c>
      <c r="E317">
        <v>57</v>
      </c>
      <c r="F317">
        <v>42</v>
      </c>
      <c r="G317" s="7">
        <f t="shared" si="14"/>
        <v>1.3333333333333333</v>
      </c>
      <c r="H317" s="7">
        <f t="shared" si="15"/>
        <v>0.47499999999999998</v>
      </c>
      <c r="I317">
        <v>25</v>
      </c>
      <c r="J317" s="7">
        <v>0</v>
      </c>
      <c r="K317" s="5">
        <v>70</v>
      </c>
    </row>
    <row r="318" spans="1:11" x14ac:dyDescent="0.2">
      <c r="B318">
        <v>14</v>
      </c>
      <c r="C318">
        <v>113</v>
      </c>
      <c r="D318">
        <v>87</v>
      </c>
      <c r="E318">
        <v>52</v>
      </c>
      <c r="F318">
        <v>37</v>
      </c>
      <c r="G318" s="7">
        <f t="shared" si="14"/>
        <v>1.2988505747126438</v>
      </c>
      <c r="H318" s="7">
        <f t="shared" si="15"/>
        <v>0.46017699115044247</v>
      </c>
      <c r="I318">
        <v>27</v>
      </c>
      <c r="J318" s="7">
        <v>0</v>
      </c>
      <c r="K318" s="5">
        <v>65</v>
      </c>
    </row>
    <row r="319" spans="1:11" x14ac:dyDescent="0.2">
      <c r="B319">
        <v>15</v>
      </c>
      <c r="C319">
        <v>120</v>
      </c>
      <c r="D319">
        <v>96</v>
      </c>
      <c r="E319">
        <v>60</v>
      </c>
      <c r="F319">
        <v>39</v>
      </c>
      <c r="G319" s="7">
        <f t="shared" si="14"/>
        <v>1.25</v>
      </c>
      <c r="H319" s="7">
        <f t="shared" si="15"/>
        <v>0.5</v>
      </c>
      <c r="I319">
        <v>25</v>
      </c>
      <c r="J319" s="7">
        <v>0.10638297872340426</v>
      </c>
      <c r="K319" s="5">
        <v>58</v>
      </c>
    </row>
    <row r="320" spans="1:11" x14ac:dyDescent="0.2">
      <c r="B320">
        <v>12</v>
      </c>
      <c r="C320">
        <v>88</v>
      </c>
      <c r="D320">
        <v>65</v>
      </c>
      <c r="E320">
        <v>40</v>
      </c>
      <c r="F320">
        <v>38</v>
      </c>
      <c r="G320" s="7">
        <f t="shared" si="14"/>
        <v>1.3538461538461539</v>
      </c>
      <c r="H320" s="7">
        <f t="shared" si="15"/>
        <v>0.45454545454545453</v>
      </c>
      <c r="I320">
        <v>19</v>
      </c>
      <c r="J320" s="7">
        <v>0.13333333333333333</v>
      </c>
      <c r="K320" s="5">
        <v>58</v>
      </c>
    </row>
    <row r="321" spans="1:11" x14ac:dyDescent="0.2">
      <c r="B321">
        <v>13</v>
      </c>
      <c r="C321">
        <v>92</v>
      </c>
      <c r="D321">
        <v>60</v>
      </c>
      <c r="E321">
        <v>47</v>
      </c>
      <c r="F321">
        <v>38</v>
      </c>
      <c r="G321" s="7">
        <f t="shared" si="14"/>
        <v>1.5333333333333334</v>
      </c>
      <c r="H321" s="7">
        <f t="shared" si="15"/>
        <v>0.51086956521739135</v>
      </c>
      <c r="I321">
        <v>24</v>
      </c>
      <c r="J321" s="7">
        <v>0.1</v>
      </c>
      <c r="K321" s="5">
        <v>54</v>
      </c>
    </row>
    <row r="322" spans="1:11" x14ac:dyDescent="0.2">
      <c r="B322">
        <v>12</v>
      </c>
      <c r="C322">
        <v>102</v>
      </c>
      <c r="D322">
        <v>72</v>
      </c>
      <c r="E322">
        <v>55</v>
      </c>
      <c r="F322">
        <v>40</v>
      </c>
      <c r="G322" s="7">
        <f t="shared" si="14"/>
        <v>1.4166666666666667</v>
      </c>
      <c r="H322" s="7">
        <f t="shared" si="15"/>
        <v>0.53921568627450978</v>
      </c>
      <c r="I322">
        <v>25</v>
      </c>
      <c r="J322" s="7">
        <v>8.8235294117647065E-2</v>
      </c>
      <c r="K322" s="5">
        <v>64</v>
      </c>
    </row>
    <row r="323" spans="1:11" x14ac:dyDescent="0.2">
      <c r="B323">
        <v>10</v>
      </c>
      <c r="C323">
        <v>76</v>
      </c>
      <c r="D323">
        <v>52</v>
      </c>
      <c r="E323">
        <v>40</v>
      </c>
      <c r="F323">
        <v>40</v>
      </c>
      <c r="G323" s="7">
        <f t="shared" si="14"/>
        <v>1.4615384615384615</v>
      </c>
      <c r="H323" s="7">
        <f t="shared" si="15"/>
        <v>0.52631578947368418</v>
      </c>
      <c r="I323">
        <v>18</v>
      </c>
      <c r="J323" s="7">
        <v>7.6923076923076927E-2</v>
      </c>
      <c r="K323" s="5">
        <v>54</v>
      </c>
    </row>
    <row r="324" spans="1:11" x14ac:dyDescent="0.2">
      <c r="A324" t="s">
        <v>1094</v>
      </c>
      <c r="B324">
        <v>12</v>
      </c>
      <c r="C324">
        <v>82</v>
      </c>
      <c r="D324">
        <v>66</v>
      </c>
      <c r="E324">
        <v>42</v>
      </c>
      <c r="F324">
        <v>42</v>
      </c>
      <c r="G324" s="7">
        <f t="shared" si="14"/>
        <v>1.2424242424242424</v>
      </c>
      <c r="H324" s="7">
        <f t="shared" si="15"/>
        <v>0.51219512195121952</v>
      </c>
      <c r="I324">
        <v>20</v>
      </c>
      <c r="J324" s="7">
        <v>0</v>
      </c>
      <c r="K324" s="5">
        <v>68</v>
      </c>
    </row>
    <row r="325" spans="1:11" x14ac:dyDescent="0.2">
      <c r="B325">
        <v>10</v>
      </c>
      <c r="C325">
        <v>92</v>
      </c>
      <c r="D325">
        <v>70</v>
      </c>
      <c r="E325">
        <v>47</v>
      </c>
      <c r="F325">
        <v>42</v>
      </c>
      <c r="G325" s="7">
        <f t="shared" si="14"/>
        <v>1.3142857142857143</v>
      </c>
      <c r="H325" s="7">
        <f t="shared" si="15"/>
        <v>0.51086956521739135</v>
      </c>
      <c r="I325">
        <v>22</v>
      </c>
      <c r="J325" s="7">
        <v>8.8235294117647065E-2</v>
      </c>
      <c r="K325" s="5">
        <v>53</v>
      </c>
    </row>
    <row r="326" spans="1:11" x14ac:dyDescent="0.2">
      <c r="B326">
        <v>15</v>
      </c>
      <c r="C326">
        <v>125</v>
      </c>
      <c r="D326">
        <v>77</v>
      </c>
      <c r="E326">
        <v>60</v>
      </c>
      <c r="F326">
        <v>35</v>
      </c>
      <c r="G326" s="7">
        <f t="shared" si="14"/>
        <v>1.6233766233766234</v>
      </c>
      <c r="H326" s="7">
        <f t="shared" si="15"/>
        <v>0.48</v>
      </c>
      <c r="I326">
        <v>30</v>
      </c>
      <c r="J326" s="7">
        <v>7.6923076923076927E-2</v>
      </c>
      <c r="K326" s="5">
        <v>53</v>
      </c>
    </row>
    <row r="327" spans="1:11" x14ac:dyDescent="0.2">
      <c r="B327">
        <v>12</v>
      </c>
      <c r="C327">
        <v>124</v>
      </c>
      <c r="D327">
        <v>80</v>
      </c>
      <c r="E327">
        <v>60</v>
      </c>
      <c r="F327">
        <v>34</v>
      </c>
      <c r="G327" s="7">
        <f t="shared" si="14"/>
        <v>1.55</v>
      </c>
      <c r="H327" s="7">
        <f t="shared" si="15"/>
        <v>0.4838709677419355</v>
      </c>
      <c r="I327">
        <v>30</v>
      </c>
      <c r="J327" s="7">
        <v>0.1</v>
      </c>
      <c r="K327" s="5">
        <v>53</v>
      </c>
    </row>
    <row r="328" spans="1:11" x14ac:dyDescent="0.2">
      <c r="B328">
        <v>16</v>
      </c>
      <c r="C328">
        <v>92</v>
      </c>
      <c r="D328">
        <v>70</v>
      </c>
      <c r="E328">
        <v>42</v>
      </c>
      <c r="F328">
        <v>37</v>
      </c>
      <c r="G328" s="7">
        <f t="shared" si="14"/>
        <v>1.3142857142857143</v>
      </c>
      <c r="H328" s="7">
        <f t="shared" si="15"/>
        <v>0.45652173913043476</v>
      </c>
      <c r="I328">
        <v>24</v>
      </c>
      <c r="J328" s="7">
        <v>8.5714285714285715E-2</v>
      </c>
      <c r="K328" s="5">
        <v>58</v>
      </c>
    </row>
    <row r="329" spans="1:11" x14ac:dyDescent="0.2">
      <c r="B329">
        <v>12</v>
      </c>
      <c r="C329">
        <v>82</v>
      </c>
      <c r="D329">
        <v>70</v>
      </c>
      <c r="E329">
        <v>38</v>
      </c>
      <c r="F329">
        <v>45</v>
      </c>
      <c r="G329" s="7">
        <f t="shared" si="14"/>
        <v>1.1714285714285715</v>
      </c>
      <c r="H329" s="7">
        <f t="shared" si="15"/>
        <v>0.46341463414634149</v>
      </c>
      <c r="I329">
        <v>21</v>
      </c>
      <c r="J329" s="7">
        <v>8.1081081081081086E-2</v>
      </c>
      <c r="K329" s="5">
        <v>65</v>
      </c>
    </row>
    <row r="330" spans="1:11" x14ac:dyDescent="0.2">
      <c r="B330">
        <v>15</v>
      </c>
      <c r="C330">
        <v>125</v>
      </c>
      <c r="D330">
        <v>87</v>
      </c>
      <c r="E330">
        <v>67</v>
      </c>
      <c r="F330">
        <v>37</v>
      </c>
      <c r="G330" s="7">
        <f t="shared" si="14"/>
        <v>1.4367816091954022</v>
      </c>
      <c r="H330" s="7">
        <f t="shared" si="15"/>
        <v>0.53600000000000003</v>
      </c>
      <c r="I330">
        <v>24</v>
      </c>
      <c r="J330" s="7">
        <v>0</v>
      </c>
      <c r="K330" s="5">
        <v>58</v>
      </c>
    </row>
    <row r="331" spans="1:11" x14ac:dyDescent="0.2">
      <c r="B331">
        <v>17</v>
      </c>
      <c r="C331">
        <v>135</v>
      </c>
      <c r="D331">
        <v>100</v>
      </c>
      <c r="E331">
        <v>78</v>
      </c>
      <c r="F331">
        <v>37</v>
      </c>
      <c r="G331" s="7">
        <f t="shared" ref="G331:G363" si="18">C331/D331</f>
        <v>1.35</v>
      </c>
      <c r="H331" s="7">
        <f t="shared" ref="H331:H363" si="19">E331/C331</f>
        <v>0.57777777777777772</v>
      </c>
      <c r="I331">
        <v>24</v>
      </c>
      <c r="J331" s="7">
        <v>0</v>
      </c>
      <c r="K331" s="5">
        <v>52</v>
      </c>
    </row>
    <row r="332" spans="1:11" x14ac:dyDescent="0.2">
      <c r="B332">
        <v>15</v>
      </c>
      <c r="C332">
        <v>120</v>
      </c>
      <c r="D332">
        <v>88</v>
      </c>
      <c r="E332">
        <v>53</v>
      </c>
      <c r="F332">
        <v>33</v>
      </c>
      <c r="G332" s="7">
        <f t="shared" si="18"/>
        <v>1.3636363636363635</v>
      </c>
      <c r="H332" s="7">
        <f t="shared" si="19"/>
        <v>0.44166666666666665</v>
      </c>
      <c r="I332">
        <v>26</v>
      </c>
      <c r="J332" s="7">
        <v>0.125</v>
      </c>
      <c r="K332" s="5">
        <v>68</v>
      </c>
    </row>
    <row r="333" spans="1:11" x14ac:dyDescent="0.2">
      <c r="B333">
        <v>15</v>
      </c>
      <c r="C333">
        <v>102</v>
      </c>
      <c r="D333">
        <v>75</v>
      </c>
      <c r="E333">
        <v>50</v>
      </c>
      <c r="F333">
        <v>30</v>
      </c>
      <c r="G333" s="7">
        <f t="shared" si="18"/>
        <v>1.36</v>
      </c>
      <c r="H333" s="7">
        <f t="shared" si="19"/>
        <v>0.49019607843137253</v>
      </c>
      <c r="I333">
        <v>20</v>
      </c>
      <c r="J333" s="7">
        <v>0.125</v>
      </c>
      <c r="K333" s="5">
        <v>68</v>
      </c>
    </row>
    <row r="334" spans="1:11" x14ac:dyDescent="0.2">
      <c r="B334">
        <v>20</v>
      </c>
      <c r="C334">
        <v>127</v>
      </c>
      <c r="D334">
        <v>96</v>
      </c>
      <c r="E334">
        <v>68</v>
      </c>
      <c r="F334">
        <v>38</v>
      </c>
      <c r="G334" s="7">
        <f t="shared" si="18"/>
        <v>1.3229166666666667</v>
      </c>
      <c r="H334" s="7">
        <f t="shared" si="19"/>
        <v>0.53543307086614178</v>
      </c>
      <c r="I334">
        <v>20</v>
      </c>
      <c r="J334" s="7">
        <v>0.10416666666666667</v>
      </c>
      <c r="K334" s="5">
        <v>60</v>
      </c>
    </row>
    <row r="335" spans="1:11" x14ac:dyDescent="0.2">
      <c r="B335">
        <v>12</v>
      </c>
      <c r="C335">
        <v>125</v>
      </c>
      <c r="D335">
        <v>98</v>
      </c>
      <c r="E335">
        <v>67</v>
      </c>
      <c r="F335">
        <v>38</v>
      </c>
      <c r="G335" s="7">
        <f t="shared" si="18"/>
        <v>1.2755102040816326</v>
      </c>
      <c r="H335" s="7">
        <f t="shared" si="19"/>
        <v>0.53600000000000003</v>
      </c>
      <c r="I335">
        <v>21</v>
      </c>
      <c r="J335" s="7">
        <v>6.25E-2</v>
      </c>
      <c r="K335" s="5">
        <v>58</v>
      </c>
    </row>
    <row r="336" spans="1:11" x14ac:dyDescent="0.2">
      <c r="B336">
        <v>8</v>
      </c>
      <c r="C336">
        <v>120</v>
      </c>
      <c r="D336">
        <v>87</v>
      </c>
      <c r="E336">
        <v>65</v>
      </c>
      <c r="F336">
        <v>38</v>
      </c>
      <c r="G336" s="7">
        <f t="shared" si="18"/>
        <v>1.3793103448275863</v>
      </c>
      <c r="H336" s="7">
        <f t="shared" si="19"/>
        <v>0.54166666666666663</v>
      </c>
      <c r="I336">
        <v>21</v>
      </c>
      <c r="J336" s="7">
        <v>7.1428571428571425E-2</v>
      </c>
      <c r="K336" s="5">
        <v>53</v>
      </c>
    </row>
    <row r="337" spans="2:11" x14ac:dyDescent="0.2">
      <c r="B337">
        <v>9</v>
      </c>
      <c r="C337">
        <v>129</v>
      </c>
      <c r="D337">
        <v>85</v>
      </c>
      <c r="E337">
        <v>72</v>
      </c>
      <c r="F337">
        <v>30</v>
      </c>
      <c r="G337" s="7">
        <f t="shared" si="18"/>
        <v>1.5176470588235293</v>
      </c>
      <c r="H337" s="7">
        <f t="shared" si="19"/>
        <v>0.55813953488372092</v>
      </c>
      <c r="I337">
        <v>20</v>
      </c>
      <c r="J337" s="7">
        <v>4.3478260869565216E-2</v>
      </c>
      <c r="K337" s="5">
        <v>48</v>
      </c>
    </row>
    <row r="338" spans="2:11" x14ac:dyDescent="0.2">
      <c r="B338">
        <v>9</v>
      </c>
      <c r="C338">
        <v>97</v>
      </c>
      <c r="D338">
        <v>73</v>
      </c>
      <c r="E338">
        <v>52</v>
      </c>
      <c r="F338">
        <v>30</v>
      </c>
      <c r="G338" s="7">
        <f t="shared" si="18"/>
        <v>1.3287671232876712</v>
      </c>
      <c r="H338" s="7">
        <f t="shared" si="19"/>
        <v>0.53608247422680411</v>
      </c>
      <c r="I338">
        <v>22</v>
      </c>
      <c r="J338" s="7">
        <v>0</v>
      </c>
      <c r="K338" s="5">
        <v>63</v>
      </c>
    </row>
    <row r="339" spans="2:11" x14ac:dyDescent="0.2">
      <c r="B339">
        <v>10</v>
      </c>
      <c r="C339">
        <v>105</v>
      </c>
      <c r="D339">
        <v>80</v>
      </c>
      <c r="E339">
        <v>52</v>
      </c>
      <c r="F339">
        <v>32</v>
      </c>
      <c r="G339" s="7">
        <f t="shared" si="18"/>
        <v>1.3125</v>
      </c>
      <c r="H339" s="7">
        <f t="shared" si="19"/>
        <v>0.49523809523809526</v>
      </c>
      <c r="I339">
        <v>24</v>
      </c>
      <c r="J339" s="7">
        <v>0.05</v>
      </c>
      <c r="K339" s="5">
        <v>74</v>
      </c>
    </row>
    <row r="340" spans="2:11" x14ac:dyDescent="0.2">
      <c r="B340">
        <v>18</v>
      </c>
      <c r="C340">
        <v>118</v>
      </c>
      <c r="D340">
        <v>70</v>
      </c>
      <c r="E340">
        <v>58</v>
      </c>
      <c r="F340">
        <v>30</v>
      </c>
      <c r="G340" s="7">
        <f t="shared" si="18"/>
        <v>1.6857142857142857</v>
      </c>
      <c r="H340" s="7">
        <f t="shared" si="19"/>
        <v>0.49152542372881358</v>
      </c>
      <c r="I340">
        <v>33</v>
      </c>
      <c r="J340" s="7">
        <v>0</v>
      </c>
      <c r="K340" s="5">
        <v>48</v>
      </c>
    </row>
    <row r="341" spans="2:11" x14ac:dyDescent="0.2">
      <c r="B341">
        <v>12</v>
      </c>
      <c r="C341">
        <v>120</v>
      </c>
      <c r="D341">
        <v>79</v>
      </c>
      <c r="E341">
        <v>54</v>
      </c>
      <c r="F341">
        <v>35</v>
      </c>
      <c r="G341" s="7">
        <f t="shared" si="18"/>
        <v>1.518987341772152</v>
      </c>
      <c r="H341" s="7">
        <f t="shared" si="19"/>
        <v>0.45</v>
      </c>
      <c r="I341">
        <v>28</v>
      </c>
      <c r="J341" s="7">
        <v>8.1081081081081086E-2</v>
      </c>
      <c r="K341" s="5">
        <v>50</v>
      </c>
    </row>
    <row r="342" spans="2:11" x14ac:dyDescent="0.2">
      <c r="B342">
        <v>13</v>
      </c>
      <c r="C342">
        <v>110</v>
      </c>
      <c r="D342">
        <v>82</v>
      </c>
      <c r="E342">
        <v>58</v>
      </c>
      <c r="F342">
        <v>34</v>
      </c>
      <c r="G342" s="7">
        <f t="shared" si="18"/>
        <v>1.3414634146341464</v>
      </c>
      <c r="H342" s="7">
        <f t="shared" si="19"/>
        <v>0.52727272727272723</v>
      </c>
      <c r="I342">
        <v>23</v>
      </c>
      <c r="J342" s="7">
        <v>0</v>
      </c>
      <c r="K342" s="5">
        <v>45</v>
      </c>
    </row>
    <row r="343" spans="2:11" x14ac:dyDescent="0.2">
      <c r="B343">
        <v>20</v>
      </c>
      <c r="C343">
        <v>118</v>
      </c>
      <c r="D343">
        <v>86</v>
      </c>
      <c r="E343">
        <v>62</v>
      </c>
      <c r="F343">
        <v>35</v>
      </c>
      <c r="G343" s="7">
        <f t="shared" si="18"/>
        <v>1.3720930232558139</v>
      </c>
      <c r="H343" s="7">
        <f t="shared" si="19"/>
        <v>0.52542372881355937</v>
      </c>
      <c r="I343">
        <v>25</v>
      </c>
      <c r="J343" s="7">
        <v>6.9767441860465115E-2</v>
      </c>
      <c r="K343" s="5">
        <v>54</v>
      </c>
    </row>
    <row r="344" spans="2:11" x14ac:dyDescent="0.2">
      <c r="B344">
        <v>18</v>
      </c>
      <c r="C344">
        <v>113</v>
      </c>
      <c r="D344">
        <v>82</v>
      </c>
      <c r="E344">
        <v>57</v>
      </c>
      <c r="F344">
        <v>42</v>
      </c>
      <c r="G344" s="7">
        <f t="shared" si="18"/>
        <v>1.3780487804878048</v>
      </c>
      <c r="H344" s="7">
        <f t="shared" si="19"/>
        <v>0.50442477876106195</v>
      </c>
      <c r="I344">
        <v>29</v>
      </c>
      <c r="J344" s="7">
        <v>0.125</v>
      </c>
      <c r="K344" s="5">
        <v>66</v>
      </c>
    </row>
    <row r="345" spans="2:11" x14ac:dyDescent="0.2">
      <c r="B345">
        <v>15</v>
      </c>
      <c r="C345">
        <v>95</v>
      </c>
      <c r="D345">
        <v>72</v>
      </c>
      <c r="E345">
        <v>47</v>
      </c>
      <c r="F345">
        <v>37</v>
      </c>
      <c r="G345" s="7">
        <f t="shared" si="18"/>
        <v>1.3194444444444444</v>
      </c>
      <c r="H345" s="7">
        <f t="shared" si="19"/>
        <v>0.49473684210526314</v>
      </c>
      <c r="I345">
        <v>25</v>
      </c>
      <c r="J345" s="7">
        <v>0</v>
      </c>
      <c r="K345" s="5">
        <v>70</v>
      </c>
    </row>
    <row r="346" spans="2:11" x14ac:dyDescent="0.2">
      <c r="B346">
        <v>10</v>
      </c>
      <c r="C346">
        <v>70</v>
      </c>
      <c r="D346">
        <v>47</v>
      </c>
      <c r="E346">
        <v>37</v>
      </c>
      <c r="F346">
        <v>41</v>
      </c>
      <c r="G346" s="7">
        <f t="shared" si="18"/>
        <v>1.4893617021276595</v>
      </c>
      <c r="H346" s="7">
        <f t="shared" si="19"/>
        <v>0.52857142857142858</v>
      </c>
      <c r="I346">
        <v>23</v>
      </c>
      <c r="J346" s="7">
        <v>0</v>
      </c>
      <c r="K346" s="5">
        <v>55</v>
      </c>
    </row>
    <row r="347" spans="2:11" x14ac:dyDescent="0.2">
      <c r="B347">
        <v>8</v>
      </c>
      <c r="C347">
        <v>65</v>
      </c>
      <c r="D347">
        <v>42</v>
      </c>
      <c r="E347">
        <v>30</v>
      </c>
      <c r="F347">
        <v>40</v>
      </c>
      <c r="G347" s="7">
        <f t="shared" si="18"/>
        <v>1.5476190476190477</v>
      </c>
      <c r="H347" s="7">
        <f t="shared" si="19"/>
        <v>0.46153846153846156</v>
      </c>
      <c r="I347">
        <v>21</v>
      </c>
      <c r="J347" s="7">
        <v>0</v>
      </c>
      <c r="K347" s="5">
        <v>62</v>
      </c>
    </row>
    <row r="348" spans="2:11" x14ac:dyDescent="0.2">
      <c r="B348">
        <v>15</v>
      </c>
      <c r="C348">
        <v>135</v>
      </c>
      <c r="D348">
        <v>88</v>
      </c>
      <c r="E348">
        <v>80</v>
      </c>
      <c r="F348">
        <v>32</v>
      </c>
      <c r="G348" s="7">
        <f t="shared" si="18"/>
        <v>1.5340909090909092</v>
      </c>
      <c r="H348" s="7">
        <f t="shared" si="19"/>
        <v>0.59259259259259256</v>
      </c>
      <c r="I348">
        <v>24</v>
      </c>
      <c r="J348" s="7">
        <v>0</v>
      </c>
      <c r="K348" s="5">
        <v>38</v>
      </c>
    </row>
    <row r="349" spans="2:11" x14ac:dyDescent="0.2">
      <c r="B349">
        <v>16</v>
      </c>
      <c r="C349">
        <v>133</v>
      </c>
      <c r="D349">
        <v>82</v>
      </c>
      <c r="E349">
        <v>80</v>
      </c>
      <c r="F349">
        <v>33</v>
      </c>
      <c r="G349" s="7">
        <f t="shared" si="18"/>
        <v>1.6219512195121952</v>
      </c>
      <c r="H349" s="7">
        <f t="shared" si="19"/>
        <v>0.60150375939849621</v>
      </c>
      <c r="I349">
        <v>26</v>
      </c>
      <c r="J349" s="7">
        <v>6.9767441860465115E-2</v>
      </c>
      <c r="K349" s="5">
        <v>45</v>
      </c>
    </row>
    <row r="350" spans="2:11" x14ac:dyDescent="0.2">
      <c r="B350">
        <v>15</v>
      </c>
      <c r="C350">
        <v>104</v>
      </c>
      <c r="D350">
        <v>82</v>
      </c>
      <c r="E350">
        <v>56</v>
      </c>
      <c r="F350">
        <v>34</v>
      </c>
      <c r="G350" s="7">
        <f t="shared" si="18"/>
        <v>1.2682926829268293</v>
      </c>
      <c r="H350" s="7">
        <f t="shared" si="19"/>
        <v>0.53846153846153844</v>
      </c>
      <c r="I350">
        <v>27</v>
      </c>
      <c r="J350" s="7">
        <v>0</v>
      </c>
      <c r="K350" s="5">
        <v>60</v>
      </c>
    </row>
    <row r="351" spans="2:11" x14ac:dyDescent="0.2">
      <c r="B351">
        <v>9</v>
      </c>
      <c r="C351">
        <v>103</v>
      </c>
      <c r="D351">
        <v>73</v>
      </c>
      <c r="E351">
        <v>58</v>
      </c>
      <c r="F351">
        <v>37</v>
      </c>
      <c r="G351" s="7">
        <f t="shared" si="18"/>
        <v>1.4109589041095891</v>
      </c>
      <c r="H351" s="7">
        <f t="shared" si="19"/>
        <v>0.56310679611650483</v>
      </c>
      <c r="I351">
        <v>26</v>
      </c>
      <c r="J351" s="7">
        <v>0</v>
      </c>
      <c r="K351" s="5">
        <v>48</v>
      </c>
    </row>
    <row r="352" spans="2:11" x14ac:dyDescent="0.2">
      <c r="B352">
        <v>10</v>
      </c>
      <c r="C352">
        <v>95</v>
      </c>
      <c r="D352">
        <v>82</v>
      </c>
      <c r="E352">
        <v>43</v>
      </c>
      <c r="F352">
        <v>38</v>
      </c>
      <c r="G352" s="7">
        <f t="shared" si="18"/>
        <v>1.1585365853658536</v>
      </c>
      <c r="H352" s="7">
        <f t="shared" si="19"/>
        <v>0.45263157894736844</v>
      </c>
      <c r="I352">
        <v>23</v>
      </c>
      <c r="J352" s="7">
        <v>0.125</v>
      </c>
      <c r="K352" s="5">
        <v>58</v>
      </c>
    </row>
    <row r="353" spans="1:14" x14ac:dyDescent="0.2">
      <c r="B353">
        <v>15</v>
      </c>
      <c r="C353">
        <v>110</v>
      </c>
      <c r="D353">
        <v>90</v>
      </c>
      <c r="E353">
        <v>57</v>
      </c>
      <c r="F353">
        <v>33</v>
      </c>
      <c r="G353" s="7">
        <f t="shared" si="18"/>
        <v>1.2222222222222223</v>
      </c>
      <c r="H353" s="7">
        <f t="shared" si="19"/>
        <v>0.51818181818181819</v>
      </c>
      <c r="I353">
        <v>23</v>
      </c>
      <c r="J353" s="7">
        <v>8.8888888888888892E-2</v>
      </c>
      <c r="K353" s="5">
        <v>65</v>
      </c>
    </row>
    <row r="354" spans="1:14" x14ac:dyDescent="0.2">
      <c r="B354">
        <v>13</v>
      </c>
      <c r="C354">
        <v>92</v>
      </c>
      <c r="D354">
        <v>54</v>
      </c>
      <c r="E354">
        <v>43</v>
      </c>
      <c r="F354">
        <v>29</v>
      </c>
      <c r="G354" s="7">
        <f t="shared" si="18"/>
        <v>1.7037037037037037</v>
      </c>
      <c r="H354" s="7">
        <f t="shared" si="19"/>
        <v>0.46739130434782611</v>
      </c>
      <c r="I354">
        <v>26</v>
      </c>
      <c r="J354" s="7">
        <v>0.1111111111111111</v>
      </c>
      <c r="K354" s="5">
        <v>45</v>
      </c>
    </row>
    <row r="355" spans="1:14" x14ac:dyDescent="0.2">
      <c r="B355">
        <v>8</v>
      </c>
      <c r="C355">
        <v>75</v>
      </c>
      <c r="D355">
        <v>48</v>
      </c>
      <c r="E355">
        <v>34</v>
      </c>
      <c r="F355">
        <v>33</v>
      </c>
      <c r="G355" s="7">
        <f t="shared" si="18"/>
        <v>1.5625</v>
      </c>
      <c r="H355" s="7">
        <f t="shared" si="19"/>
        <v>0.45333333333333331</v>
      </c>
      <c r="I355">
        <v>22</v>
      </c>
      <c r="J355" s="7">
        <v>8.3333333333333329E-2</v>
      </c>
      <c r="K355" s="5">
        <v>53</v>
      </c>
    </row>
    <row r="356" spans="1:14" x14ac:dyDescent="0.2">
      <c r="B356">
        <v>17</v>
      </c>
      <c r="C356">
        <v>110</v>
      </c>
      <c r="D356">
        <v>71</v>
      </c>
      <c r="E356">
        <v>57</v>
      </c>
      <c r="F356">
        <v>32</v>
      </c>
      <c r="G356" s="7">
        <f t="shared" si="18"/>
        <v>1.5492957746478873</v>
      </c>
      <c r="H356" s="7">
        <f t="shared" si="19"/>
        <v>0.51818181818181819</v>
      </c>
      <c r="I356">
        <v>25</v>
      </c>
      <c r="J356" s="7">
        <v>0</v>
      </c>
      <c r="K356" s="5">
        <v>52</v>
      </c>
    </row>
    <row r="357" spans="1:14" x14ac:dyDescent="0.2">
      <c r="B357">
        <v>10</v>
      </c>
      <c r="C357">
        <v>100</v>
      </c>
      <c r="D357">
        <v>68</v>
      </c>
      <c r="E357">
        <v>52</v>
      </c>
      <c r="F357">
        <v>35</v>
      </c>
      <c r="G357" s="7">
        <f t="shared" si="18"/>
        <v>1.4705882352941178</v>
      </c>
      <c r="H357" s="7">
        <f t="shared" si="19"/>
        <v>0.52</v>
      </c>
      <c r="I357">
        <v>22</v>
      </c>
      <c r="J357" s="7">
        <v>0</v>
      </c>
      <c r="K357" s="5">
        <v>65</v>
      </c>
    </row>
    <row r="358" spans="1:14" x14ac:dyDescent="0.2">
      <c r="B358">
        <v>12</v>
      </c>
      <c r="C358">
        <v>105</v>
      </c>
      <c r="D358">
        <v>64</v>
      </c>
      <c r="E358">
        <v>53</v>
      </c>
      <c r="F358">
        <v>32</v>
      </c>
      <c r="G358" s="7">
        <f t="shared" si="18"/>
        <v>1.640625</v>
      </c>
      <c r="H358" s="7">
        <f t="shared" si="19"/>
        <v>0.50476190476190474</v>
      </c>
      <c r="I358">
        <v>23</v>
      </c>
      <c r="J358" s="7">
        <v>5.7142857142857141E-2</v>
      </c>
      <c r="K358" s="5">
        <v>50</v>
      </c>
    </row>
    <row r="359" spans="1:14" x14ac:dyDescent="0.2">
      <c r="B359">
        <v>10</v>
      </c>
      <c r="C359">
        <v>102</v>
      </c>
      <c r="D359">
        <v>68</v>
      </c>
      <c r="E359">
        <v>48</v>
      </c>
      <c r="F359">
        <v>35</v>
      </c>
      <c r="G359" s="7">
        <f t="shared" si="18"/>
        <v>1.5</v>
      </c>
      <c r="H359" s="7">
        <f t="shared" si="19"/>
        <v>0.47058823529411764</v>
      </c>
      <c r="I359">
        <v>20</v>
      </c>
      <c r="J359" s="7">
        <v>8.3333333333333329E-2</v>
      </c>
      <c r="K359" s="5">
        <v>65</v>
      </c>
    </row>
    <row r="360" spans="1:14" x14ac:dyDescent="0.2">
      <c r="B360">
        <v>14</v>
      </c>
      <c r="C360">
        <v>105</v>
      </c>
      <c r="D360">
        <v>65</v>
      </c>
      <c r="E360">
        <v>50</v>
      </c>
      <c r="F360">
        <v>30</v>
      </c>
      <c r="G360" s="7">
        <f t="shared" si="18"/>
        <v>1.6153846153846154</v>
      </c>
      <c r="H360" s="7">
        <f t="shared" si="19"/>
        <v>0.47619047619047616</v>
      </c>
      <c r="I360">
        <v>26</v>
      </c>
      <c r="J360" s="7">
        <v>0</v>
      </c>
      <c r="K360" s="5">
        <v>52</v>
      </c>
    </row>
    <row r="361" spans="1:14" x14ac:dyDescent="0.2">
      <c r="B361">
        <v>12</v>
      </c>
      <c r="C361">
        <v>108</v>
      </c>
      <c r="D361">
        <v>68</v>
      </c>
      <c r="E361">
        <v>63</v>
      </c>
      <c r="F361">
        <v>36</v>
      </c>
      <c r="G361" s="7">
        <f t="shared" si="18"/>
        <v>1.588235294117647</v>
      </c>
      <c r="H361" s="7">
        <f t="shared" si="19"/>
        <v>0.58333333333333337</v>
      </c>
      <c r="I361">
        <v>30</v>
      </c>
      <c r="J361" s="7">
        <v>0</v>
      </c>
      <c r="K361" s="5">
        <v>42</v>
      </c>
    </row>
    <row r="362" spans="1:14" x14ac:dyDescent="0.2">
      <c r="B362">
        <v>18</v>
      </c>
      <c r="C362">
        <v>100</v>
      </c>
      <c r="D362">
        <v>73</v>
      </c>
      <c r="E362">
        <v>53</v>
      </c>
      <c r="F362">
        <v>32</v>
      </c>
      <c r="G362" s="7">
        <f t="shared" si="18"/>
        <v>1.3698630136986301</v>
      </c>
      <c r="H362" s="7">
        <f t="shared" si="19"/>
        <v>0.53</v>
      </c>
      <c r="I362">
        <v>28</v>
      </c>
      <c r="J362" s="7">
        <v>8.3333333333333329E-2</v>
      </c>
      <c r="K362" s="5">
        <v>57</v>
      </c>
    </row>
    <row r="363" spans="1:14" x14ac:dyDescent="0.2">
      <c r="B363">
        <v>12</v>
      </c>
      <c r="C363">
        <v>100</v>
      </c>
      <c r="D363">
        <v>76</v>
      </c>
      <c r="E363">
        <v>47</v>
      </c>
      <c r="F363">
        <v>32</v>
      </c>
      <c r="G363" s="7">
        <f t="shared" si="18"/>
        <v>1.3157894736842106</v>
      </c>
      <c r="H363" s="7">
        <f t="shared" si="19"/>
        <v>0.47</v>
      </c>
      <c r="I363">
        <v>26</v>
      </c>
      <c r="J363" s="7">
        <v>0.12820512820512819</v>
      </c>
      <c r="K363" s="5">
        <v>55</v>
      </c>
    </row>
    <row r="364" spans="1:14" x14ac:dyDescent="0.2">
      <c r="A364" t="s">
        <v>1095</v>
      </c>
      <c r="L364">
        <v>13</v>
      </c>
      <c r="M364">
        <v>13</v>
      </c>
      <c r="N364" s="7">
        <f t="shared" ref="N364:N414" si="20">L364/M364</f>
        <v>1</v>
      </c>
    </row>
    <row r="365" spans="1:14" x14ac:dyDescent="0.2">
      <c r="L365">
        <v>13</v>
      </c>
      <c r="M365">
        <v>13</v>
      </c>
      <c r="N365" s="7">
        <f t="shared" si="20"/>
        <v>1</v>
      </c>
    </row>
    <row r="366" spans="1:14" x14ac:dyDescent="0.2">
      <c r="L366">
        <v>13</v>
      </c>
      <c r="M366">
        <v>13</v>
      </c>
      <c r="N366" s="7">
        <f t="shared" si="20"/>
        <v>1</v>
      </c>
    </row>
    <row r="367" spans="1:14" x14ac:dyDescent="0.2">
      <c r="L367">
        <v>12.5</v>
      </c>
      <c r="M367">
        <v>13.5</v>
      </c>
      <c r="N367" s="7">
        <f t="shared" si="20"/>
        <v>0.92592592592592593</v>
      </c>
    </row>
    <row r="368" spans="1:14" x14ac:dyDescent="0.2">
      <c r="L368">
        <v>13</v>
      </c>
      <c r="M368">
        <v>13</v>
      </c>
      <c r="N368" s="7">
        <f t="shared" si="20"/>
        <v>1</v>
      </c>
    </row>
    <row r="369" spans="1:15" x14ac:dyDescent="0.2">
      <c r="L369">
        <v>15</v>
      </c>
      <c r="M369">
        <v>15</v>
      </c>
      <c r="N369" s="7">
        <f t="shared" si="20"/>
        <v>1</v>
      </c>
    </row>
    <row r="370" spans="1:15" x14ac:dyDescent="0.2">
      <c r="L370">
        <v>13</v>
      </c>
      <c r="M370">
        <v>14</v>
      </c>
      <c r="N370" s="7">
        <f t="shared" si="20"/>
        <v>0.9285714285714286</v>
      </c>
    </row>
    <row r="371" spans="1:15" x14ac:dyDescent="0.2">
      <c r="L371">
        <v>13</v>
      </c>
      <c r="M371">
        <v>15</v>
      </c>
      <c r="N371" s="7">
        <f t="shared" si="20"/>
        <v>0.8666666666666667</v>
      </c>
    </row>
    <row r="372" spans="1:15" x14ac:dyDescent="0.2">
      <c r="L372">
        <v>14.5</v>
      </c>
      <c r="M372">
        <v>14</v>
      </c>
      <c r="N372" s="7">
        <f t="shared" si="20"/>
        <v>1.0357142857142858</v>
      </c>
    </row>
    <row r="373" spans="1:15" x14ac:dyDescent="0.2">
      <c r="L373">
        <v>14</v>
      </c>
      <c r="M373">
        <v>15</v>
      </c>
      <c r="N373" s="7">
        <f t="shared" si="20"/>
        <v>0.93333333333333335</v>
      </c>
    </row>
    <row r="374" spans="1:15" x14ac:dyDescent="0.2">
      <c r="A374" t="s">
        <v>1096</v>
      </c>
      <c r="L374">
        <v>17</v>
      </c>
      <c r="M374">
        <v>12</v>
      </c>
      <c r="N374" s="7">
        <f t="shared" si="20"/>
        <v>1.4166666666666667</v>
      </c>
    </row>
    <row r="375" spans="1:15" x14ac:dyDescent="0.2">
      <c r="L375">
        <v>12</v>
      </c>
      <c r="M375">
        <v>11</v>
      </c>
      <c r="N375" s="7">
        <f t="shared" si="20"/>
        <v>1.0909090909090908</v>
      </c>
    </row>
    <row r="376" spans="1:15" x14ac:dyDescent="0.2">
      <c r="L376">
        <v>17</v>
      </c>
      <c r="M376">
        <v>13</v>
      </c>
      <c r="N376" s="7">
        <f t="shared" si="20"/>
        <v>1.3076923076923077</v>
      </c>
    </row>
    <row r="377" spans="1:15" x14ac:dyDescent="0.2">
      <c r="L377">
        <v>13</v>
      </c>
      <c r="M377">
        <v>11</v>
      </c>
      <c r="N377" s="7">
        <f t="shared" si="20"/>
        <v>1.1818181818181819</v>
      </c>
    </row>
    <row r="378" spans="1:15" x14ac:dyDescent="0.2">
      <c r="L378">
        <v>15</v>
      </c>
      <c r="M378">
        <v>12</v>
      </c>
      <c r="N378" s="7">
        <f t="shared" si="20"/>
        <v>1.25</v>
      </c>
    </row>
    <row r="379" spans="1:15" x14ac:dyDescent="0.2">
      <c r="L379">
        <v>13</v>
      </c>
      <c r="M379">
        <v>11.5</v>
      </c>
      <c r="N379" s="7">
        <f t="shared" si="20"/>
        <v>1.1304347826086956</v>
      </c>
    </row>
    <row r="380" spans="1:15" x14ac:dyDescent="0.2">
      <c r="A380" t="s">
        <v>1097</v>
      </c>
      <c r="L380">
        <v>13</v>
      </c>
      <c r="M380">
        <v>11</v>
      </c>
      <c r="N380" s="7">
        <f t="shared" si="20"/>
        <v>1.1818181818181819</v>
      </c>
    </row>
    <row r="381" spans="1:15" x14ac:dyDescent="0.2">
      <c r="L381">
        <v>12</v>
      </c>
      <c r="M381">
        <v>10.5</v>
      </c>
      <c r="N381" s="7">
        <f t="shared" si="20"/>
        <v>1.1428571428571428</v>
      </c>
    </row>
    <row r="382" spans="1:15" x14ac:dyDescent="0.2">
      <c r="L382">
        <v>12</v>
      </c>
      <c r="M382">
        <v>11</v>
      </c>
      <c r="N382" s="7">
        <f t="shared" si="20"/>
        <v>1.0909090909090908</v>
      </c>
    </row>
    <row r="383" spans="1:15" x14ac:dyDescent="0.2">
      <c r="L383">
        <v>12</v>
      </c>
      <c r="M383">
        <v>10</v>
      </c>
      <c r="N383" s="7">
        <f t="shared" si="20"/>
        <v>1.2</v>
      </c>
      <c r="O383" t="s">
        <v>71</v>
      </c>
    </row>
    <row r="384" spans="1:15" x14ac:dyDescent="0.2">
      <c r="A384" t="s">
        <v>1098</v>
      </c>
      <c r="L384">
        <v>12.5</v>
      </c>
      <c r="M384">
        <v>12</v>
      </c>
      <c r="N384" s="7">
        <f t="shared" si="20"/>
        <v>1.0416666666666667</v>
      </c>
      <c r="O384" t="s">
        <v>230</v>
      </c>
    </row>
    <row r="385" spans="1:14" x14ac:dyDescent="0.2">
      <c r="L385">
        <v>13</v>
      </c>
      <c r="M385">
        <v>13</v>
      </c>
      <c r="N385" s="7">
        <f t="shared" si="20"/>
        <v>1</v>
      </c>
    </row>
    <row r="386" spans="1:14" x14ac:dyDescent="0.2">
      <c r="L386">
        <v>13</v>
      </c>
      <c r="M386">
        <v>12</v>
      </c>
      <c r="N386" s="7">
        <f t="shared" si="20"/>
        <v>1.0833333333333333</v>
      </c>
    </row>
    <row r="387" spans="1:14" x14ac:dyDescent="0.2">
      <c r="L387">
        <v>12</v>
      </c>
      <c r="M387">
        <v>11.5</v>
      </c>
      <c r="N387" s="7">
        <f t="shared" si="20"/>
        <v>1.0434782608695652</v>
      </c>
    </row>
    <row r="388" spans="1:14" x14ac:dyDescent="0.2">
      <c r="L388">
        <v>13</v>
      </c>
      <c r="M388">
        <v>13</v>
      </c>
      <c r="N388" s="7">
        <f t="shared" si="20"/>
        <v>1</v>
      </c>
    </row>
    <row r="389" spans="1:14" x14ac:dyDescent="0.2">
      <c r="L389">
        <v>12.5</v>
      </c>
      <c r="M389">
        <v>12.5</v>
      </c>
      <c r="N389" s="7">
        <f t="shared" si="20"/>
        <v>1</v>
      </c>
    </row>
    <row r="390" spans="1:14" x14ac:dyDescent="0.2">
      <c r="L390">
        <v>13</v>
      </c>
      <c r="M390">
        <v>12</v>
      </c>
      <c r="N390" s="7">
        <f t="shared" si="20"/>
        <v>1.0833333333333333</v>
      </c>
    </row>
    <row r="391" spans="1:14" x14ac:dyDescent="0.2">
      <c r="L391">
        <v>12.5</v>
      </c>
      <c r="M391">
        <v>12.5</v>
      </c>
      <c r="N391" s="7">
        <f t="shared" si="20"/>
        <v>1</v>
      </c>
    </row>
    <row r="392" spans="1:14" x14ac:dyDescent="0.2">
      <c r="L392">
        <v>13</v>
      </c>
      <c r="M392">
        <v>12</v>
      </c>
      <c r="N392" s="7">
        <f t="shared" si="20"/>
        <v>1.0833333333333333</v>
      </c>
    </row>
    <row r="393" spans="1:14" x14ac:dyDescent="0.2">
      <c r="L393">
        <v>13</v>
      </c>
      <c r="M393">
        <v>13</v>
      </c>
      <c r="N393" s="7">
        <f t="shared" si="20"/>
        <v>1</v>
      </c>
    </row>
    <row r="394" spans="1:14" x14ac:dyDescent="0.2">
      <c r="A394" t="s">
        <v>1099</v>
      </c>
      <c r="L394">
        <v>12</v>
      </c>
      <c r="M394">
        <v>11</v>
      </c>
      <c r="N394" s="7">
        <f t="shared" si="20"/>
        <v>1.0909090909090908</v>
      </c>
    </row>
    <row r="395" spans="1:14" x14ac:dyDescent="0.2">
      <c r="L395">
        <v>12</v>
      </c>
      <c r="M395">
        <v>10</v>
      </c>
      <c r="N395" s="7">
        <f t="shared" si="20"/>
        <v>1.2</v>
      </c>
    </row>
    <row r="396" spans="1:14" x14ac:dyDescent="0.2">
      <c r="L396">
        <v>10</v>
      </c>
      <c r="M396">
        <v>10</v>
      </c>
      <c r="N396" s="7">
        <f t="shared" si="20"/>
        <v>1</v>
      </c>
    </row>
    <row r="397" spans="1:14" x14ac:dyDescent="0.2">
      <c r="L397">
        <v>11</v>
      </c>
      <c r="M397">
        <v>11</v>
      </c>
      <c r="N397" s="7">
        <f t="shared" si="20"/>
        <v>1</v>
      </c>
    </row>
    <row r="398" spans="1:14" x14ac:dyDescent="0.2">
      <c r="L398">
        <v>10</v>
      </c>
      <c r="M398">
        <v>9.5</v>
      </c>
      <c r="N398" s="7">
        <f t="shared" si="20"/>
        <v>1.0526315789473684</v>
      </c>
    </row>
    <row r="399" spans="1:14" x14ac:dyDescent="0.2">
      <c r="A399" t="s">
        <v>1100</v>
      </c>
      <c r="L399">
        <v>15</v>
      </c>
      <c r="M399">
        <v>14</v>
      </c>
      <c r="N399" s="7">
        <f t="shared" si="20"/>
        <v>1.0714285714285714</v>
      </c>
    </row>
    <row r="400" spans="1:14" x14ac:dyDescent="0.2">
      <c r="L400">
        <v>13.5</v>
      </c>
      <c r="M400">
        <v>12.5</v>
      </c>
      <c r="N400" s="7">
        <f t="shared" si="20"/>
        <v>1.08</v>
      </c>
    </row>
    <row r="401" spans="12:14" x14ac:dyDescent="0.2">
      <c r="L401">
        <v>14</v>
      </c>
      <c r="M401">
        <v>13</v>
      </c>
      <c r="N401" s="7">
        <f t="shared" si="20"/>
        <v>1.0769230769230769</v>
      </c>
    </row>
    <row r="402" spans="12:14" x14ac:dyDescent="0.2">
      <c r="L402">
        <v>11.5</v>
      </c>
      <c r="M402">
        <v>10.5</v>
      </c>
      <c r="N402" s="7">
        <f t="shared" si="20"/>
        <v>1.0952380952380953</v>
      </c>
    </row>
    <row r="403" spans="12:14" x14ac:dyDescent="0.2">
      <c r="L403">
        <v>14.5</v>
      </c>
      <c r="M403">
        <v>15</v>
      </c>
      <c r="N403" s="7">
        <f t="shared" si="20"/>
        <v>0.96666666666666667</v>
      </c>
    </row>
    <row r="404" spans="12:14" x14ac:dyDescent="0.2">
      <c r="L404">
        <v>13.5</v>
      </c>
      <c r="M404">
        <v>13.5</v>
      </c>
      <c r="N404" s="7">
        <f t="shared" si="20"/>
        <v>1</v>
      </c>
    </row>
    <row r="405" spans="12:14" x14ac:dyDescent="0.2">
      <c r="L405">
        <v>12.5</v>
      </c>
      <c r="M405">
        <v>12.5</v>
      </c>
      <c r="N405" s="7">
        <f t="shared" si="20"/>
        <v>1</v>
      </c>
    </row>
    <row r="406" spans="12:14" x14ac:dyDescent="0.2">
      <c r="L406">
        <v>13</v>
      </c>
      <c r="M406">
        <v>12</v>
      </c>
      <c r="N406" s="7">
        <f t="shared" si="20"/>
        <v>1.0833333333333333</v>
      </c>
    </row>
    <row r="407" spans="12:14" x14ac:dyDescent="0.2">
      <c r="L407">
        <v>13</v>
      </c>
      <c r="M407">
        <v>13</v>
      </c>
      <c r="N407" s="7">
        <f t="shared" si="20"/>
        <v>1</v>
      </c>
    </row>
    <row r="408" spans="12:14" x14ac:dyDescent="0.2">
      <c r="L408">
        <v>12.5</v>
      </c>
      <c r="M408">
        <v>11.5</v>
      </c>
      <c r="N408" s="7">
        <f t="shared" si="20"/>
        <v>1.0869565217391304</v>
      </c>
    </row>
    <row r="409" spans="12:14" x14ac:dyDescent="0.2">
      <c r="L409">
        <v>13</v>
      </c>
      <c r="M409">
        <v>12.5</v>
      </c>
      <c r="N409" s="7">
        <f t="shared" si="20"/>
        <v>1.04</v>
      </c>
    </row>
    <row r="410" spans="12:14" x14ac:dyDescent="0.2">
      <c r="L410">
        <v>12</v>
      </c>
      <c r="M410">
        <v>10.5</v>
      </c>
      <c r="N410" s="7">
        <f t="shared" si="20"/>
        <v>1.1428571428571428</v>
      </c>
    </row>
    <row r="411" spans="12:14" x14ac:dyDescent="0.2">
      <c r="L411">
        <v>14.5</v>
      </c>
      <c r="M411">
        <v>13.5</v>
      </c>
      <c r="N411" s="7">
        <f t="shared" si="20"/>
        <v>1.0740740740740742</v>
      </c>
    </row>
    <row r="412" spans="12:14" x14ac:dyDescent="0.2">
      <c r="L412">
        <v>12.5</v>
      </c>
      <c r="M412">
        <v>13</v>
      </c>
      <c r="N412" s="7">
        <f t="shared" si="20"/>
        <v>0.96153846153846156</v>
      </c>
    </row>
    <row r="413" spans="12:14" x14ac:dyDescent="0.2">
      <c r="L413">
        <v>14</v>
      </c>
      <c r="M413">
        <v>13.5</v>
      </c>
      <c r="N413" s="7">
        <f t="shared" si="20"/>
        <v>1.037037037037037</v>
      </c>
    </row>
    <row r="414" spans="12:14" x14ac:dyDescent="0.2">
      <c r="L414">
        <v>13.5</v>
      </c>
      <c r="M414">
        <v>13</v>
      </c>
      <c r="N414" s="7">
        <f t="shared" si="20"/>
        <v>1.0384615384615385</v>
      </c>
    </row>
  </sheetData>
  <phoneticPr fontId="4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4"/>
  <sheetViews>
    <sheetView workbookViewId="0">
      <pane ySplit="2295" topLeftCell="A99" activePane="bottomLeft"/>
      <selection activeCell="L6" sqref="L6"/>
      <selection pane="bottomLeft" activeCell="L53" sqref="L53"/>
    </sheetView>
  </sheetViews>
  <sheetFormatPr defaultRowHeight="12.75" x14ac:dyDescent="0.2"/>
  <cols>
    <col min="1" max="1" width="30.140625" style="8" customWidth="1"/>
    <col min="2" max="2" width="6.7109375" customWidth="1"/>
    <col min="3" max="3" width="6" customWidth="1"/>
    <col min="5" max="5" width="7.42578125" customWidth="1"/>
    <col min="6" max="6" width="7.140625" style="7" customWidth="1"/>
    <col min="7" max="7" width="6.85546875" style="7" customWidth="1"/>
    <col min="8" max="8" width="6.7109375" customWidth="1"/>
    <col min="9" max="9" width="7.28515625" customWidth="1"/>
    <col min="10" max="11" width="6.5703125" customWidth="1"/>
    <col min="12" max="12" width="7.28515625" style="7" customWidth="1"/>
  </cols>
  <sheetData>
    <row r="1" spans="1:17" x14ac:dyDescent="0.2">
      <c r="A1" s="9" t="s">
        <v>42</v>
      </c>
      <c r="B1" s="2" t="s">
        <v>1</v>
      </c>
      <c r="C1" s="2" t="s">
        <v>2</v>
      </c>
      <c r="D1" s="2" t="s">
        <v>5</v>
      </c>
      <c r="E1" s="2" t="s">
        <v>4</v>
      </c>
      <c r="F1" s="6" t="s">
        <v>3</v>
      </c>
      <c r="G1" s="6" t="s">
        <v>6</v>
      </c>
      <c r="H1" s="2" t="s">
        <v>24</v>
      </c>
      <c r="I1" s="2"/>
      <c r="J1" s="2" t="s">
        <v>7</v>
      </c>
      <c r="K1" s="2" t="s">
        <v>8</v>
      </c>
      <c r="L1" s="6" t="s">
        <v>56</v>
      </c>
      <c r="M1" t="s">
        <v>45</v>
      </c>
      <c r="N1" t="s">
        <v>46</v>
      </c>
      <c r="O1" t="s">
        <v>47</v>
      </c>
      <c r="P1" t="s">
        <v>95</v>
      </c>
      <c r="Q1" t="s">
        <v>74</v>
      </c>
    </row>
    <row r="2" spans="1:17" x14ac:dyDescent="0.2">
      <c r="A2" s="8" t="s">
        <v>12</v>
      </c>
      <c r="B2" s="1">
        <f t="shared" ref="B2:H2" si="0">AVERAGE(B14:B896)</f>
        <v>114.7</v>
      </c>
      <c r="C2" s="1">
        <f t="shared" si="0"/>
        <v>68.655555555555551</v>
      </c>
      <c r="D2" s="1">
        <f t="shared" si="0"/>
        <v>67.87777777777778</v>
      </c>
      <c r="E2" s="1">
        <f t="shared" si="0"/>
        <v>36.700000000000003</v>
      </c>
      <c r="F2" s="1">
        <f t="shared" si="0"/>
        <v>1.6745427538979174</v>
      </c>
      <c r="G2" s="1">
        <f t="shared" si="0"/>
        <v>0.59245514192335136</v>
      </c>
      <c r="H2" s="1">
        <f t="shared" si="0"/>
        <v>22.288888888888888</v>
      </c>
      <c r="I2" s="1"/>
      <c r="J2" s="1">
        <f>AVERAGE(J14:J896)</f>
        <v>13.760869565217391</v>
      </c>
      <c r="K2" s="1">
        <f>AVERAGE(K14:K896)</f>
        <v>13.557971014492754</v>
      </c>
      <c r="L2" s="1">
        <f>AVERAGE(L14:L896)</f>
        <v>1.0169300373598009</v>
      </c>
    </row>
    <row r="3" spans="1:17" x14ac:dyDescent="0.2">
      <c r="A3" s="8" t="s">
        <v>14</v>
      </c>
      <c r="B3">
        <f t="shared" ref="B3:H3" si="1">MIN(B14:B896)</f>
        <v>82</v>
      </c>
      <c r="C3">
        <f t="shared" si="1"/>
        <v>46</v>
      </c>
      <c r="D3">
        <f t="shared" si="1"/>
        <v>46</v>
      </c>
      <c r="E3">
        <f t="shared" si="1"/>
        <v>26</v>
      </c>
      <c r="F3">
        <f t="shared" si="1"/>
        <v>1.390625</v>
      </c>
      <c r="G3">
        <f t="shared" si="1"/>
        <v>0.52</v>
      </c>
      <c r="H3">
        <f t="shared" si="1"/>
        <v>18</v>
      </c>
      <c r="J3">
        <f>MIN(J14:J896)</f>
        <v>11</v>
      </c>
      <c r="K3">
        <f>MIN(K14:K896)</f>
        <v>11</v>
      </c>
      <c r="L3">
        <f>MIN(L14:L896)</f>
        <v>0.8666666666666667</v>
      </c>
    </row>
    <row r="4" spans="1:17" x14ac:dyDescent="0.2">
      <c r="A4" s="8" t="s">
        <v>15</v>
      </c>
      <c r="B4" s="1">
        <f t="shared" ref="B4:H4" si="2">PERCENTILE(B14:B896,0.05)</f>
        <v>88</v>
      </c>
      <c r="C4" s="1">
        <f t="shared" si="2"/>
        <v>50.45</v>
      </c>
      <c r="D4" s="1">
        <f t="shared" si="2"/>
        <v>52</v>
      </c>
      <c r="E4" s="1">
        <f t="shared" si="2"/>
        <v>31.45</v>
      </c>
      <c r="F4" s="1">
        <f t="shared" si="2"/>
        <v>1.4601513240857502</v>
      </c>
      <c r="G4" s="1">
        <f t="shared" si="2"/>
        <v>0.54258098223615459</v>
      </c>
      <c r="H4" s="1">
        <f t="shared" si="2"/>
        <v>19.45</v>
      </c>
      <c r="I4" s="1"/>
      <c r="J4" s="1">
        <f>PERCENTILE(J14:J896,0.05)</f>
        <v>12</v>
      </c>
      <c r="K4" s="1">
        <f>PERCENTILE(K14:K896,0.05)</f>
        <v>12</v>
      </c>
      <c r="L4" s="1">
        <f>PERCENTILE(L14:L896,0.05)</f>
        <v>0.92307692307692313</v>
      </c>
    </row>
    <row r="5" spans="1:17" x14ac:dyDescent="0.2">
      <c r="A5" s="8" t="s">
        <v>16</v>
      </c>
      <c r="B5" s="1">
        <f t="shared" ref="B5:H5" si="3">PERCENTILE(B14:B896,0.95)</f>
        <v>150.55000000000001</v>
      </c>
      <c r="C5" s="1">
        <f t="shared" si="3"/>
        <v>89</v>
      </c>
      <c r="D5" s="1">
        <f t="shared" si="3"/>
        <v>90</v>
      </c>
      <c r="E5" s="1">
        <f t="shared" si="3"/>
        <v>42</v>
      </c>
      <c r="F5" s="1">
        <f t="shared" si="3"/>
        <v>1.9112877583465817</v>
      </c>
      <c r="G5" s="1">
        <f t="shared" si="3"/>
        <v>0.64503109980209217</v>
      </c>
      <c r="H5" s="1">
        <f t="shared" si="3"/>
        <v>25</v>
      </c>
      <c r="I5" s="1"/>
      <c r="J5" s="1">
        <f>PERCENTILE(J14:J896,0.95)</f>
        <v>16</v>
      </c>
      <c r="K5" s="1">
        <f>PERCENTILE(K14:K896,0.95)</f>
        <v>15.799999999999997</v>
      </c>
      <c r="L5" s="1">
        <f>PERCENTILE(L14:L896,0.95)</f>
        <v>1.1494505494505494</v>
      </c>
    </row>
    <row r="6" spans="1:17" x14ac:dyDescent="0.2">
      <c r="A6" s="8" t="s">
        <v>13</v>
      </c>
      <c r="B6">
        <f t="shared" ref="B6:H6" si="4">MAX(B14:B896)</f>
        <v>160</v>
      </c>
      <c r="C6">
        <f t="shared" si="4"/>
        <v>97</v>
      </c>
      <c r="D6">
        <f t="shared" si="4"/>
        <v>95</v>
      </c>
      <c r="E6">
        <f t="shared" si="4"/>
        <v>45</v>
      </c>
      <c r="F6">
        <f t="shared" si="4"/>
        <v>2.1739130434782608</v>
      </c>
      <c r="G6">
        <f t="shared" si="4"/>
        <v>0.67619047619047623</v>
      </c>
      <c r="H6">
        <f t="shared" si="4"/>
        <v>27</v>
      </c>
      <c r="J6">
        <f>MAX(J14:J896)</f>
        <v>16</v>
      </c>
      <c r="K6">
        <f>MAX(K14:K896)</f>
        <v>17</v>
      </c>
      <c r="L6">
        <f>MAX(L14:L896)</f>
        <v>1.1666666666666667</v>
      </c>
    </row>
    <row r="7" spans="1:17" s="5" customFormat="1" x14ac:dyDescent="0.2">
      <c r="A7" s="5" t="s">
        <v>22</v>
      </c>
      <c r="B7" s="5">
        <f t="shared" ref="B7:H7" si="5">COUNT(B14:B896)</f>
        <v>90</v>
      </c>
      <c r="C7" s="5">
        <f t="shared" si="5"/>
        <v>90</v>
      </c>
      <c r="D7" s="5">
        <f t="shared" si="5"/>
        <v>90</v>
      </c>
      <c r="E7" s="5">
        <f t="shared" si="5"/>
        <v>90</v>
      </c>
      <c r="F7" s="5">
        <f t="shared" si="5"/>
        <v>90</v>
      </c>
      <c r="G7" s="5">
        <f t="shared" si="5"/>
        <v>90</v>
      </c>
      <c r="H7" s="5">
        <f t="shared" si="5"/>
        <v>90</v>
      </c>
      <c r="J7" s="5">
        <f>COUNT(J14:J896)</f>
        <v>69</v>
      </c>
      <c r="K7" s="5">
        <f>COUNT(K14:K896)</f>
        <v>69</v>
      </c>
      <c r="L7" s="5">
        <f>COUNT(L14:L896)</f>
        <v>69</v>
      </c>
    </row>
    <row r="9" spans="1:17" s="17" customFormat="1" x14ac:dyDescent="0.2">
      <c r="A9" s="28" t="s">
        <v>709</v>
      </c>
      <c r="F9" s="18"/>
      <c r="G9" s="18"/>
      <c r="J9" s="17">
        <v>12</v>
      </c>
      <c r="K9" s="17">
        <v>14</v>
      </c>
      <c r="L9" s="18">
        <f t="shared" ref="L9:L31" si="6">J9/K9</f>
        <v>0.8571428571428571</v>
      </c>
      <c r="M9" s="17" t="s">
        <v>53</v>
      </c>
      <c r="N9" s="17" t="s">
        <v>48</v>
      </c>
      <c r="O9" s="17" t="s">
        <v>49</v>
      </c>
    </row>
    <row r="10" spans="1:17" s="17" customFormat="1" x14ac:dyDescent="0.2">
      <c r="A10" s="28"/>
      <c r="F10" s="18"/>
      <c r="G10" s="18"/>
      <c r="J10" s="17">
        <v>13</v>
      </c>
      <c r="K10" s="17">
        <v>13.5</v>
      </c>
      <c r="L10" s="18">
        <f t="shared" si="6"/>
        <v>0.96296296296296291</v>
      </c>
    </row>
    <row r="11" spans="1:17" s="17" customFormat="1" x14ac:dyDescent="0.2">
      <c r="A11" s="28"/>
      <c r="F11" s="18"/>
      <c r="G11" s="18"/>
      <c r="J11" s="17">
        <v>13</v>
      </c>
      <c r="K11" s="17">
        <v>15</v>
      </c>
      <c r="L11" s="18">
        <f t="shared" si="6"/>
        <v>0.8666666666666667</v>
      </c>
    </row>
    <row r="12" spans="1:17" s="17" customFormat="1" x14ac:dyDescent="0.2">
      <c r="A12" s="28"/>
      <c r="F12" s="18"/>
      <c r="G12" s="18"/>
      <c r="J12" s="17">
        <v>13</v>
      </c>
      <c r="K12" s="17">
        <v>14</v>
      </c>
      <c r="L12" s="18">
        <f t="shared" si="6"/>
        <v>0.9285714285714286</v>
      </c>
    </row>
    <row r="13" spans="1:17" s="17" customFormat="1" x14ac:dyDescent="0.2">
      <c r="A13" s="28"/>
      <c r="F13" s="18"/>
      <c r="G13" s="18"/>
      <c r="J13" s="17">
        <v>13</v>
      </c>
      <c r="K13" s="17">
        <v>14</v>
      </c>
      <c r="L13" s="18">
        <f t="shared" si="6"/>
        <v>0.9285714285714286</v>
      </c>
    </row>
    <row r="14" spans="1:17" x14ac:dyDescent="0.2">
      <c r="A14" s="8" t="s">
        <v>57</v>
      </c>
      <c r="J14">
        <v>15</v>
      </c>
      <c r="K14">
        <v>15</v>
      </c>
      <c r="L14" s="7">
        <f t="shared" si="6"/>
        <v>1</v>
      </c>
      <c r="N14" t="s">
        <v>48</v>
      </c>
      <c r="O14" t="s">
        <v>616</v>
      </c>
    </row>
    <row r="15" spans="1:17" x14ac:dyDescent="0.2">
      <c r="J15">
        <v>16</v>
      </c>
      <c r="K15">
        <v>16</v>
      </c>
      <c r="L15" s="7">
        <f t="shared" si="6"/>
        <v>1</v>
      </c>
    </row>
    <row r="16" spans="1:17" x14ac:dyDescent="0.2">
      <c r="J16">
        <v>14</v>
      </c>
      <c r="K16">
        <v>14</v>
      </c>
      <c r="L16" s="7">
        <f t="shared" si="6"/>
        <v>1</v>
      </c>
    </row>
    <row r="17" spans="1:14" x14ac:dyDescent="0.2">
      <c r="J17">
        <v>16</v>
      </c>
      <c r="K17">
        <v>14</v>
      </c>
      <c r="L17" s="7">
        <f t="shared" si="6"/>
        <v>1.1428571428571428</v>
      </c>
    </row>
    <row r="18" spans="1:14" x14ac:dyDescent="0.2">
      <c r="J18">
        <v>14</v>
      </c>
      <c r="K18">
        <v>14</v>
      </c>
      <c r="L18" s="7">
        <f t="shared" si="6"/>
        <v>1</v>
      </c>
    </row>
    <row r="19" spans="1:14" x14ac:dyDescent="0.2">
      <c r="J19">
        <v>14</v>
      </c>
      <c r="K19">
        <v>14</v>
      </c>
      <c r="L19" s="7">
        <f t="shared" si="6"/>
        <v>1</v>
      </c>
    </row>
    <row r="20" spans="1:14" x14ac:dyDescent="0.2">
      <c r="J20">
        <v>15</v>
      </c>
      <c r="K20">
        <v>16</v>
      </c>
      <c r="L20" s="7">
        <f t="shared" si="6"/>
        <v>0.9375</v>
      </c>
    </row>
    <row r="21" spans="1:14" x14ac:dyDescent="0.2">
      <c r="J21">
        <v>14</v>
      </c>
      <c r="K21">
        <v>14</v>
      </c>
      <c r="L21" s="7">
        <f t="shared" si="6"/>
        <v>1</v>
      </c>
    </row>
    <row r="22" spans="1:14" x14ac:dyDescent="0.2">
      <c r="J22">
        <v>15</v>
      </c>
      <c r="K22">
        <v>15</v>
      </c>
      <c r="L22" s="7">
        <f t="shared" si="6"/>
        <v>1</v>
      </c>
    </row>
    <row r="23" spans="1:14" x14ac:dyDescent="0.2">
      <c r="J23">
        <v>15</v>
      </c>
      <c r="K23">
        <v>15.5</v>
      </c>
      <c r="L23" s="7">
        <f t="shared" si="6"/>
        <v>0.967741935483871</v>
      </c>
    </row>
    <row r="24" spans="1:14" x14ac:dyDescent="0.2">
      <c r="J24">
        <v>14</v>
      </c>
      <c r="K24">
        <v>14</v>
      </c>
      <c r="L24" s="7">
        <f t="shared" si="6"/>
        <v>1</v>
      </c>
    </row>
    <row r="25" spans="1:14" x14ac:dyDescent="0.2">
      <c r="J25">
        <v>14</v>
      </c>
      <c r="K25">
        <v>14</v>
      </c>
      <c r="L25" s="7">
        <f t="shared" si="6"/>
        <v>1</v>
      </c>
    </row>
    <row r="26" spans="1:14" x14ac:dyDescent="0.2">
      <c r="J26">
        <v>15</v>
      </c>
      <c r="K26">
        <v>15</v>
      </c>
      <c r="L26" s="7">
        <f t="shared" si="6"/>
        <v>1</v>
      </c>
    </row>
    <row r="27" spans="1:14" x14ac:dyDescent="0.2">
      <c r="J27">
        <v>13</v>
      </c>
      <c r="K27">
        <v>14</v>
      </c>
      <c r="L27" s="7">
        <f t="shared" si="6"/>
        <v>0.9285714285714286</v>
      </c>
    </row>
    <row r="28" spans="1:14" x14ac:dyDescent="0.2">
      <c r="A28" s="8" t="s">
        <v>55</v>
      </c>
      <c r="J28">
        <v>15</v>
      </c>
      <c r="K28">
        <v>13</v>
      </c>
      <c r="L28" s="7">
        <f t="shared" si="6"/>
        <v>1.1538461538461537</v>
      </c>
      <c r="N28" t="s">
        <v>48</v>
      </c>
    </row>
    <row r="29" spans="1:14" x14ac:dyDescent="0.2">
      <c r="J29">
        <v>15</v>
      </c>
      <c r="K29">
        <v>13.5</v>
      </c>
      <c r="L29" s="7">
        <f t="shared" si="6"/>
        <v>1.1111111111111112</v>
      </c>
    </row>
    <row r="30" spans="1:14" x14ac:dyDescent="0.2">
      <c r="J30">
        <v>12</v>
      </c>
      <c r="K30">
        <v>12</v>
      </c>
      <c r="L30" s="7">
        <f t="shared" si="6"/>
        <v>1</v>
      </c>
    </row>
    <row r="31" spans="1:14" x14ac:dyDescent="0.2">
      <c r="J31">
        <v>12</v>
      </c>
      <c r="K31">
        <v>12</v>
      </c>
      <c r="L31" s="7">
        <f t="shared" si="6"/>
        <v>1</v>
      </c>
    </row>
    <row r="32" spans="1:14" x14ac:dyDescent="0.2">
      <c r="J32">
        <v>14</v>
      </c>
      <c r="K32">
        <v>13</v>
      </c>
      <c r="L32" s="7">
        <f t="shared" ref="L32:L53" si="7">J32/K32</f>
        <v>1.0769230769230769</v>
      </c>
    </row>
    <row r="33" spans="1:18" x14ac:dyDescent="0.2">
      <c r="J33">
        <v>14</v>
      </c>
      <c r="K33">
        <v>12</v>
      </c>
      <c r="L33" s="7">
        <f t="shared" si="7"/>
        <v>1.1666666666666667</v>
      </c>
    </row>
    <row r="34" spans="1:18" x14ac:dyDescent="0.2">
      <c r="J34">
        <v>14</v>
      </c>
      <c r="K34">
        <v>13</v>
      </c>
      <c r="L34" s="7">
        <f t="shared" si="7"/>
        <v>1.0769230769230769</v>
      </c>
    </row>
    <row r="35" spans="1:18" x14ac:dyDescent="0.2">
      <c r="J35">
        <v>14</v>
      </c>
      <c r="K35">
        <v>14.5</v>
      </c>
      <c r="L35" s="7">
        <f t="shared" si="7"/>
        <v>0.96551724137931039</v>
      </c>
    </row>
    <row r="36" spans="1:18" x14ac:dyDescent="0.2">
      <c r="J36">
        <v>15</v>
      </c>
      <c r="K36">
        <v>14.5</v>
      </c>
      <c r="L36" s="7">
        <f t="shared" si="7"/>
        <v>1.0344827586206897</v>
      </c>
    </row>
    <row r="37" spans="1:18" x14ac:dyDescent="0.2">
      <c r="J37">
        <v>14</v>
      </c>
      <c r="K37">
        <v>13.5</v>
      </c>
      <c r="L37" s="7">
        <f t="shared" si="7"/>
        <v>1.037037037037037</v>
      </c>
    </row>
    <row r="38" spans="1:18" x14ac:dyDescent="0.2">
      <c r="A38" s="8" t="s">
        <v>61</v>
      </c>
      <c r="J38">
        <v>14</v>
      </c>
      <c r="K38">
        <v>13</v>
      </c>
      <c r="L38" s="7">
        <f t="shared" si="7"/>
        <v>1.0769230769230769</v>
      </c>
      <c r="M38" t="s">
        <v>64</v>
      </c>
      <c r="N38" t="s">
        <v>62</v>
      </c>
      <c r="P38" t="s">
        <v>63</v>
      </c>
    </row>
    <row r="39" spans="1:18" x14ac:dyDescent="0.2">
      <c r="J39">
        <v>12</v>
      </c>
      <c r="K39">
        <v>12</v>
      </c>
      <c r="L39" s="7">
        <f t="shared" si="7"/>
        <v>1</v>
      </c>
    </row>
    <row r="40" spans="1:18" x14ac:dyDescent="0.2">
      <c r="J40">
        <v>15</v>
      </c>
      <c r="K40">
        <v>13.5</v>
      </c>
      <c r="L40" s="7">
        <f t="shared" si="7"/>
        <v>1.1111111111111112</v>
      </c>
    </row>
    <row r="41" spans="1:18" x14ac:dyDescent="0.2">
      <c r="J41">
        <v>13</v>
      </c>
      <c r="K41">
        <v>13</v>
      </c>
      <c r="L41" s="7">
        <f t="shared" si="7"/>
        <v>1</v>
      </c>
    </row>
    <row r="42" spans="1:18" x14ac:dyDescent="0.2">
      <c r="J42">
        <v>14.5</v>
      </c>
      <c r="K42">
        <v>14</v>
      </c>
      <c r="L42" s="7">
        <f t="shared" si="7"/>
        <v>1.0357142857142858</v>
      </c>
    </row>
    <row r="43" spans="1:18" x14ac:dyDescent="0.2">
      <c r="J43">
        <v>14</v>
      </c>
      <c r="K43">
        <v>13</v>
      </c>
      <c r="L43" s="7">
        <f t="shared" si="7"/>
        <v>1.0769230769230769</v>
      </c>
    </row>
    <row r="44" spans="1:18" x14ac:dyDescent="0.2">
      <c r="J44">
        <v>13</v>
      </c>
      <c r="K44">
        <v>13</v>
      </c>
      <c r="L44" s="7">
        <f t="shared" si="7"/>
        <v>1</v>
      </c>
    </row>
    <row r="45" spans="1:18" x14ac:dyDescent="0.2">
      <c r="J45">
        <v>14</v>
      </c>
      <c r="K45">
        <v>13</v>
      </c>
      <c r="L45" s="7">
        <f t="shared" si="7"/>
        <v>1.0769230769230769</v>
      </c>
    </row>
    <row r="46" spans="1:18" x14ac:dyDescent="0.2">
      <c r="J46">
        <v>13</v>
      </c>
      <c r="K46">
        <v>15</v>
      </c>
      <c r="L46" s="7">
        <f t="shared" si="7"/>
        <v>0.8666666666666667</v>
      </c>
    </row>
    <row r="47" spans="1:18" x14ac:dyDescent="0.2">
      <c r="J47">
        <v>12</v>
      </c>
      <c r="K47">
        <v>13</v>
      </c>
      <c r="L47" s="7">
        <f t="shared" si="7"/>
        <v>0.92307692307692313</v>
      </c>
    </row>
    <row r="48" spans="1:18" x14ac:dyDescent="0.2">
      <c r="J48">
        <v>14</v>
      </c>
      <c r="K48">
        <v>14</v>
      </c>
      <c r="L48" s="7">
        <f t="shared" si="7"/>
        <v>1</v>
      </c>
      <c r="R48" t="s">
        <v>96</v>
      </c>
    </row>
    <row r="49" spans="1:18" x14ac:dyDescent="0.2">
      <c r="J49">
        <v>13</v>
      </c>
      <c r="K49">
        <v>13</v>
      </c>
      <c r="L49" s="7">
        <f t="shared" si="7"/>
        <v>1</v>
      </c>
      <c r="R49" t="s">
        <v>96</v>
      </c>
    </row>
    <row r="50" spans="1:18" x14ac:dyDescent="0.2">
      <c r="J50">
        <v>14</v>
      </c>
      <c r="K50">
        <v>15</v>
      </c>
      <c r="L50" s="7">
        <f t="shared" si="7"/>
        <v>0.93333333333333335</v>
      </c>
      <c r="R50" t="s">
        <v>96</v>
      </c>
    </row>
    <row r="51" spans="1:18" x14ac:dyDescent="0.2">
      <c r="J51">
        <v>13.5</v>
      </c>
      <c r="K51">
        <v>14</v>
      </c>
      <c r="L51" s="7">
        <f t="shared" si="7"/>
        <v>0.9642857142857143</v>
      </c>
      <c r="R51" t="s">
        <v>96</v>
      </c>
    </row>
    <row r="52" spans="1:18" x14ac:dyDescent="0.2">
      <c r="J52">
        <v>16</v>
      </c>
      <c r="K52">
        <v>17</v>
      </c>
      <c r="L52" s="7">
        <f t="shared" si="7"/>
        <v>0.94117647058823528</v>
      </c>
      <c r="R52" t="s">
        <v>96</v>
      </c>
    </row>
    <row r="53" spans="1:18" x14ac:dyDescent="0.2">
      <c r="J53">
        <v>14</v>
      </c>
      <c r="K53">
        <v>12</v>
      </c>
      <c r="L53" s="7">
        <f t="shared" si="7"/>
        <v>1.1666666666666667</v>
      </c>
      <c r="N53" t="s">
        <v>183</v>
      </c>
      <c r="O53" t="s">
        <v>108</v>
      </c>
      <c r="R53" t="s">
        <v>182</v>
      </c>
    </row>
    <row r="54" spans="1:18" x14ac:dyDescent="0.2">
      <c r="A54" s="8" t="s">
        <v>267</v>
      </c>
      <c r="B54">
        <v>157</v>
      </c>
      <c r="C54">
        <v>85</v>
      </c>
      <c r="D54">
        <v>90</v>
      </c>
      <c r="E54">
        <v>42</v>
      </c>
      <c r="F54" s="7">
        <f>B54/C54</f>
        <v>1.8470588235294119</v>
      </c>
      <c r="G54" s="7">
        <f>D54/B54</f>
        <v>0.57324840764331209</v>
      </c>
      <c r="H54">
        <v>24</v>
      </c>
    </row>
    <row r="55" spans="1:18" x14ac:dyDescent="0.2">
      <c r="A55" s="8" t="s">
        <v>267</v>
      </c>
      <c r="B55">
        <v>152</v>
      </c>
      <c r="C55">
        <v>87</v>
      </c>
      <c r="D55">
        <v>88</v>
      </c>
      <c r="E55">
        <v>35</v>
      </c>
      <c r="F55" s="7">
        <f t="shared" ref="F55:F63" si="8">B55/C55</f>
        <v>1.7471264367816093</v>
      </c>
      <c r="G55" s="7">
        <f t="shared" ref="G55:G63" si="9">D55/B55</f>
        <v>0.57894736842105265</v>
      </c>
      <c r="H55">
        <v>22</v>
      </c>
    </row>
    <row r="56" spans="1:18" x14ac:dyDescent="0.2">
      <c r="A56" s="8" t="s">
        <v>267</v>
      </c>
      <c r="B56">
        <v>130</v>
      </c>
      <c r="C56">
        <v>75</v>
      </c>
      <c r="D56">
        <v>75</v>
      </c>
      <c r="E56">
        <v>33</v>
      </c>
      <c r="F56" s="7">
        <f t="shared" si="8"/>
        <v>1.7333333333333334</v>
      </c>
      <c r="G56" s="7">
        <f t="shared" si="9"/>
        <v>0.57692307692307687</v>
      </c>
      <c r="H56">
        <v>24</v>
      </c>
    </row>
    <row r="57" spans="1:18" x14ac:dyDescent="0.2">
      <c r="A57" s="8" t="s">
        <v>267</v>
      </c>
      <c r="B57">
        <v>142</v>
      </c>
      <c r="C57">
        <v>74</v>
      </c>
      <c r="D57">
        <v>88</v>
      </c>
      <c r="E57">
        <v>33</v>
      </c>
      <c r="F57" s="7">
        <f t="shared" si="8"/>
        <v>1.9189189189189189</v>
      </c>
      <c r="G57" s="7">
        <f t="shared" si="9"/>
        <v>0.61971830985915488</v>
      </c>
      <c r="H57">
        <v>25</v>
      </c>
    </row>
    <row r="58" spans="1:18" x14ac:dyDescent="0.2">
      <c r="A58" s="8" t="s">
        <v>267</v>
      </c>
      <c r="B58">
        <v>150</v>
      </c>
      <c r="C58">
        <v>82</v>
      </c>
      <c r="D58">
        <v>93</v>
      </c>
      <c r="E58">
        <v>36</v>
      </c>
      <c r="F58" s="7">
        <f t="shared" si="8"/>
        <v>1.8292682926829269</v>
      </c>
      <c r="G58" s="7">
        <f t="shared" si="9"/>
        <v>0.62</v>
      </c>
      <c r="H58">
        <v>21</v>
      </c>
    </row>
    <row r="59" spans="1:18" x14ac:dyDescent="0.2">
      <c r="A59" s="8" t="s">
        <v>267</v>
      </c>
      <c r="B59">
        <v>148</v>
      </c>
      <c r="C59">
        <v>82</v>
      </c>
      <c r="D59">
        <v>90</v>
      </c>
      <c r="E59">
        <v>39</v>
      </c>
      <c r="F59" s="7">
        <f t="shared" si="8"/>
        <v>1.8048780487804879</v>
      </c>
      <c r="G59" s="7">
        <f t="shared" si="9"/>
        <v>0.60810810810810811</v>
      </c>
      <c r="H59">
        <v>21</v>
      </c>
    </row>
    <row r="60" spans="1:18" x14ac:dyDescent="0.2">
      <c r="A60" s="8" t="s">
        <v>267</v>
      </c>
      <c r="B60">
        <v>136</v>
      </c>
      <c r="C60">
        <v>86</v>
      </c>
      <c r="D60">
        <v>80</v>
      </c>
      <c r="E60">
        <v>42</v>
      </c>
      <c r="F60" s="7">
        <f t="shared" si="8"/>
        <v>1.5813953488372092</v>
      </c>
      <c r="G60" s="7">
        <f t="shared" si="9"/>
        <v>0.58823529411764708</v>
      </c>
      <c r="H60">
        <v>22</v>
      </c>
    </row>
    <row r="61" spans="1:18" x14ac:dyDescent="0.2">
      <c r="A61" s="8" t="s">
        <v>267</v>
      </c>
      <c r="B61">
        <v>140</v>
      </c>
      <c r="C61">
        <v>78</v>
      </c>
      <c r="D61">
        <v>85</v>
      </c>
      <c r="E61">
        <v>35</v>
      </c>
      <c r="F61" s="7">
        <f t="shared" si="8"/>
        <v>1.7948717948717949</v>
      </c>
      <c r="G61" s="7">
        <f t="shared" si="9"/>
        <v>0.6071428571428571</v>
      </c>
      <c r="H61">
        <v>24</v>
      </c>
    </row>
    <row r="62" spans="1:18" x14ac:dyDescent="0.2">
      <c r="A62" s="8" t="s">
        <v>267</v>
      </c>
      <c r="B62">
        <v>150</v>
      </c>
      <c r="C62">
        <v>82</v>
      </c>
      <c r="D62">
        <v>95</v>
      </c>
      <c r="E62">
        <v>38</v>
      </c>
      <c r="F62" s="7">
        <f t="shared" si="8"/>
        <v>1.8292682926829269</v>
      </c>
      <c r="G62" s="7">
        <f t="shared" si="9"/>
        <v>0.6333333333333333</v>
      </c>
      <c r="H62">
        <v>24</v>
      </c>
    </row>
    <row r="63" spans="1:18" x14ac:dyDescent="0.2">
      <c r="A63" s="8" t="s">
        <v>267</v>
      </c>
      <c r="B63">
        <v>160</v>
      </c>
      <c r="C63">
        <v>97</v>
      </c>
      <c r="D63">
        <v>85</v>
      </c>
      <c r="E63">
        <v>45</v>
      </c>
      <c r="F63" s="7">
        <f t="shared" si="8"/>
        <v>1.6494845360824741</v>
      </c>
      <c r="G63" s="7">
        <f t="shared" si="9"/>
        <v>0.53125</v>
      </c>
      <c r="H63">
        <v>23</v>
      </c>
    </row>
    <row r="64" spans="1:18" x14ac:dyDescent="0.2">
      <c r="A64" s="8" t="s">
        <v>268</v>
      </c>
      <c r="B64">
        <v>97</v>
      </c>
      <c r="C64">
        <v>62</v>
      </c>
      <c r="D64">
        <v>58</v>
      </c>
      <c r="E64">
        <v>38</v>
      </c>
      <c r="F64" s="7">
        <f t="shared" ref="F64:F82" si="10">B64/C64</f>
        <v>1.564516129032258</v>
      </c>
      <c r="G64" s="7">
        <f t="shared" ref="G64:G82" si="11">D64/B64</f>
        <v>0.59793814432989689</v>
      </c>
      <c r="H64">
        <v>24</v>
      </c>
    </row>
    <row r="65" spans="1:14" x14ac:dyDescent="0.2">
      <c r="A65" s="8" t="s">
        <v>268</v>
      </c>
      <c r="B65">
        <v>91</v>
      </c>
      <c r="C65">
        <v>56</v>
      </c>
      <c r="D65">
        <v>52</v>
      </c>
      <c r="E65">
        <v>35</v>
      </c>
      <c r="F65" s="7">
        <f t="shared" si="10"/>
        <v>1.625</v>
      </c>
      <c r="G65" s="7">
        <f t="shared" si="11"/>
        <v>0.5714285714285714</v>
      </c>
      <c r="H65">
        <v>22</v>
      </c>
    </row>
    <row r="66" spans="1:14" x14ac:dyDescent="0.2">
      <c r="A66" s="8" t="s">
        <v>268</v>
      </c>
      <c r="B66">
        <v>97</v>
      </c>
      <c r="C66">
        <v>51</v>
      </c>
      <c r="D66">
        <v>55</v>
      </c>
      <c r="E66">
        <v>35</v>
      </c>
      <c r="F66" s="7">
        <f t="shared" si="10"/>
        <v>1.9019607843137254</v>
      </c>
      <c r="G66" s="7">
        <f t="shared" si="11"/>
        <v>0.5670103092783505</v>
      </c>
      <c r="H66">
        <v>25</v>
      </c>
    </row>
    <row r="67" spans="1:14" x14ac:dyDescent="0.2">
      <c r="A67" s="8" t="s">
        <v>269</v>
      </c>
      <c r="B67">
        <v>88</v>
      </c>
      <c r="C67">
        <v>47</v>
      </c>
      <c r="D67">
        <v>52</v>
      </c>
      <c r="E67">
        <v>35</v>
      </c>
      <c r="F67" s="7">
        <f t="shared" si="10"/>
        <v>1.8723404255319149</v>
      </c>
      <c r="G67" s="7">
        <f t="shared" si="11"/>
        <v>0.59090909090909094</v>
      </c>
      <c r="H67">
        <v>20</v>
      </c>
    </row>
    <row r="68" spans="1:14" x14ac:dyDescent="0.2">
      <c r="A68" s="8" t="s">
        <v>269</v>
      </c>
      <c r="B68">
        <v>95</v>
      </c>
      <c r="C68">
        <v>65</v>
      </c>
      <c r="D68">
        <v>52</v>
      </c>
      <c r="E68">
        <v>42</v>
      </c>
      <c r="F68" s="7">
        <f t="shared" si="10"/>
        <v>1.4615384615384615</v>
      </c>
      <c r="G68" s="7">
        <f t="shared" si="11"/>
        <v>0.54736842105263162</v>
      </c>
      <c r="H68">
        <v>22</v>
      </c>
    </row>
    <row r="69" spans="1:14" x14ac:dyDescent="0.2">
      <c r="A69" s="8" t="s">
        <v>269</v>
      </c>
      <c r="B69">
        <v>90</v>
      </c>
      <c r="C69">
        <v>57</v>
      </c>
      <c r="D69">
        <v>53</v>
      </c>
      <c r="E69">
        <v>42</v>
      </c>
      <c r="F69" s="7">
        <f t="shared" si="10"/>
        <v>1.5789473684210527</v>
      </c>
      <c r="G69" s="7">
        <f t="shared" si="11"/>
        <v>0.58888888888888891</v>
      </c>
      <c r="H69">
        <v>19</v>
      </c>
    </row>
    <row r="70" spans="1:14" x14ac:dyDescent="0.2">
      <c r="A70" s="8" t="s">
        <v>269</v>
      </c>
      <c r="B70">
        <v>94</v>
      </c>
      <c r="C70">
        <v>60</v>
      </c>
      <c r="D70">
        <v>55</v>
      </c>
      <c r="E70">
        <v>41</v>
      </c>
      <c r="F70" s="7">
        <f t="shared" si="10"/>
        <v>1.5666666666666667</v>
      </c>
      <c r="G70" s="7">
        <f t="shared" si="11"/>
        <v>0.58510638297872342</v>
      </c>
      <c r="H70">
        <v>20</v>
      </c>
    </row>
    <row r="71" spans="1:14" x14ac:dyDescent="0.2">
      <c r="A71" s="8" t="s">
        <v>270</v>
      </c>
      <c r="B71">
        <v>95</v>
      </c>
      <c r="C71">
        <v>63</v>
      </c>
      <c r="D71">
        <v>54</v>
      </c>
      <c r="E71">
        <v>42</v>
      </c>
      <c r="F71" s="7">
        <f t="shared" si="10"/>
        <v>1.5079365079365079</v>
      </c>
      <c r="G71" s="7">
        <f t="shared" si="11"/>
        <v>0.56842105263157894</v>
      </c>
      <c r="H71">
        <v>20</v>
      </c>
    </row>
    <row r="72" spans="1:14" x14ac:dyDescent="0.2">
      <c r="A72" s="8" t="s">
        <v>270</v>
      </c>
      <c r="B72">
        <v>95</v>
      </c>
      <c r="C72">
        <v>59</v>
      </c>
      <c r="D72">
        <v>53</v>
      </c>
      <c r="E72">
        <v>38</v>
      </c>
      <c r="F72" s="7">
        <f t="shared" si="10"/>
        <v>1.6101694915254237</v>
      </c>
      <c r="G72" s="7">
        <f t="shared" si="11"/>
        <v>0.55789473684210522</v>
      </c>
      <c r="H72">
        <v>19</v>
      </c>
    </row>
    <row r="73" spans="1:14" x14ac:dyDescent="0.2">
      <c r="A73" s="8" t="s">
        <v>271</v>
      </c>
      <c r="B73">
        <v>131</v>
      </c>
      <c r="C73">
        <v>83</v>
      </c>
      <c r="D73">
        <v>84</v>
      </c>
      <c r="E73">
        <v>34</v>
      </c>
      <c r="F73" s="7">
        <f t="shared" si="10"/>
        <v>1.5783132530120483</v>
      </c>
      <c r="G73" s="7">
        <f t="shared" si="11"/>
        <v>0.64122137404580148</v>
      </c>
      <c r="H73">
        <v>22</v>
      </c>
    </row>
    <row r="74" spans="1:14" x14ac:dyDescent="0.2">
      <c r="A74" s="8" t="s">
        <v>271</v>
      </c>
      <c r="B74">
        <v>120</v>
      </c>
      <c r="C74">
        <v>85</v>
      </c>
      <c r="D74">
        <v>75</v>
      </c>
      <c r="E74">
        <v>32</v>
      </c>
      <c r="F74" s="7">
        <f t="shared" si="10"/>
        <v>1.411764705882353</v>
      </c>
      <c r="G74" s="7">
        <f t="shared" si="11"/>
        <v>0.625</v>
      </c>
      <c r="H74">
        <v>20</v>
      </c>
    </row>
    <row r="75" spans="1:14" x14ac:dyDescent="0.2">
      <c r="A75" s="8" t="s">
        <v>271</v>
      </c>
      <c r="B75">
        <v>110</v>
      </c>
      <c r="C75">
        <v>75</v>
      </c>
      <c r="D75">
        <v>65</v>
      </c>
      <c r="E75">
        <v>34</v>
      </c>
      <c r="F75" s="7">
        <f t="shared" si="10"/>
        <v>1.4666666666666666</v>
      </c>
      <c r="G75" s="7">
        <f t="shared" si="11"/>
        <v>0.59090909090909094</v>
      </c>
      <c r="H75">
        <v>20</v>
      </c>
    </row>
    <row r="76" spans="1:14" x14ac:dyDescent="0.2">
      <c r="A76" s="8" t="s">
        <v>271</v>
      </c>
      <c r="B76">
        <v>94</v>
      </c>
      <c r="C76">
        <v>65</v>
      </c>
      <c r="D76">
        <v>55</v>
      </c>
      <c r="E76">
        <v>32</v>
      </c>
      <c r="F76" s="7">
        <f t="shared" si="10"/>
        <v>1.4461538461538461</v>
      </c>
      <c r="G76" s="7">
        <f t="shared" si="11"/>
        <v>0.58510638297872342</v>
      </c>
      <c r="H76">
        <v>20</v>
      </c>
    </row>
    <row r="77" spans="1:14" x14ac:dyDescent="0.2">
      <c r="A77" s="8" t="s">
        <v>272</v>
      </c>
      <c r="B77">
        <v>125</v>
      </c>
      <c r="C77">
        <v>72</v>
      </c>
      <c r="D77">
        <v>65</v>
      </c>
      <c r="E77">
        <v>39</v>
      </c>
      <c r="F77" s="7">
        <f t="shared" si="10"/>
        <v>1.7361111111111112</v>
      </c>
      <c r="G77" s="7">
        <f t="shared" si="11"/>
        <v>0.52</v>
      </c>
      <c r="H77">
        <v>23</v>
      </c>
      <c r="J77">
        <v>11</v>
      </c>
      <c r="K77">
        <v>12</v>
      </c>
      <c r="L77" s="7">
        <f>J77/K77</f>
        <v>0.91666666666666663</v>
      </c>
      <c r="M77" t="s">
        <v>584</v>
      </c>
      <c r="N77" t="s">
        <v>349</v>
      </c>
    </row>
    <row r="78" spans="1:14" x14ac:dyDescent="0.2">
      <c r="A78" s="8" t="s">
        <v>272</v>
      </c>
      <c r="B78">
        <v>119</v>
      </c>
      <c r="C78">
        <v>76</v>
      </c>
      <c r="D78">
        <v>68</v>
      </c>
      <c r="E78">
        <v>42</v>
      </c>
      <c r="F78" s="7">
        <f t="shared" si="10"/>
        <v>1.5657894736842106</v>
      </c>
      <c r="G78" s="7">
        <f t="shared" si="11"/>
        <v>0.5714285714285714</v>
      </c>
      <c r="H78">
        <v>24</v>
      </c>
      <c r="J78">
        <v>15</v>
      </c>
      <c r="K78">
        <v>14</v>
      </c>
      <c r="L78" s="7">
        <f>J78/K78</f>
        <v>1.0714285714285714</v>
      </c>
    </row>
    <row r="79" spans="1:14" x14ac:dyDescent="0.2">
      <c r="A79" s="8" t="s">
        <v>272</v>
      </c>
      <c r="B79">
        <v>87</v>
      </c>
      <c r="C79">
        <v>46</v>
      </c>
      <c r="D79">
        <v>47</v>
      </c>
      <c r="E79">
        <v>41</v>
      </c>
      <c r="F79" s="7">
        <f t="shared" si="10"/>
        <v>1.8913043478260869</v>
      </c>
      <c r="G79" s="7">
        <f t="shared" si="11"/>
        <v>0.54022988505747127</v>
      </c>
      <c r="H79">
        <v>21</v>
      </c>
    </row>
    <row r="80" spans="1:14" x14ac:dyDescent="0.2">
      <c r="A80" s="8" t="s">
        <v>272</v>
      </c>
      <c r="B80">
        <v>140</v>
      </c>
      <c r="C80">
        <v>77</v>
      </c>
      <c r="D80">
        <v>80</v>
      </c>
      <c r="E80">
        <v>35</v>
      </c>
      <c r="F80" s="7">
        <f t="shared" si="10"/>
        <v>1.8181818181818181</v>
      </c>
      <c r="G80" s="7">
        <f t="shared" si="11"/>
        <v>0.5714285714285714</v>
      </c>
      <c r="H80">
        <v>24</v>
      </c>
    </row>
    <row r="81" spans="1:12" x14ac:dyDescent="0.2">
      <c r="A81" s="8" t="s">
        <v>272</v>
      </c>
      <c r="B81">
        <v>150</v>
      </c>
      <c r="C81">
        <v>69</v>
      </c>
      <c r="D81">
        <v>88</v>
      </c>
      <c r="E81">
        <v>38</v>
      </c>
      <c r="F81" s="7">
        <f t="shared" si="10"/>
        <v>2.1739130434782608</v>
      </c>
      <c r="G81" s="7">
        <f t="shared" si="11"/>
        <v>0.58666666666666667</v>
      </c>
      <c r="H81">
        <v>25</v>
      </c>
    </row>
    <row r="82" spans="1:12" x14ac:dyDescent="0.2">
      <c r="A82" s="8" t="s">
        <v>272</v>
      </c>
      <c r="B82">
        <v>128</v>
      </c>
      <c r="C82">
        <v>68</v>
      </c>
      <c r="D82">
        <v>77</v>
      </c>
      <c r="E82">
        <v>32</v>
      </c>
      <c r="F82" s="7">
        <f t="shared" si="10"/>
        <v>1.8823529411764706</v>
      </c>
      <c r="G82" s="7">
        <f t="shared" si="11"/>
        <v>0.6015625</v>
      </c>
      <c r="H82">
        <v>22</v>
      </c>
    </row>
    <row r="83" spans="1:12" x14ac:dyDescent="0.2">
      <c r="A83" s="8" t="s">
        <v>585</v>
      </c>
      <c r="J83">
        <v>14</v>
      </c>
      <c r="K83">
        <v>12</v>
      </c>
      <c r="L83" s="7">
        <f>J83/K83</f>
        <v>1.1666666666666667</v>
      </c>
    </row>
    <row r="84" spans="1:12" x14ac:dyDescent="0.2">
      <c r="J84">
        <v>16</v>
      </c>
      <c r="K84">
        <v>14</v>
      </c>
      <c r="L84" s="7">
        <f>J84/K84</f>
        <v>1.1428571428571428</v>
      </c>
    </row>
    <row r="85" spans="1:12" x14ac:dyDescent="0.2">
      <c r="A85" s="8" t="s">
        <v>588</v>
      </c>
      <c r="B85">
        <v>120</v>
      </c>
      <c r="C85">
        <v>70</v>
      </c>
      <c r="D85">
        <v>68</v>
      </c>
      <c r="E85">
        <v>36</v>
      </c>
      <c r="F85" s="7">
        <f t="shared" ref="F85:F126" si="12">B85/C85</f>
        <v>1.7142857142857142</v>
      </c>
      <c r="G85" s="7">
        <f t="shared" ref="G85:G126" si="13">D85/B85</f>
        <v>0.56666666666666665</v>
      </c>
      <c r="H85">
        <v>23</v>
      </c>
    </row>
    <row r="86" spans="1:12" x14ac:dyDescent="0.2">
      <c r="B86">
        <v>122</v>
      </c>
      <c r="C86">
        <v>68</v>
      </c>
      <c r="D86">
        <v>65</v>
      </c>
      <c r="E86">
        <v>37</v>
      </c>
      <c r="F86" s="7">
        <f t="shared" si="12"/>
        <v>1.7941176470588236</v>
      </c>
      <c r="G86" s="7">
        <f t="shared" si="13"/>
        <v>0.53278688524590168</v>
      </c>
      <c r="H86">
        <v>23</v>
      </c>
    </row>
    <row r="87" spans="1:12" x14ac:dyDescent="0.2">
      <c r="A87" s="8" t="s">
        <v>589</v>
      </c>
      <c r="B87">
        <v>144</v>
      </c>
      <c r="C87">
        <v>92</v>
      </c>
      <c r="D87">
        <v>75</v>
      </c>
      <c r="E87">
        <v>37</v>
      </c>
      <c r="F87" s="7">
        <f t="shared" si="12"/>
        <v>1.5652173913043479</v>
      </c>
      <c r="G87" s="7">
        <f t="shared" si="13"/>
        <v>0.52083333333333337</v>
      </c>
      <c r="H87">
        <v>22</v>
      </c>
    </row>
    <row r="88" spans="1:12" x14ac:dyDescent="0.2">
      <c r="B88">
        <v>136</v>
      </c>
      <c r="C88">
        <v>92</v>
      </c>
      <c r="D88">
        <v>82</v>
      </c>
      <c r="E88">
        <v>44</v>
      </c>
      <c r="F88" s="7">
        <f t="shared" si="12"/>
        <v>1.4782608695652173</v>
      </c>
      <c r="G88" s="7">
        <f t="shared" si="13"/>
        <v>0.6029411764705882</v>
      </c>
      <c r="H88">
        <v>27</v>
      </c>
    </row>
    <row r="89" spans="1:12" x14ac:dyDescent="0.2">
      <c r="A89" s="8" t="s">
        <v>590</v>
      </c>
      <c r="B89">
        <v>151</v>
      </c>
      <c r="C89">
        <v>94</v>
      </c>
      <c r="D89">
        <v>90</v>
      </c>
      <c r="E89">
        <v>42</v>
      </c>
      <c r="F89" s="7">
        <f t="shared" si="12"/>
        <v>1.6063829787234043</v>
      </c>
      <c r="G89" s="7">
        <f t="shared" si="13"/>
        <v>0.59602649006622521</v>
      </c>
      <c r="H89">
        <v>24</v>
      </c>
    </row>
    <row r="90" spans="1:12" x14ac:dyDescent="0.2">
      <c r="B90">
        <v>135</v>
      </c>
      <c r="C90">
        <v>89</v>
      </c>
      <c r="D90">
        <v>75</v>
      </c>
      <c r="E90">
        <v>42</v>
      </c>
      <c r="F90" s="7">
        <f t="shared" si="12"/>
        <v>1.5168539325842696</v>
      </c>
      <c r="G90" s="7">
        <f t="shared" si="13"/>
        <v>0.55555555555555558</v>
      </c>
      <c r="H90">
        <v>23</v>
      </c>
    </row>
    <row r="91" spans="1:12" x14ac:dyDescent="0.2">
      <c r="B91">
        <v>128</v>
      </c>
      <c r="C91">
        <v>82</v>
      </c>
      <c r="D91">
        <v>72</v>
      </c>
      <c r="E91">
        <v>39</v>
      </c>
      <c r="F91" s="7">
        <f t="shared" si="12"/>
        <v>1.5609756097560976</v>
      </c>
      <c r="G91" s="7">
        <f t="shared" si="13"/>
        <v>0.5625</v>
      </c>
      <c r="H91">
        <v>20</v>
      </c>
    </row>
    <row r="92" spans="1:12" x14ac:dyDescent="0.2">
      <c r="A92" s="8" t="s">
        <v>590</v>
      </c>
      <c r="B92">
        <v>145</v>
      </c>
      <c r="C92">
        <v>89</v>
      </c>
      <c r="D92">
        <v>85</v>
      </c>
      <c r="E92">
        <v>42</v>
      </c>
      <c r="F92" s="7">
        <f t="shared" si="12"/>
        <v>1.6292134831460674</v>
      </c>
      <c r="G92" s="7">
        <f t="shared" si="13"/>
        <v>0.58620689655172409</v>
      </c>
      <c r="H92">
        <v>20</v>
      </c>
    </row>
    <row r="93" spans="1:12" x14ac:dyDescent="0.2">
      <c r="B93">
        <v>160</v>
      </c>
      <c r="C93">
        <v>83</v>
      </c>
      <c r="D93">
        <v>90</v>
      </c>
      <c r="E93">
        <v>37</v>
      </c>
      <c r="F93" s="7">
        <f t="shared" si="12"/>
        <v>1.927710843373494</v>
      </c>
      <c r="G93" s="7">
        <f t="shared" si="13"/>
        <v>0.5625</v>
      </c>
      <c r="H93">
        <v>23</v>
      </c>
    </row>
    <row r="94" spans="1:12" x14ac:dyDescent="0.2">
      <c r="A94" s="8" t="s">
        <v>590</v>
      </c>
      <c r="B94">
        <v>126</v>
      </c>
      <c r="C94">
        <v>80</v>
      </c>
      <c r="D94">
        <v>77</v>
      </c>
      <c r="E94">
        <v>42</v>
      </c>
      <c r="F94" s="7">
        <f t="shared" si="12"/>
        <v>1.575</v>
      </c>
      <c r="G94" s="7">
        <f t="shared" si="13"/>
        <v>0.61111111111111116</v>
      </c>
      <c r="H94">
        <v>21</v>
      </c>
    </row>
    <row r="95" spans="1:12" x14ac:dyDescent="0.2">
      <c r="B95">
        <v>150</v>
      </c>
      <c r="C95">
        <v>80</v>
      </c>
      <c r="D95">
        <v>92</v>
      </c>
      <c r="E95">
        <v>39</v>
      </c>
      <c r="F95" s="7">
        <f t="shared" si="12"/>
        <v>1.875</v>
      </c>
      <c r="G95" s="7">
        <f t="shared" si="13"/>
        <v>0.61333333333333329</v>
      </c>
      <c r="H95">
        <v>23</v>
      </c>
    </row>
    <row r="96" spans="1:12" x14ac:dyDescent="0.2">
      <c r="A96" s="8" t="s">
        <v>591</v>
      </c>
      <c r="B96">
        <v>98</v>
      </c>
      <c r="C96">
        <v>57</v>
      </c>
      <c r="D96">
        <v>57</v>
      </c>
      <c r="E96">
        <v>36</v>
      </c>
      <c r="F96" s="7">
        <f t="shared" si="12"/>
        <v>1.7192982456140351</v>
      </c>
      <c r="G96" s="7">
        <f t="shared" si="13"/>
        <v>0.58163265306122447</v>
      </c>
      <c r="H96">
        <v>22</v>
      </c>
    </row>
    <row r="97" spans="1:12" x14ac:dyDescent="0.2">
      <c r="B97">
        <v>102</v>
      </c>
      <c r="C97">
        <v>59</v>
      </c>
      <c r="D97">
        <v>62</v>
      </c>
      <c r="E97">
        <v>35</v>
      </c>
      <c r="F97" s="7">
        <f t="shared" si="12"/>
        <v>1.728813559322034</v>
      </c>
      <c r="G97" s="7">
        <f t="shared" si="13"/>
        <v>0.60784313725490191</v>
      </c>
      <c r="H97">
        <v>23</v>
      </c>
    </row>
    <row r="98" spans="1:12" x14ac:dyDescent="0.2">
      <c r="A98" s="8" t="s">
        <v>591</v>
      </c>
      <c r="B98">
        <v>98</v>
      </c>
      <c r="C98">
        <v>62</v>
      </c>
      <c r="D98">
        <v>60</v>
      </c>
      <c r="E98">
        <v>35</v>
      </c>
      <c r="F98" s="7">
        <f t="shared" si="12"/>
        <v>1.5806451612903225</v>
      </c>
      <c r="G98" s="7">
        <f t="shared" si="13"/>
        <v>0.61224489795918369</v>
      </c>
      <c r="H98">
        <v>22</v>
      </c>
    </row>
    <row r="99" spans="1:12" x14ac:dyDescent="0.2">
      <c r="B99">
        <v>97</v>
      </c>
      <c r="C99">
        <v>57</v>
      </c>
      <c r="D99">
        <v>58</v>
      </c>
      <c r="E99">
        <v>35</v>
      </c>
      <c r="F99" s="7">
        <f t="shared" si="12"/>
        <v>1.7017543859649122</v>
      </c>
      <c r="G99" s="7">
        <f t="shared" si="13"/>
        <v>0.59793814432989689</v>
      </c>
      <c r="H99">
        <v>23</v>
      </c>
    </row>
    <row r="100" spans="1:12" x14ac:dyDescent="0.2">
      <c r="A100" s="8" t="s">
        <v>592</v>
      </c>
      <c r="B100">
        <v>98</v>
      </c>
      <c r="C100">
        <v>60</v>
      </c>
      <c r="D100">
        <v>62</v>
      </c>
      <c r="E100">
        <v>39</v>
      </c>
      <c r="F100" s="7">
        <f t="shared" si="12"/>
        <v>1.6333333333333333</v>
      </c>
      <c r="G100" s="7">
        <f t="shared" si="13"/>
        <v>0.63265306122448983</v>
      </c>
      <c r="H100">
        <v>22</v>
      </c>
    </row>
    <row r="101" spans="1:12" x14ac:dyDescent="0.2">
      <c r="B101">
        <v>84</v>
      </c>
      <c r="C101">
        <v>50</v>
      </c>
      <c r="D101">
        <v>50</v>
      </c>
      <c r="E101">
        <v>34</v>
      </c>
      <c r="F101" s="7">
        <f t="shared" si="12"/>
        <v>1.68</v>
      </c>
      <c r="G101" s="7">
        <f t="shared" si="13"/>
        <v>0.59523809523809523</v>
      </c>
      <c r="H101">
        <v>20</v>
      </c>
    </row>
    <row r="102" spans="1:12" x14ac:dyDescent="0.2">
      <c r="A102" s="8" t="s">
        <v>592</v>
      </c>
      <c r="B102">
        <v>97</v>
      </c>
      <c r="C102">
        <v>53</v>
      </c>
      <c r="D102">
        <v>63</v>
      </c>
      <c r="E102">
        <v>35</v>
      </c>
      <c r="F102" s="7">
        <f t="shared" si="12"/>
        <v>1.8301886792452831</v>
      </c>
      <c r="G102" s="7">
        <f t="shared" si="13"/>
        <v>0.64948453608247425</v>
      </c>
      <c r="H102">
        <v>22</v>
      </c>
    </row>
    <row r="103" spans="1:12" x14ac:dyDescent="0.2">
      <c r="A103" s="8" t="s">
        <v>593</v>
      </c>
      <c r="B103">
        <v>110</v>
      </c>
      <c r="C103">
        <v>63</v>
      </c>
      <c r="D103">
        <v>65</v>
      </c>
      <c r="E103">
        <v>37</v>
      </c>
      <c r="F103" s="7">
        <f t="shared" si="12"/>
        <v>1.746031746031746</v>
      </c>
      <c r="G103" s="7">
        <f t="shared" si="13"/>
        <v>0.59090909090909094</v>
      </c>
      <c r="H103">
        <v>21</v>
      </c>
    </row>
    <row r="104" spans="1:12" x14ac:dyDescent="0.2">
      <c r="A104" s="8" t="s">
        <v>594</v>
      </c>
      <c r="B104">
        <v>136</v>
      </c>
      <c r="C104">
        <v>88</v>
      </c>
      <c r="D104">
        <v>80</v>
      </c>
      <c r="E104">
        <v>42</v>
      </c>
      <c r="F104" s="7">
        <f t="shared" si="12"/>
        <v>1.5454545454545454</v>
      </c>
      <c r="G104" s="7">
        <f t="shared" si="13"/>
        <v>0.58823529411764708</v>
      </c>
      <c r="H104">
        <v>24</v>
      </c>
    </row>
    <row r="105" spans="1:12" x14ac:dyDescent="0.2">
      <c r="A105" s="8" t="s">
        <v>594</v>
      </c>
      <c r="B105">
        <v>125</v>
      </c>
      <c r="C105">
        <v>84</v>
      </c>
      <c r="D105">
        <v>77</v>
      </c>
      <c r="E105">
        <v>42</v>
      </c>
      <c r="F105" s="7">
        <f t="shared" si="12"/>
        <v>1.4880952380952381</v>
      </c>
      <c r="G105" s="7">
        <f t="shared" si="13"/>
        <v>0.61599999999999999</v>
      </c>
      <c r="H105">
        <v>20</v>
      </c>
    </row>
    <row r="106" spans="1:12" x14ac:dyDescent="0.2">
      <c r="A106" s="8" t="s">
        <v>595</v>
      </c>
      <c r="B106">
        <v>90</v>
      </c>
      <c r="C106">
        <v>58</v>
      </c>
      <c r="D106">
        <v>53</v>
      </c>
      <c r="E106">
        <v>41</v>
      </c>
      <c r="F106" s="7">
        <f t="shared" si="12"/>
        <v>1.5517241379310345</v>
      </c>
      <c r="G106" s="7">
        <f t="shared" si="13"/>
        <v>0.58888888888888891</v>
      </c>
      <c r="H106">
        <v>22</v>
      </c>
      <c r="J106">
        <v>14</v>
      </c>
      <c r="K106">
        <v>13</v>
      </c>
      <c r="L106" s="7">
        <f t="shared" ref="L106:L119" si="14">J106/K106</f>
        <v>1.0769230769230769</v>
      </c>
    </row>
    <row r="107" spans="1:12" x14ac:dyDescent="0.2">
      <c r="B107">
        <v>90</v>
      </c>
      <c r="C107">
        <v>52</v>
      </c>
      <c r="D107">
        <v>56</v>
      </c>
      <c r="E107">
        <v>33</v>
      </c>
      <c r="F107" s="7">
        <f t="shared" si="12"/>
        <v>1.7307692307692308</v>
      </c>
      <c r="G107" s="7">
        <f t="shared" si="13"/>
        <v>0.62222222222222223</v>
      </c>
      <c r="H107">
        <v>21</v>
      </c>
      <c r="J107">
        <v>13</v>
      </c>
      <c r="K107">
        <v>13</v>
      </c>
      <c r="L107" s="7">
        <f t="shared" si="14"/>
        <v>1</v>
      </c>
    </row>
    <row r="108" spans="1:12" x14ac:dyDescent="0.2">
      <c r="A108" s="8" t="s">
        <v>595</v>
      </c>
      <c r="B108">
        <v>82</v>
      </c>
      <c r="C108">
        <v>51</v>
      </c>
      <c r="D108">
        <v>46</v>
      </c>
      <c r="E108">
        <v>34</v>
      </c>
      <c r="F108" s="7">
        <f t="shared" si="12"/>
        <v>1.607843137254902</v>
      </c>
      <c r="G108" s="7">
        <f t="shared" si="13"/>
        <v>0.56097560975609762</v>
      </c>
      <c r="H108">
        <v>19</v>
      </c>
      <c r="J108">
        <v>14</v>
      </c>
      <c r="K108">
        <v>14</v>
      </c>
      <c r="L108" s="7">
        <f t="shared" si="14"/>
        <v>1</v>
      </c>
    </row>
    <row r="109" spans="1:12" x14ac:dyDescent="0.2">
      <c r="A109" s="8" t="s">
        <v>595</v>
      </c>
      <c r="B109">
        <v>106</v>
      </c>
      <c r="C109">
        <v>65</v>
      </c>
      <c r="D109">
        <v>65</v>
      </c>
      <c r="E109">
        <v>38</v>
      </c>
      <c r="F109" s="7">
        <f t="shared" si="12"/>
        <v>1.6307692307692307</v>
      </c>
      <c r="G109" s="7">
        <f t="shared" si="13"/>
        <v>0.6132075471698113</v>
      </c>
      <c r="H109">
        <v>24</v>
      </c>
      <c r="J109">
        <v>15</v>
      </c>
      <c r="K109">
        <v>14</v>
      </c>
      <c r="L109" s="7">
        <f t="shared" si="14"/>
        <v>1.0714285714285714</v>
      </c>
    </row>
    <row r="110" spans="1:12" x14ac:dyDescent="0.2">
      <c r="B110">
        <v>95</v>
      </c>
      <c r="C110">
        <v>58</v>
      </c>
      <c r="D110">
        <v>56</v>
      </c>
      <c r="E110">
        <v>37</v>
      </c>
      <c r="F110" s="7">
        <f t="shared" si="12"/>
        <v>1.6379310344827587</v>
      </c>
      <c r="G110" s="7">
        <f t="shared" si="13"/>
        <v>0.58947368421052626</v>
      </c>
      <c r="H110">
        <v>21</v>
      </c>
    </row>
    <row r="111" spans="1:12" x14ac:dyDescent="0.2">
      <c r="A111" s="8" t="s">
        <v>596</v>
      </c>
      <c r="B111">
        <v>95</v>
      </c>
      <c r="C111">
        <v>62</v>
      </c>
      <c r="D111">
        <v>62</v>
      </c>
      <c r="E111">
        <v>38</v>
      </c>
      <c r="F111" s="7">
        <f t="shared" si="12"/>
        <v>1.532258064516129</v>
      </c>
      <c r="G111" s="7">
        <f t="shared" si="13"/>
        <v>0.65263157894736845</v>
      </c>
      <c r="H111">
        <v>23</v>
      </c>
      <c r="J111">
        <v>12</v>
      </c>
      <c r="K111">
        <v>12</v>
      </c>
      <c r="L111" s="7">
        <f t="shared" si="14"/>
        <v>1</v>
      </c>
    </row>
    <row r="112" spans="1:12" x14ac:dyDescent="0.2">
      <c r="B112">
        <v>99</v>
      </c>
      <c r="C112">
        <v>60</v>
      </c>
      <c r="D112">
        <v>58</v>
      </c>
      <c r="E112">
        <v>37</v>
      </c>
      <c r="F112" s="7">
        <f t="shared" si="12"/>
        <v>1.65</v>
      </c>
      <c r="G112" s="7">
        <f t="shared" si="13"/>
        <v>0.58585858585858586</v>
      </c>
      <c r="H112">
        <v>21</v>
      </c>
      <c r="J112">
        <v>11</v>
      </c>
      <c r="K112">
        <v>11</v>
      </c>
      <c r="L112" s="7">
        <f t="shared" si="14"/>
        <v>1</v>
      </c>
    </row>
    <row r="113" spans="1:15" x14ac:dyDescent="0.2">
      <c r="B113">
        <v>99</v>
      </c>
      <c r="C113">
        <v>62</v>
      </c>
      <c r="D113">
        <v>54</v>
      </c>
      <c r="E113">
        <v>42</v>
      </c>
      <c r="F113" s="7">
        <f t="shared" si="12"/>
        <v>1.596774193548387</v>
      </c>
      <c r="G113" s="7">
        <f t="shared" si="13"/>
        <v>0.54545454545454541</v>
      </c>
      <c r="H113">
        <v>24</v>
      </c>
    </row>
    <row r="114" spans="1:15" x14ac:dyDescent="0.2">
      <c r="A114" s="8" t="s">
        <v>596</v>
      </c>
      <c r="B114">
        <v>106</v>
      </c>
      <c r="C114">
        <v>65</v>
      </c>
      <c r="D114">
        <v>63</v>
      </c>
      <c r="E114">
        <v>39</v>
      </c>
      <c r="F114" s="7">
        <f t="shared" si="12"/>
        <v>1.6307692307692307</v>
      </c>
      <c r="G114" s="7">
        <f t="shared" si="13"/>
        <v>0.59433962264150941</v>
      </c>
      <c r="H114">
        <v>24</v>
      </c>
    </row>
    <row r="115" spans="1:15" x14ac:dyDescent="0.2">
      <c r="B115">
        <v>98</v>
      </c>
      <c r="C115">
        <v>58</v>
      </c>
      <c r="D115">
        <v>57</v>
      </c>
      <c r="E115">
        <v>35</v>
      </c>
      <c r="F115" s="7">
        <f t="shared" si="12"/>
        <v>1.6896551724137931</v>
      </c>
      <c r="G115" s="7">
        <f t="shared" si="13"/>
        <v>0.58163265306122447</v>
      </c>
      <c r="H115">
        <v>22</v>
      </c>
    </row>
    <row r="116" spans="1:15" x14ac:dyDescent="0.2">
      <c r="A116" s="8" t="s">
        <v>614</v>
      </c>
      <c r="J116">
        <v>16</v>
      </c>
      <c r="K116">
        <v>16</v>
      </c>
      <c r="L116" s="7">
        <f t="shared" si="14"/>
        <v>1</v>
      </c>
      <c r="N116" t="s">
        <v>48</v>
      </c>
      <c r="O116" t="s">
        <v>615</v>
      </c>
    </row>
    <row r="117" spans="1:15" x14ac:dyDescent="0.2">
      <c r="J117">
        <v>13</v>
      </c>
      <c r="K117">
        <v>14</v>
      </c>
      <c r="L117" s="7">
        <f t="shared" si="14"/>
        <v>0.9285714285714286</v>
      </c>
    </row>
    <row r="118" spans="1:15" x14ac:dyDescent="0.2">
      <c r="J118">
        <v>14</v>
      </c>
      <c r="K118">
        <v>15</v>
      </c>
      <c r="L118" s="7">
        <f t="shared" si="14"/>
        <v>0.93333333333333335</v>
      </c>
    </row>
    <row r="119" spans="1:15" x14ac:dyDescent="0.2">
      <c r="J119">
        <v>13</v>
      </c>
      <c r="K119">
        <v>14</v>
      </c>
      <c r="L119" s="7">
        <f t="shared" si="14"/>
        <v>0.9285714285714286</v>
      </c>
    </row>
    <row r="120" spans="1:15" x14ac:dyDescent="0.2">
      <c r="A120" s="8" t="s">
        <v>597</v>
      </c>
      <c r="B120">
        <v>150</v>
      </c>
      <c r="C120">
        <v>78</v>
      </c>
      <c r="D120">
        <v>85</v>
      </c>
      <c r="E120">
        <v>34</v>
      </c>
      <c r="F120" s="7">
        <f t="shared" si="12"/>
        <v>1.9230769230769231</v>
      </c>
      <c r="G120" s="7">
        <f t="shared" si="13"/>
        <v>0.56666666666666665</v>
      </c>
      <c r="H120">
        <v>21</v>
      </c>
    </row>
    <row r="121" spans="1:15" x14ac:dyDescent="0.2">
      <c r="B121">
        <v>130</v>
      </c>
      <c r="C121">
        <v>74</v>
      </c>
      <c r="D121">
        <v>74</v>
      </c>
      <c r="E121">
        <v>33</v>
      </c>
      <c r="F121" s="7">
        <f t="shared" si="12"/>
        <v>1.7567567567567568</v>
      </c>
      <c r="G121" s="7">
        <f t="shared" si="13"/>
        <v>0.56923076923076921</v>
      </c>
      <c r="H121">
        <v>23</v>
      </c>
    </row>
    <row r="122" spans="1:15" x14ac:dyDescent="0.2">
      <c r="B122">
        <v>140</v>
      </c>
      <c r="C122">
        <v>75</v>
      </c>
      <c r="D122">
        <v>85</v>
      </c>
      <c r="E122">
        <v>37</v>
      </c>
      <c r="F122" s="7">
        <f t="shared" si="12"/>
        <v>1.8666666666666667</v>
      </c>
      <c r="G122" s="7">
        <f t="shared" si="13"/>
        <v>0.6071428571428571</v>
      </c>
      <c r="H122">
        <v>26</v>
      </c>
    </row>
    <row r="123" spans="1:15" x14ac:dyDescent="0.2">
      <c r="A123" s="8" t="s">
        <v>598</v>
      </c>
      <c r="B123">
        <v>138</v>
      </c>
      <c r="C123">
        <v>77</v>
      </c>
      <c r="D123">
        <v>85</v>
      </c>
      <c r="E123">
        <v>36</v>
      </c>
      <c r="F123" s="7">
        <f t="shared" si="12"/>
        <v>1.7922077922077921</v>
      </c>
      <c r="G123" s="7">
        <f t="shared" si="13"/>
        <v>0.61594202898550721</v>
      </c>
      <c r="H123">
        <v>23</v>
      </c>
    </row>
    <row r="124" spans="1:15" x14ac:dyDescent="0.2">
      <c r="B124">
        <v>137</v>
      </c>
      <c r="C124">
        <v>78</v>
      </c>
      <c r="D124">
        <v>85</v>
      </c>
      <c r="E124">
        <v>33</v>
      </c>
      <c r="F124" s="7">
        <f t="shared" si="12"/>
        <v>1.7564102564102564</v>
      </c>
      <c r="G124" s="7">
        <f t="shared" si="13"/>
        <v>0.62043795620437958</v>
      </c>
      <c r="H124">
        <v>23</v>
      </c>
    </row>
    <row r="125" spans="1:15" x14ac:dyDescent="0.2">
      <c r="A125" s="8" t="s">
        <v>599</v>
      </c>
      <c r="B125">
        <v>136</v>
      </c>
      <c r="C125">
        <v>76</v>
      </c>
      <c r="D125">
        <v>77</v>
      </c>
      <c r="E125">
        <v>38</v>
      </c>
      <c r="F125" s="7">
        <f t="shared" si="12"/>
        <v>1.7894736842105263</v>
      </c>
      <c r="G125" s="7">
        <f t="shared" si="13"/>
        <v>0.56617647058823528</v>
      </c>
      <c r="H125">
        <v>24</v>
      </c>
    </row>
    <row r="126" spans="1:15" x14ac:dyDescent="0.2">
      <c r="B126">
        <v>120</v>
      </c>
      <c r="C126">
        <v>77</v>
      </c>
      <c r="D126">
        <v>75</v>
      </c>
      <c r="E126">
        <v>35</v>
      </c>
      <c r="F126" s="7">
        <f t="shared" si="12"/>
        <v>1.5584415584415585</v>
      </c>
      <c r="G126" s="7">
        <f t="shared" si="13"/>
        <v>0.625</v>
      </c>
      <c r="H126">
        <v>22</v>
      </c>
    </row>
    <row r="127" spans="1:15" x14ac:dyDescent="0.2">
      <c r="A127" s="8" t="s">
        <v>605</v>
      </c>
      <c r="B127">
        <v>87</v>
      </c>
      <c r="C127">
        <v>49</v>
      </c>
      <c r="D127">
        <v>53</v>
      </c>
      <c r="E127">
        <v>34</v>
      </c>
      <c r="F127" s="7">
        <f t="shared" ref="F127:F149" si="15">B127/C127</f>
        <v>1.7755102040816326</v>
      </c>
      <c r="G127" s="7">
        <f t="shared" ref="G127:G149" si="16">D127/B127</f>
        <v>0.60919540229885061</v>
      </c>
      <c r="H127">
        <v>25</v>
      </c>
    </row>
    <row r="128" spans="1:15" x14ac:dyDescent="0.2">
      <c r="B128">
        <v>92</v>
      </c>
      <c r="C128">
        <v>55</v>
      </c>
      <c r="D128">
        <v>54</v>
      </c>
      <c r="E128">
        <v>30</v>
      </c>
      <c r="F128" s="7">
        <f t="shared" si="15"/>
        <v>1.6727272727272726</v>
      </c>
      <c r="G128" s="7">
        <f t="shared" si="16"/>
        <v>0.58695652173913049</v>
      </c>
      <c r="H128">
        <v>23</v>
      </c>
    </row>
    <row r="129" spans="1:8" x14ac:dyDescent="0.2">
      <c r="B129">
        <v>88</v>
      </c>
      <c r="C129">
        <v>50</v>
      </c>
      <c r="D129">
        <v>53</v>
      </c>
      <c r="E129">
        <v>31</v>
      </c>
      <c r="F129" s="7">
        <f t="shared" si="15"/>
        <v>1.76</v>
      </c>
      <c r="G129" s="7">
        <f t="shared" si="16"/>
        <v>0.60227272727272729</v>
      </c>
      <c r="H129">
        <v>24</v>
      </c>
    </row>
    <row r="130" spans="1:8" x14ac:dyDescent="0.2">
      <c r="A130" s="8" t="s">
        <v>606</v>
      </c>
      <c r="B130">
        <v>110</v>
      </c>
      <c r="C130">
        <v>60</v>
      </c>
      <c r="D130">
        <v>70</v>
      </c>
      <c r="E130">
        <v>33</v>
      </c>
      <c r="F130" s="7">
        <f t="shared" si="15"/>
        <v>1.8333333333333333</v>
      </c>
      <c r="G130" s="7">
        <f t="shared" si="16"/>
        <v>0.63636363636363635</v>
      </c>
      <c r="H130">
        <v>22</v>
      </c>
    </row>
    <row r="131" spans="1:8" x14ac:dyDescent="0.2">
      <c r="B131">
        <v>100</v>
      </c>
      <c r="C131">
        <v>58</v>
      </c>
      <c r="D131">
        <v>62</v>
      </c>
      <c r="E131">
        <v>33</v>
      </c>
      <c r="F131" s="7">
        <f t="shared" si="15"/>
        <v>1.7241379310344827</v>
      </c>
      <c r="G131" s="7">
        <f t="shared" si="16"/>
        <v>0.62</v>
      </c>
      <c r="H131">
        <v>20</v>
      </c>
    </row>
    <row r="132" spans="1:8" x14ac:dyDescent="0.2">
      <c r="A132" s="8" t="s">
        <v>607</v>
      </c>
      <c r="B132">
        <v>95</v>
      </c>
      <c r="C132">
        <v>61</v>
      </c>
      <c r="D132">
        <v>60</v>
      </c>
      <c r="E132">
        <v>37</v>
      </c>
      <c r="F132" s="7">
        <f t="shared" si="15"/>
        <v>1.5573770491803278</v>
      </c>
      <c r="G132" s="7">
        <f t="shared" si="16"/>
        <v>0.63157894736842102</v>
      </c>
      <c r="H132">
        <v>21</v>
      </c>
    </row>
    <row r="133" spans="1:8" x14ac:dyDescent="0.2">
      <c r="A133" s="8" t="s">
        <v>608</v>
      </c>
      <c r="B133">
        <v>111</v>
      </c>
      <c r="C133">
        <v>73</v>
      </c>
      <c r="D133">
        <v>70</v>
      </c>
      <c r="E133">
        <v>40</v>
      </c>
      <c r="F133" s="7">
        <f t="shared" si="15"/>
        <v>1.5205479452054795</v>
      </c>
      <c r="G133" s="7">
        <f t="shared" si="16"/>
        <v>0.63063063063063063</v>
      </c>
      <c r="H133">
        <v>22</v>
      </c>
    </row>
    <row r="134" spans="1:8" x14ac:dyDescent="0.2">
      <c r="B134">
        <v>112</v>
      </c>
      <c r="C134">
        <v>76</v>
      </c>
      <c r="D134">
        <v>70</v>
      </c>
      <c r="E134">
        <v>42</v>
      </c>
      <c r="F134" s="7">
        <f t="shared" si="15"/>
        <v>1.4736842105263157</v>
      </c>
      <c r="G134" s="7">
        <f t="shared" si="16"/>
        <v>0.625</v>
      </c>
      <c r="H134">
        <v>23</v>
      </c>
    </row>
    <row r="135" spans="1:8" x14ac:dyDescent="0.2">
      <c r="A135" s="8" t="s">
        <v>609</v>
      </c>
      <c r="B135">
        <v>89</v>
      </c>
      <c r="C135">
        <v>64</v>
      </c>
      <c r="D135">
        <v>56</v>
      </c>
      <c r="E135">
        <v>29</v>
      </c>
      <c r="F135" s="7">
        <f t="shared" si="15"/>
        <v>1.390625</v>
      </c>
      <c r="G135" s="7">
        <f t="shared" si="16"/>
        <v>0.6292134831460674</v>
      </c>
      <c r="H135">
        <v>22</v>
      </c>
    </row>
    <row r="136" spans="1:8" x14ac:dyDescent="0.2">
      <c r="B136">
        <v>89</v>
      </c>
      <c r="C136">
        <v>61</v>
      </c>
      <c r="D136">
        <v>59</v>
      </c>
      <c r="E136">
        <v>33</v>
      </c>
      <c r="F136" s="7">
        <f t="shared" si="15"/>
        <v>1.459016393442623</v>
      </c>
      <c r="G136" s="7">
        <f t="shared" si="16"/>
        <v>0.6629213483146067</v>
      </c>
      <c r="H136">
        <v>19</v>
      </c>
    </row>
    <row r="137" spans="1:8" x14ac:dyDescent="0.2">
      <c r="B137">
        <v>90</v>
      </c>
      <c r="C137">
        <v>56</v>
      </c>
      <c r="D137">
        <v>53</v>
      </c>
      <c r="E137">
        <v>32</v>
      </c>
      <c r="F137" s="7">
        <f t="shared" si="15"/>
        <v>1.6071428571428572</v>
      </c>
      <c r="G137" s="7">
        <f t="shared" si="16"/>
        <v>0.58888888888888891</v>
      </c>
      <c r="H137">
        <v>21</v>
      </c>
    </row>
    <row r="138" spans="1:8" x14ac:dyDescent="0.2">
      <c r="A138" s="8" t="s">
        <v>610</v>
      </c>
      <c r="B138">
        <v>109</v>
      </c>
      <c r="C138">
        <v>64</v>
      </c>
      <c r="D138">
        <v>63</v>
      </c>
      <c r="E138">
        <v>34</v>
      </c>
      <c r="F138" s="7">
        <f t="shared" si="15"/>
        <v>1.703125</v>
      </c>
      <c r="G138" s="7">
        <f t="shared" si="16"/>
        <v>0.57798165137614677</v>
      </c>
      <c r="H138">
        <v>22</v>
      </c>
    </row>
    <row r="139" spans="1:8" x14ac:dyDescent="0.2">
      <c r="B139">
        <v>98</v>
      </c>
      <c r="C139">
        <v>60</v>
      </c>
      <c r="D139">
        <v>54</v>
      </c>
      <c r="E139">
        <v>34</v>
      </c>
      <c r="F139" s="7">
        <f t="shared" si="15"/>
        <v>1.6333333333333333</v>
      </c>
      <c r="G139" s="7">
        <f t="shared" si="16"/>
        <v>0.55102040816326525</v>
      </c>
      <c r="H139">
        <v>22</v>
      </c>
    </row>
    <row r="140" spans="1:8" x14ac:dyDescent="0.2">
      <c r="A140" s="8" t="s">
        <v>611</v>
      </c>
      <c r="B140">
        <v>112</v>
      </c>
      <c r="C140">
        <v>73</v>
      </c>
      <c r="D140">
        <v>64</v>
      </c>
      <c r="E140">
        <v>40</v>
      </c>
      <c r="F140" s="7">
        <f t="shared" si="15"/>
        <v>1.5342465753424657</v>
      </c>
      <c r="G140" s="7">
        <f t="shared" si="16"/>
        <v>0.5714285714285714</v>
      </c>
      <c r="H140">
        <v>22</v>
      </c>
    </row>
    <row r="141" spans="1:8" x14ac:dyDescent="0.2">
      <c r="B141">
        <v>97</v>
      </c>
      <c r="C141">
        <v>64</v>
      </c>
      <c r="D141">
        <v>57</v>
      </c>
      <c r="E141">
        <v>33</v>
      </c>
      <c r="F141" s="7">
        <f t="shared" si="15"/>
        <v>1.515625</v>
      </c>
      <c r="G141" s="7">
        <f t="shared" si="16"/>
        <v>0.58762886597938147</v>
      </c>
      <c r="H141">
        <v>23</v>
      </c>
    </row>
    <row r="142" spans="1:8" x14ac:dyDescent="0.2">
      <c r="A142" s="8" t="s">
        <v>612</v>
      </c>
      <c r="B142">
        <v>102</v>
      </c>
      <c r="C142">
        <v>58</v>
      </c>
      <c r="D142">
        <v>62</v>
      </c>
      <c r="E142">
        <v>32</v>
      </c>
      <c r="F142" s="7">
        <f t="shared" si="15"/>
        <v>1.7586206896551724</v>
      </c>
      <c r="G142" s="7">
        <f t="shared" si="16"/>
        <v>0.60784313725490191</v>
      </c>
      <c r="H142">
        <v>22</v>
      </c>
    </row>
    <row r="143" spans="1:8" x14ac:dyDescent="0.2">
      <c r="B143">
        <v>105</v>
      </c>
      <c r="C143">
        <v>52</v>
      </c>
      <c r="D143">
        <v>71</v>
      </c>
      <c r="E143">
        <v>26</v>
      </c>
      <c r="F143" s="7">
        <f t="shared" si="15"/>
        <v>2.0192307692307692</v>
      </c>
      <c r="G143" s="7">
        <f t="shared" si="16"/>
        <v>0.67619047619047623</v>
      </c>
      <c r="H143">
        <v>18</v>
      </c>
    </row>
    <row r="144" spans="1:8" x14ac:dyDescent="0.2">
      <c r="A144" s="8" t="s">
        <v>613</v>
      </c>
      <c r="B144">
        <v>110</v>
      </c>
      <c r="C144">
        <v>65</v>
      </c>
      <c r="D144">
        <v>62</v>
      </c>
      <c r="E144">
        <v>30</v>
      </c>
      <c r="F144" s="7">
        <f t="shared" si="15"/>
        <v>1.6923076923076923</v>
      </c>
      <c r="G144" s="7">
        <f t="shared" si="16"/>
        <v>0.5636363636363636</v>
      </c>
      <c r="H144">
        <v>24</v>
      </c>
    </row>
    <row r="145" spans="1:12" x14ac:dyDescent="0.2">
      <c r="B145">
        <v>110</v>
      </c>
      <c r="C145">
        <v>66</v>
      </c>
      <c r="D145">
        <v>64</v>
      </c>
      <c r="E145">
        <v>36</v>
      </c>
      <c r="F145" s="7">
        <f t="shared" si="15"/>
        <v>1.6666666666666667</v>
      </c>
      <c r="G145" s="7">
        <f t="shared" si="16"/>
        <v>0.58181818181818179</v>
      </c>
      <c r="H145">
        <v>24</v>
      </c>
    </row>
    <row r="146" spans="1:12" x14ac:dyDescent="0.2">
      <c r="B146">
        <v>108</v>
      </c>
      <c r="C146">
        <v>58</v>
      </c>
      <c r="D146">
        <v>70</v>
      </c>
      <c r="E146">
        <v>35</v>
      </c>
      <c r="F146" s="7">
        <f t="shared" si="15"/>
        <v>1.8620689655172413</v>
      </c>
      <c r="G146" s="7">
        <f t="shared" si="16"/>
        <v>0.64814814814814814</v>
      </c>
      <c r="H146">
        <v>24</v>
      </c>
    </row>
    <row r="147" spans="1:12" x14ac:dyDescent="0.2">
      <c r="A147" s="8" t="s">
        <v>613</v>
      </c>
      <c r="B147">
        <v>116</v>
      </c>
      <c r="C147">
        <v>74</v>
      </c>
      <c r="D147">
        <v>65</v>
      </c>
      <c r="E147">
        <v>42</v>
      </c>
      <c r="F147" s="7">
        <f t="shared" si="15"/>
        <v>1.5675675675675675</v>
      </c>
      <c r="G147" s="7">
        <f t="shared" si="16"/>
        <v>0.56034482758620685</v>
      </c>
      <c r="H147">
        <v>24</v>
      </c>
    </row>
    <row r="148" spans="1:12" x14ac:dyDescent="0.2">
      <c r="B148">
        <v>104</v>
      </c>
      <c r="C148">
        <v>72</v>
      </c>
      <c r="D148">
        <v>57</v>
      </c>
      <c r="E148">
        <v>37</v>
      </c>
      <c r="F148" s="7">
        <f t="shared" si="15"/>
        <v>1.4444444444444444</v>
      </c>
      <c r="G148" s="7">
        <f t="shared" si="16"/>
        <v>0.54807692307692313</v>
      </c>
      <c r="H148">
        <v>21</v>
      </c>
    </row>
    <row r="149" spans="1:12" x14ac:dyDescent="0.2">
      <c r="B149">
        <v>105</v>
      </c>
      <c r="C149">
        <v>68</v>
      </c>
      <c r="D149">
        <v>62</v>
      </c>
      <c r="E149">
        <v>38</v>
      </c>
      <c r="F149" s="7">
        <f t="shared" si="15"/>
        <v>1.5441176470588236</v>
      </c>
      <c r="G149" s="7">
        <f t="shared" si="16"/>
        <v>0.59047619047619049</v>
      </c>
      <c r="H149">
        <v>25</v>
      </c>
    </row>
    <row r="150" spans="1:12" x14ac:dyDescent="0.2">
      <c r="A150" s="8" t="s">
        <v>1122</v>
      </c>
      <c r="J150">
        <v>13</v>
      </c>
      <c r="K150">
        <v>13</v>
      </c>
      <c r="L150" s="7">
        <f t="shared" ref="L150:L164" si="17">J150/K150</f>
        <v>1</v>
      </c>
    </row>
    <row r="151" spans="1:12" x14ac:dyDescent="0.2">
      <c r="J151">
        <v>14</v>
      </c>
      <c r="K151">
        <v>14</v>
      </c>
      <c r="L151" s="7">
        <f t="shared" si="17"/>
        <v>1</v>
      </c>
    </row>
    <row r="152" spans="1:12" x14ac:dyDescent="0.2">
      <c r="J152">
        <v>14</v>
      </c>
      <c r="K152">
        <v>14</v>
      </c>
      <c r="L152" s="7">
        <f t="shared" si="17"/>
        <v>1</v>
      </c>
    </row>
    <row r="153" spans="1:12" x14ac:dyDescent="0.2">
      <c r="J153">
        <v>13</v>
      </c>
      <c r="K153">
        <v>12</v>
      </c>
      <c r="L153" s="7">
        <f t="shared" si="17"/>
        <v>1.0833333333333333</v>
      </c>
    </row>
    <row r="154" spans="1:12" x14ac:dyDescent="0.2">
      <c r="J154">
        <v>14</v>
      </c>
      <c r="K154">
        <v>13.5</v>
      </c>
      <c r="L154" s="7">
        <f t="shared" si="17"/>
        <v>1.037037037037037</v>
      </c>
    </row>
    <row r="155" spans="1:12" x14ac:dyDescent="0.2">
      <c r="J155">
        <v>13</v>
      </c>
      <c r="K155">
        <v>13</v>
      </c>
      <c r="L155" s="7">
        <f t="shared" si="17"/>
        <v>1</v>
      </c>
    </row>
    <row r="156" spans="1:12" x14ac:dyDescent="0.2">
      <c r="J156">
        <v>13</v>
      </c>
      <c r="K156">
        <v>12</v>
      </c>
      <c r="L156" s="7">
        <f t="shared" si="17"/>
        <v>1.0833333333333333</v>
      </c>
    </row>
    <row r="157" spans="1:12" x14ac:dyDescent="0.2">
      <c r="J157">
        <v>12</v>
      </c>
      <c r="K157">
        <v>13</v>
      </c>
      <c r="L157" s="7">
        <f t="shared" si="17"/>
        <v>0.92307692307692313</v>
      </c>
    </row>
    <row r="158" spans="1:12" x14ac:dyDescent="0.2">
      <c r="J158">
        <v>14</v>
      </c>
      <c r="K158">
        <v>13</v>
      </c>
      <c r="L158" s="7">
        <f t="shared" si="17"/>
        <v>1.0769230769230769</v>
      </c>
    </row>
    <row r="159" spans="1:12" x14ac:dyDescent="0.2">
      <c r="J159">
        <v>15</v>
      </c>
      <c r="K159">
        <v>14</v>
      </c>
      <c r="L159" s="7">
        <f t="shared" si="17"/>
        <v>1.0714285714285714</v>
      </c>
    </row>
    <row r="160" spans="1:12" x14ac:dyDescent="0.2">
      <c r="J160">
        <v>14</v>
      </c>
      <c r="K160">
        <v>14</v>
      </c>
      <c r="L160" s="7">
        <f t="shared" si="17"/>
        <v>1</v>
      </c>
    </row>
    <row r="161" spans="10:12" x14ac:dyDescent="0.2">
      <c r="J161">
        <v>12</v>
      </c>
      <c r="K161">
        <v>13</v>
      </c>
      <c r="L161" s="7">
        <f t="shared" si="17"/>
        <v>0.92307692307692313</v>
      </c>
    </row>
    <row r="162" spans="10:12" x14ac:dyDescent="0.2">
      <c r="J162">
        <v>12.5</v>
      </c>
      <c r="K162">
        <v>13</v>
      </c>
      <c r="L162" s="7">
        <f t="shared" si="17"/>
        <v>0.96153846153846156</v>
      </c>
    </row>
    <row r="163" spans="10:12" x14ac:dyDescent="0.2">
      <c r="J163">
        <v>12</v>
      </c>
      <c r="K163">
        <v>12</v>
      </c>
      <c r="L163" s="7">
        <f t="shared" si="17"/>
        <v>1</v>
      </c>
    </row>
    <row r="164" spans="10:12" x14ac:dyDescent="0.2">
      <c r="J164">
        <v>11</v>
      </c>
      <c r="K164">
        <v>11</v>
      </c>
      <c r="L164" s="7">
        <f t="shared" si="17"/>
        <v>1</v>
      </c>
    </row>
  </sheetData>
  <phoneticPr fontId="4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workbookViewId="0">
      <pane ySplit="3315" topLeftCell="A46" activePane="bottomLeft"/>
      <selection activeCell="B8" sqref="B8"/>
      <selection pane="bottomLeft" activeCell="G50" sqref="G50"/>
    </sheetView>
  </sheetViews>
  <sheetFormatPr defaultRowHeight="12.75" x14ac:dyDescent="0.2"/>
  <cols>
    <col min="7" max="8" width="9.140625" style="7"/>
  </cols>
  <sheetData>
    <row r="1" spans="1:14" x14ac:dyDescent="0.2">
      <c r="A1" s="2" t="s">
        <v>849</v>
      </c>
      <c r="B1" s="2" t="s">
        <v>583</v>
      </c>
      <c r="C1" s="2" t="s">
        <v>1</v>
      </c>
      <c r="D1" s="2" t="s">
        <v>2</v>
      </c>
      <c r="E1" s="2" t="s">
        <v>5</v>
      </c>
      <c r="F1" s="2" t="s">
        <v>4</v>
      </c>
      <c r="G1" s="6" t="s">
        <v>3</v>
      </c>
      <c r="H1" s="6" t="s">
        <v>6</v>
      </c>
      <c r="I1" s="2" t="s">
        <v>24</v>
      </c>
      <c r="J1" s="2" t="s">
        <v>141</v>
      </c>
      <c r="K1" s="2" t="s">
        <v>447</v>
      </c>
      <c r="L1" s="2" t="s">
        <v>7</v>
      </c>
      <c r="M1" s="2" t="s">
        <v>8</v>
      </c>
      <c r="N1" s="6" t="s">
        <v>56</v>
      </c>
    </row>
    <row r="2" spans="1:14" x14ac:dyDescent="0.2">
      <c r="A2" t="s">
        <v>12</v>
      </c>
      <c r="B2" s="1">
        <f>AVERAGE(B21:B993)</f>
        <v>11.36</v>
      </c>
      <c r="C2" s="1">
        <f>AVERAGE(C21:C993)</f>
        <v>83.65384615384616</v>
      </c>
      <c r="D2" s="1">
        <f t="shared" ref="D2:M2" si="0">AVERAGE(D21:D993)</f>
        <v>60.653846153846153</v>
      </c>
      <c r="E2" s="1">
        <f t="shared" si="0"/>
        <v>49.115384615384613</v>
      </c>
      <c r="F2" s="1">
        <f t="shared" si="0"/>
        <v>27.384615384615383</v>
      </c>
      <c r="G2" s="7">
        <f t="shared" si="0"/>
        <v>1.3841590001446584</v>
      </c>
      <c r="H2" s="7">
        <f t="shared" si="0"/>
        <v>0.5862976602400769</v>
      </c>
      <c r="I2" s="5">
        <f t="shared" si="0"/>
        <v>16.846153846153847</v>
      </c>
      <c r="J2" s="7">
        <f t="shared" si="0"/>
        <v>9.3660782940538229E-2</v>
      </c>
      <c r="K2" s="7"/>
      <c r="L2" s="1">
        <f>AVERAGE(L21:L991)</f>
        <v>11.103448275862069</v>
      </c>
      <c r="M2" s="1">
        <f t="shared" si="0"/>
        <v>11.931034482758621</v>
      </c>
      <c r="N2" s="7">
        <f>AVERAGE(N21:N993)</f>
        <v>0.93802668595772065</v>
      </c>
    </row>
    <row r="3" spans="1:14" x14ac:dyDescent="0.2">
      <c r="A3" t="s">
        <v>14</v>
      </c>
      <c r="B3">
        <f>MIN(B21:B993)</f>
        <v>8</v>
      </c>
      <c r="C3">
        <f>MIN(C21:C993)</f>
        <v>65</v>
      </c>
      <c r="D3">
        <f t="shared" ref="D3:M3" si="1">MIN(D21:D993)</f>
        <v>45</v>
      </c>
      <c r="E3">
        <f t="shared" si="1"/>
        <v>36</v>
      </c>
      <c r="F3">
        <f t="shared" si="1"/>
        <v>22</v>
      </c>
      <c r="G3" s="7">
        <f t="shared" si="1"/>
        <v>1.2068965517241379</v>
      </c>
      <c r="H3" s="7">
        <f t="shared" si="1"/>
        <v>0.5</v>
      </c>
      <c r="I3" s="5">
        <f t="shared" si="1"/>
        <v>15</v>
      </c>
      <c r="J3" s="7">
        <f t="shared" si="1"/>
        <v>6.0606060606060608E-2</v>
      </c>
      <c r="K3" s="7"/>
      <c r="L3">
        <f>MIN(L21:L991)</f>
        <v>10</v>
      </c>
      <c r="M3">
        <f t="shared" si="1"/>
        <v>10</v>
      </c>
      <c r="N3" s="7">
        <f>MIN(N21:N993)</f>
        <v>0.7857142857142857</v>
      </c>
    </row>
    <row r="4" spans="1:14" x14ac:dyDescent="0.2">
      <c r="A4" t="s">
        <v>15</v>
      </c>
      <c r="B4" s="1">
        <f>PERCENTILE(B21:B993,0.05)</f>
        <v>8</v>
      </c>
      <c r="C4" s="1">
        <f t="shared" ref="C4:J4" si="2">PERCENTILE(C21:C993,0.05)</f>
        <v>70</v>
      </c>
      <c r="D4" s="1">
        <f t="shared" si="2"/>
        <v>48.5</v>
      </c>
      <c r="E4" s="1">
        <f t="shared" si="2"/>
        <v>39</v>
      </c>
      <c r="F4" s="1">
        <f t="shared" si="2"/>
        <v>23.25</v>
      </c>
      <c r="G4" s="7">
        <f t="shared" si="2"/>
        <v>1.2389705882352942</v>
      </c>
      <c r="H4" s="7">
        <f t="shared" si="2"/>
        <v>0.54117647058823526</v>
      </c>
      <c r="I4" s="5">
        <f t="shared" si="2"/>
        <v>15</v>
      </c>
      <c r="J4" s="7">
        <f t="shared" si="2"/>
        <v>6.3541666666666663E-2</v>
      </c>
      <c r="K4" s="7"/>
      <c r="L4" s="1">
        <f>PERCENTILE(L21:L991,0.05)</f>
        <v>10</v>
      </c>
      <c r="M4" s="1">
        <f>PERCENTILE(M21:M993,0.05)</f>
        <v>10</v>
      </c>
      <c r="N4" s="7">
        <f>PERCENTILE(N21:N993,0.05)</f>
        <v>0.81333333333333335</v>
      </c>
    </row>
    <row r="5" spans="1:14" x14ac:dyDescent="0.2">
      <c r="A5" t="s">
        <v>16</v>
      </c>
      <c r="B5" s="1">
        <f>PERCENTILE(B21:B993,0.95)</f>
        <v>15</v>
      </c>
      <c r="C5" s="1">
        <f t="shared" ref="C5:J5" si="3">PERCENTILE(C21:C993,0.95)</f>
        <v>103.75</v>
      </c>
      <c r="D5" s="1">
        <f t="shared" si="3"/>
        <v>69.75</v>
      </c>
      <c r="E5" s="1">
        <f t="shared" si="3"/>
        <v>61.75</v>
      </c>
      <c r="F5" s="1">
        <f t="shared" si="3"/>
        <v>31</v>
      </c>
      <c r="G5" s="7">
        <f t="shared" si="3"/>
        <v>1.530969591226321</v>
      </c>
      <c r="H5" s="7">
        <f t="shared" si="3"/>
        <v>0.64531926406926399</v>
      </c>
      <c r="I5" s="5">
        <f t="shared" si="3"/>
        <v>19</v>
      </c>
      <c r="J5" s="7">
        <f t="shared" si="3"/>
        <v>0.12802419354838709</v>
      </c>
      <c r="K5" s="7"/>
      <c r="L5" s="1">
        <f>PERCENTILE(L21:L991,0.95)</f>
        <v>12</v>
      </c>
      <c r="M5" s="1">
        <f>PERCENTILE(M21:M993,0.95)</f>
        <v>14</v>
      </c>
      <c r="N5" s="7">
        <f>PERCENTILE(N21:N993,0.95)</f>
        <v>1.1000000000000001</v>
      </c>
    </row>
    <row r="6" spans="1:14" x14ac:dyDescent="0.2">
      <c r="A6" t="s">
        <v>13</v>
      </c>
      <c r="B6">
        <f>MAX(B21:B993)</f>
        <v>16</v>
      </c>
      <c r="C6">
        <f>MAX(C21:C993)</f>
        <v>105</v>
      </c>
      <c r="D6">
        <f t="shared" ref="D6:M6" si="4">MAX(D21:D993)</f>
        <v>85</v>
      </c>
      <c r="E6">
        <f t="shared" si="4"/>
        <v>67</v>
      </c>
      <c r="F6">
        <f t="shared" si="4"/>
        <v>35</v>
      </c>
      <c r="G6" s="7">
        <f t="shared" si="4"/>
        <v>1.6</v>
      </c>
      <c r="H6" s="7">
        <f t="shared" si="4"/>
        <v>0.65822784810126578</v>
      </c>
      <c r="I6" s="5">
        <f t="shared" si="4"/>
        <v>19</v>
      </c>
      <c r="J6" s="7">
        <f t="shared" si="4"/>
        <v>0.13333333333333333</v>
      </c>
      <c r="K6" s="7"/>
      <c r="L6">
        <f>MAX(L21:L991)</f>
        <v>13</v>
      </c>
      <c r="M6">
        <f t="shared" si="4"/>
        <v>15</v>
      </c>
      <c r="N6" s="7">
        <f>MAX(N21:N993)</f>
        <v>1.1000000000000001</v>
      </c>
    </row>
    <row r="7" spans="1:14" x14ac:dyDescent="0.2">
      <c r="A7" t="s">
        <v>22</v>
      </c>
      <c r="B7">
        <f>COUNT(B9:B993)</f>
        <v>25</v>
      </c>
      <c r="C7">
        <f>COUNT(C9:C993)</f>
        <v>26</v>
      </c>
      <c r="D7">
        <f t="shared" ref="D7:N7" si="5">COUNT(D9:D993)</f>
        <v>26</v>
      </c>
      <c r="E7">
        <f t="shared" si="5"/>
        <v>26</v>
      </c>
      <c r="F7">
        <f t="shared" si="5"/>
        <v>26</v>
      </c>
      <c r="G7" s="7">
        <f t="shared" si="5"/>
        <v>26</v>
      </c>
      <c r="H7" s="7">
        <f t="shared" si="5"/>
        <v>26</v>
      </c>
      <c r="I7">
        <f t="shared" si="5"/>
        <v>26</v>
      </c>
      <c r="J7">
        <f t="shared" si="5"/>
        <v>26</v>
      </c>
      <c r="L7">
        <f>COUNT(L9:L991)</f>
        <v>29</v>
      </c>
      <c r="M7">
        <f t="shared" si="5"/>
        <v>29</v>
      </c>
      <c r="N7">
        <f t="shared" si="5"/>
        <v>29</v>
      </c>
    </row>
    <row r="21" spans="1:14" x14ac:dyDescent="0.2">
      <c r="A21" t="s">
        <v>850</v>
      </c>
      <c r="L21">
        <v>12</v>
      </c>
      <c r="M21">
        <v>12.5</v>
      </c>
      <c r="N21">
        <f>L21/M21</f>
        <v>0.96</v>
      </c>
    </row>
    <row r="22" spans="1:14" x14ac:dyDescent="0.2">
      <c r="L22">
        <v>11</v>
      </c>
      <c r="M22">
        <v>11</v>
      </c>
      <c r="N22">
        <f t="shared" ref="N22:N49" si="6">L22/M22</f>
        <v>1</v>
      </c>
    </row>
    <row r="23" spans="1:14" x14ac:dyDescent="0.2">
      <c r="L23">
        <v>11</v>
      </c>
      <c r="M23">
        <v>10</v>
      </c>
      <c r="N23">
        <f t="shared" si="6"/>
        <v>1.1000000000000001</v>
      </c>
    </row>
    <row r="24" spans="1:14" x14ac:dyDescent="0.2">
      <c r="L24">
        <v>10</v>
      </c>
      <c r="M24">
        <v>11</v>
      </c>
      <c r="N24">
        <f t="shared" si="6"/>
        <v>0.90909090909090906</v>
      </c>
    </row>
    <row r="25" spans="1:14" x14ac:dyDescent="0.2">
      <c r="L25">
        <v>12</v>
      </c>
      <c r="M25">
        <v>14</v>
      </c>
      <c r="N25">
        <f t="shared" si="6"/>
        <v>0.8571428571428571</v>
      </c>
    </row>
    <row r="26" spans="1:14" x14ac:dyDescent="0.2">
      <c r="L26">
        <v>11</v>
      </c>
      <c r="M26">
        <v>11</v>
      </c>
      <c r="N26">
        <f t="shared" si="6"/>
        <v>1</v>
      </c>
    </row>
    <row r="27" spans="1:14" x14ac:dyDescent="0.2">
      <c r="L27">
        <v>13</v>
      </c>
      <c r="M27">
        <v>13</v>
      </c>
      <c r="N27">
        <f t="shared" si="6"/>
        <v>1</v>
      </c>
    </row>
    <row r="28" spans="1:14" x14ac:dyDescent="0.2">
      <c r="L28">
        <v>10</v>
      </c>
      <c r="M28">
        <v>10.5</v>
      </c>
      <c r="N28">
        <f t="shared" si="6"/>
        <v>0.95238095238095233</v>
      </c>
    </row>
    <row r="29" spans="1:14" x14ac:dyDescent="0.2">
      <c r="L29">
        <v>10</v>
      </c>
      <c r="M29">
        <v>11</v>
      </c>
      <c r="N29">
        <f t="shared" si="6"/>
        <v>0.90909090909090906</v>
      </c>
    </row>
    <row r="30" spans="1:14" x14ac:dyDescent="0.2">
      <c r="A30" t="s">
        <v>939</v>
      </c>
      <c r="L30">
        <v>11</v>
      </c>
      <c r="M30">
        <v>11</v>
      </c>
      <c r="N30">
        <f t="shared" si="6"/>
        <v>1</v>
      </c>
    </row>
    <row r="31" spans="1:14" x14ac:dyDescent="0.2">
      <c r="L31">
        <v>10.5</v>
      </c>
      <c r="M31">
        <v>12</v>
      </c>
      <c r="N31">
        <f t="shared" si="6"/>
        <v>0.875</v>
      </c>
    </row>
    <row r="32" spans="1:14" x14ac:dyDescent="0.2">
      <c r="L32">
        <v>10</v>
      </c>
      <c r="M32">
        <v>12</v>
      </c>
      <c r="N32">
        <f t="shared" si="6"/>
        <v>0.83333333333333337</v>
      </c>
    </row>
    <row r="33" spans="1:14" x14ac:dyDescent="0.2">
      <c r="L33">
        <v>11</v>
      </c>
      <c r="M33">
        <v>11</v>
      </c>
      <c r="N33">
        <f t="shared" si="6"/>
        <v>1</v>
      </c>
    </row>
    <row r="34" spans="1:14" x14ac:dyDescent="0.2">
      <c r="L34">
        <v>11</v>
      </c>
      <c r="M34">
        <v>12</v>
      </c>
      <c r="N34">
        <f t="shared" si="6"/>
        <v>0.91666666666666663</v>
      </c>
    </row>
    <row r="35" spans="1:14" x14ac:dyDescent="0.2">
      <c r="L35">
        <v>11</v>
      </c>
      <c r="M35">
        <v>11</v>
      </c>
      <c r="N35">
        <f t="shared" si="6"/>
        <v>1</v>
      </c>
    </row>
    <row r="36" spans="1:14" x14ac:dyDescent="0.2">
      <c r="L36">
        <v>10</v>
      </c>
      <c r="M36">
        <v>11</v>
      </c>
      <c r="N36">
        <f t="shared" si="6"/>
        <v>0.90909090909090906</v>
      </c>
    </row>
    <row r="37" spans="1:14" x14ac:dyDescent="0.2">
      <c r="L37">
        <v>10</v>
      </c>
      <c r="M37">
        <v>11</v>
      </c>
      <c r="N37">
        <f t="shared" si="6"/>
        <v>0.90909090909090906</v>
      </c>
    </row>
    <row r="38" spans="1:14" x14ac:dyDescent="0.2">
      <c r="A38" t="s">
        <v>940</v>
      </c>
      <c r="L38">
        <v>12</v>
      </c>
      <c r="M38">
        <v>15</v>
      </c>
      <c r="N38">
        <f t="shared" si="6"/>
        <v>0.8</v>
      </c>
    </row>
    <row r="39" spans="1:14" x14ac:dyDescent="0.2">
      <c r="L39">
        <v>12</v>
      </c>
      <c r="M39">
        <v>14</v>
      </c>
      <c r="N39">
        <f t="shared" si="6"/>
        <v>0.8571428571428571</v>
      </c>
    </row>
    <row r="40" spans="1:14" x14ac:dyDescent="0.2">
      <c r="L40">
        <v>11</v>
      </c>
      <c r="M40">
        <v>14</v>
      </c>
      <c r="N40">
        <f t="shared" si="6"/>
        <v>0.7857142857142857</v>
      </c>
    </row>
    <row r="41" spans="1:14" x14ac:dyDescent="0.2">
      <c r="L41">
        <v>12</v>
      </c>
      <c r="M41">
        <v>14</v>
      </c>
      <c r="N41">
        <f t="shared" si="6"/>
        <v>0.8571428571428571</v>
      </c>
    </row>
    <row r="42" spans="1:14" x14ac:dyDescent="0.2">
      <c r="L42">
        <v>12</v>
      </c>
      <c r="M42">
        <v>14</v>
      </c>
      <c r="N42">
        <f t="shared" si="6"/>
        <v>0.8571428571428571</v>
      </c>
    </row>
    <row r="43" spans="1:14" x14ac:dyDescent="0.2">
      <c r="A43" t="s">
        <v>941</v>
      </c>
      <c r="L43">
        <v>11</v>
      </c>
      <c r="M43">
        <v>12</v>
      </c>
      <c r="N43">
        <f t="shared" si="6"/>
        <v>0.91666666666666663</v>
      </c>
    </row>
    <row r="44" spans="1:14" x14ac:dyDescent="0.2">
      <c r="L44">
        <v>11.5</v>
      </c>
      <c r="M44">
        <v>12</v>
      </c>
      <c r="N44">
        <f t="shared" si="6"/>
        <v>0.95833333333333337</v>
      </c>
    </row>
    <row r="45" spans="1:14" x14ac:dyDescent="0.2">
      <c r="L45">
        <v>11</v>
      </c>
      <c r="M45">
        <v>10</v>
      </c>
      <c r="N45">
        <f t="shared" si="6"/>
        <v>1.1000000000000001</v>
      </c>
    </row>
    <row r="46" spans="1:14" x14ac:dyDescent="0.2">
      <c r="L46">
        <v>11</v>
      </c>
      <c r="M46">
        <v>10</v>
      </c>
      <c r="N46">
        <f t="shared" si="6"/>
        <v>1.1000000000000001</v>
      </c>
    </row>
    <row r="47" spans="1:14" x14ac:dyDescent="0.2">
      <c r="L47">
        <v>11</v>
      </c>
      <c r="M47">
        <v>12</v>
      </c>
      <c r="N47">
        <f t="shared" si="6"/>
        <v>0.91666666666666663</v>
      </c>
    </row>
    <row r="48" spans="1:14" x14ac:dyDescent="0.2">
      <c r="L48">
        <v>12</v>
      </c>
      <c r="M48">
        <v>13</v>
      </c>
      <c r="N48">
        <f t="shared" si="6"/>
        <v>0.92307692307692313</v>
      </c>
    </row>
    <row r="49" spans="1:14" x14ac:dyDescent="0.2">
      <c r="L49">
        <v>11</v>
      </c>
      <c r="M49">
        <v>11</v>
      </c>
      <c r="N49">
        <f t="shared" si="6"/>
        <v>1</v>
      </c>
    </row>
    <row r="50" spans="1:14" x14ac:dyDescent="0.2">
      <c r="A50" t="s">
        <v>942</v>
      </c>
      <c r="B50">
        <v>10</v>
      </c>
      <c r="C50">
        <v>79</v>
      </c>
      <c r="D50">
        <v>53</v>
      </c>
      <c r="E50">
        <v>52</v>
      </c>
      <c r="F50">
        <v>27</v>
      </c>
      <c r="G50" s="7">
        <f>C50/D50</f>
        <v>1.4905660377358489</v>
      </c>
      <c r="H50" s="7">
        <f>E50/C50</f>
        <v>0.65822784810126578</v>
      </c>
      <c r="I50">
        <v>15</v>
      </c>
      <c r="J50" s="7">
        <v>7.407407407407407E-2</v>
      </c>
    </row>
    <row r="51" spans="1:14" x14ac:dyDescent="0.2">
      <c r="B51">
        <v>16</v>
      </c>
      <c r="C51">
        <v>100</v>
      </c>
      <c r="D51">
        <v>70</v>
      </c>
      <c r="E51">
        <v>62</v>
      </c>
      <c r="F51">
        <v>24</v>
      </c>
      <c r="G51" s="7">
        <f t="shared" ref="G51:G75" si="7">C51/D51</f>
        <v>1.4285714285714286</v>
      </c>
      <c r="H51" s="7">
        <f t="shared" ref="H51:H75" si="8">E51/C51</f>
        <v>0.62</v>
      </c>
      <c r="I51">
        <v>18</v>
      </c>
      <c r="J51" s="7">
        <v>8.5714285714285715E-2</v>
      </c>
    </row>
    <row r="52" spans="1:14" x14ac:dyDescent="0.2">
      <c r="B52">
        <v>13</v>
      </c>
      <c r="C52">
        <v>88</v>
      </c>
      <c r="D52">
        <v>59</v>
      </c>
      <c r="E52">
        <v>57</v>
      </c>
      <c r="F52">
        <v>22</v>
      </c>
      <c r="G52" s="7">
        <f t="shared" si="7"/>
        <v>1.4915254237288136</v>
      </c>
      <c r="H52" s="7">
        <f t="shared" si="8"/>
        <v>0.64772727272727271</v>
      </c>
      <c r="I52">
        <v>17</v>
      </c>
      <c r="J52" s="7">
        <v>0.12903225806451613</v>
      </c>
    </row>
    <row r="53" spans="1:14" x14ac:dyDescent="0.2">
      <c r="B53">
        <v>9</v>
      </c>
      <c r="C53">
        <v>65</v>
      </c>
      <c r="D53">
        <v>50</v>
      </c>
      <c r="E53">
        <v>36</v>
      </c>
      <c r="F53">
        <v>35</v>
      </c>
      <c r="G53" s="7">
        <f t="shared" si="7"/>
        <v>1.3</v>
      </c>
      <c r="H53" s="7">
        <f t="shared" si="8"/>
        <v>0.55384615384615388</v>
      </c>
      <c r="I53">
        <v>15</v>
      </c>
      <c r="J53" s="7">
        <v>0.1111111111111111</v>
      </c>
    </row>
    <row r="54" spans="1:14" x14ac:dyDescent="0.2">
      <c r="B54">
        <v>15</v>
      </c>
      <c r="C54">
        <v>92</v>
      </c>
      <c r="D54">
        <v>64</v>
      </c>
      <c r="E54">
        <v>58</v>
      </c>
      <c r="F54">
        <v>27</v>
      </c>
      <c r="G54" s="7">
        <f t="shared" si="7"/>
        <v>1.4375</v>
      </c>
      <c r="H54" s="7">
        <f t="shared" si="8"/>
        <v>0.63043478260869568</v>
      </c>
      <c r="I54">
        <v>17</v>
      </c>
      <c r="J54" s="7">
        <v>6.25E-2</v>
      </c>
    </row>
    <row r="55" spans="1:14" x14ac:dyDescent="0.2">
      <c r="B55">
        <v>15</v>
      </c>
      <c r="C55">
        <v>105</v>
      </c>
      <c r="D55">
        <v>68</v>
      </c>
      <c r="E55">
        <v>61</v>
      </c>
      <c r="F55">
        <v>25</v>
      </c>
      <c r="G55" s="7">
        <f t="shared" si="7"/>
        <v>1.5441176470588236</v>
      </c>
      <c r="H55" s="7">
        <f t="shared" si="8"/>
        <v>0.580952380952381</v>
      </c>
      <c r="I55">
        <v>19</v>
      </c>
      <c r="J55" s="7">
        <v>9.0909090909090912E-2</v>
      </c>
    </row>
    <row r="56" spans="1:14" x14ac:dyDescent="0.2">
      <c r="B56">
        <v>13</v>
      </c>
      <c r="C56">
        <v>98</v>
      </c>
      <c r="D56">
        <v>68</v>
      </c>
      <c r="E56">
        <v>56</v>
      </c>
      <c r="F56">
        <v>27</v>
      </c>
      <c r="G56" s="7">
        <f t="shared" si="7"/>
        <v>1.4411764705882353</v>
      </c>
      <c r="H56" s="7">
        <f t="shared" si="8"/>
        <v>0.5714285714285714</v>
      </c>
      <c r="I56">
        <v>18</v>
      </c>
      <c r="J56" s="7">
        <v>8.5714285714285715E-2</v>
      </c>
    </row>
    <row r="57" spans="1:14" x14ac:dyDescent="0.2">
      <c r="B57">
        <v>9</v>
      </c>
      <c r="C57">
        <v>92</v>
      </c>
      <c r="D57">
        <v>69</v>
      </c>
      <c r="E57">
        <v>54</v>
      </c>
      <c r="F57">
        <v>31</v>
      </c>
      <c r="G57" s="7">
        <f t="shared" si="7"/>
        <v>1.3333333333333333</v>
      </c>
      <c r="H57" s="7">
        <f t="shared" si="8"/>
        <v>0.58695652173913049</v>
      </c>
      <c r="I57">
        <v>16</v>
      </c>
      <c r="J57" s="7">
        <v>9.375E-2</v>
      </c>
    </row>
    <row r="58" spans="1:14" x14ac:dyDescent="0.2">
      <c r="B58">
        <v>10</v>
      </c>
      <c r="C58">
        <v>105</v>
      </c>
      <c r="D58">
        <v>85</v>
      </c>
      <c r="E58">
        <v>67</v>
      </c>
      <c r="F58">
        <v>27</v>
      </c>
      <c r="G58" s="7">
        <f t="shared" si="7"/>
        <v>1.2352941176470589</v>
      </c>
      <c r="H58" s="7">
        <f t="shared" si="8"/>
        <v>0.63809523809523805</v>
      </c>
      <c r="I58">
        <v>18</v>
      </c>
      <c r="J58" s="7">
        <v>9.0909090909090912E-2</v>
      </c>
    </row>
    <row r="59" spans="1:14" x14ac:dyDescent="0.2">
      <c r="B59">
        <v>12</v>
      </c>
      <c r="C59">
        <v>78</v>
      </c>
      <c r="D59">
        <v>57</v>
      </c>
      <c r="E59">
        <v>47</v>
      </c>
      <c r="F59">
        <v>28</v>
      </c>
      <c r="G59" s="7">
        <f t="shared" si="7"/>
        <v>1.368421052631579</v>
      </c>
      <c r="H59" s="7">
        <f t="shared" si="8"/>
        <v>0.60256410256410253</v>
      </c>
      <c r="I59">
        <v>16</v>
      </c>
      <c r="J59" s="7">
        <v>0.10344827586206896</v>
      </c>
    </row>
    <row r="60" spans="1:14" x14ac:dyDescent="0.2">
      <c r="C60">
        <v>70</v>
      </c>
      <c r="D60">
        <v>52</v>
      </c>
      <c r="E60">
        <v>42</v>
      </c>
      <c r="F60">
        <v>30</v>
      </c>
      <c r="G60" s="7">
        <f t="shared" si="7"/>
        <v>1.3461538461538463</v>
      </c>
      <c r="H60" s="7">
        <f t="shared" si="8"/>
        <v>0.6</v>
      </c>
      <c r="I60">
        <v>16</v>
      </c>
      <c r="J60" s="7">
        <v>0.12</v>
      </c>
    </row>
    <row r="61" spans="1:14" x14ac:dyDescent="0.2">
      <c r="B61">
        <v>8</v>
      </c>
      <c r="C61">
        <v>72</v>
      </c>
      <c r="D61">
        <v>45</v>
      </c>
      <c r="E61">
        <v>42</v>
      </c>
      <c r="F61">
        <v>23</v>
      </c>
      <c r="G61" s="7">
        <f t="shared" si="7"/>
        <v>1.6</v>
      </c>
      <c r="H61" s="7">
        <f t="shared" si="8"/>
        <v>0.58333333333333337</v>
      </c>
      <c r="I61">
        <v>16</v>
      </c>
      <c r="J61" s="7">
        <v>9.0909090909090912E-2</v>
      </c>
    </row>
    <row r="62" spans="1:14" x14ac:dyDescent="0.2">
      <c r="B62">
        <v>10</v>
      </c>
      <c r="C62">
        <v>71</v>
      </c>
      <c r="D62">
        <v>48</v>
      </c>
      <c r="E62">
        <v>42</v>
      </c>
      <c r="F62">
        <v>28</v>
      </c>
      <c r="G62" s="7">
        <f t="shared" si="7"/>
        <v>1.4791666666666667</v>
      </c>
      <c r="H62" s="7">
        <f t="shared" si="8"/>
        <v>0.59154929577464788</v>
      </c>
      <c r="I62">
        <v>18</v>
      </c>
      <c r="J62" s="7">
        <v>0.08</v>
      </c>
    </row>
    <row r="63" spans="1:14" x14ac:dyDescent="0.2">
      <c r="B63">
        <v>10</v>
      </c>
      <c r="C63">
        <v>84</v>
      </c>
      <c r="D63">
        <v>58</v>
      </c>
      <c r="E63">
        <v>52</v>
      </c>
      <c r="F63">
        <v>27</v>
      </c>
      <c r="G63" s="7">
        <f t="shared" si="7"/>
        <v>1.4482758620689655</v>
      </c>
      <c r="H63" s="7">
        <f t="shared" si="8"/>
        <v>0.61904761904761907</v>
      </c>
      <c r="I63">
        <v>16</v>
      </c>
      <c r="J63" s="7">
        <v>7.407407407407407E-2</v>
      </c>
    </row>
    <row r="64" spans="1:14" x14ac:dyDescent="0.2">
      <c r="B64">
        <v>13</v>
      </c>
      <c r="C64">
        <v>90</v>
      </c>
      <c r="D64">
        <v>61</v>
      </c>
      <c r="E64">
        <v>55</v>
      </c>
      <c r="F64">
        <v>25</v>
      </c>
      <c r="G64" s="7">
        <f t="shared" si="7"/>
        <v>1.4754098360655739</v>
      </c>
      <c r="H64" s="7">
        <f t="shared" si="8"/>
        <v>0.61111111111111116</v>
      </c>
      <c r="I64">
        <v>19</v>
      </c>
      <c r="J64" s="7">
        <v>6.6666666666666666E-2</v>
      </c>
    </row>
    <row r="65" spans="2:10" x14ac:dyDescent="0.2">
      <c r="B65">
        <v>10</v>
      </c>
      <c r="C65">
        <v>75</v>
      </c>
      <c r="D65">
        <v>56</v>
      </c>
      <c r="E65">
        <v>45</v>
      </c>
      <c r="F65">
        <v>26</v>
      </c>
      <c r="G65" s="7">
        <f t="shared" si="7"/>
        <v>1.3392857142857142</v>
      </c>
      <c r="H65" s="7">
        <f t="shared" si="8"/>
        <v>0.6</v>
      </c>
      <c r="I65">
        <v>18</v>
      </c>
      <c r="J65" s="7">
        <v>0.1111111111111111</v>
      </c>
    </row>
    <row r="66" spans="2:10" x14ac:dyDescent="0.2">
      <c r="B66">
        <v>8</v>
      </c>
      <c r="C66">
        <v>85</v>
      </c>
      <c r="D66">
        <v>64</v>
      </c>
      <c r="E66">
        <v>46</v>
      </c>
      <c r="F66">
        <v>25</v>
      </c>
      <c r="G66" s="7">
        <f t="shared" si="7"/>
        <v>1.328125</v>
      </c>
      <c r="H66" s="7">
        <f t="shared" si="8"/>
        <v>0.54117647058823526</v>
      </c>
      <c r="I66">
        <v>16</v>
      </c>
      <c r="J66" s="7">
        <v>0.1</v>
      </c>
    </row>
    <row r="67" spans="2:10" x14ac:dyDescent="0.2">
      <c r="B67">
        <v>15</v>
      </c>
      <c r="C67">
        <v>92</v>
      </c>
      <c r="D67">
        <v>66</v>
      </c>
      <c r="E67">
        <v>46</v>
      </c>
      <c r="F67">
        <v>28</v>
      </c>
      <c r="G67" s="7">
        <f t="shared" si="7"/>
        <v>1.393939393939394</v>
      </c>
      <c r="H67" s="7">
        <f t="shared" si="8"/>
        <v>0.5</v>
      </c>
      <c r="I67">
        <v>19</v>
      </c>
      <c r="J67" s="7">
        <v>9.0909090909090912E-2</v>
      </c>
    </row>
    <row r="68" spans="2:10" x14ac:dyDescent="0.2">
      <c r="B68">
        <v>12</v>
      </c>
      <c r="C68">
        <v>80</v>
      </c>
      <c r="D68">
        <v>59</v>
      </c>
      <c r="E68">
        <v>45</v>
      </c>
      <c r="F68">
        <v>28</v>
      </c>
      <c r="G68" s="7">
        <f t="shared" si="7"/>
        <v>1.3559322033898304</v>
      </c>
      <c r="H68" s="7">
        <f t="shared" si="8"/>
        <v>0.5625</v>
      </c>
      <c r="I68">
        <v>17</v>
      </c>
      <c r="J68" s="7">
        <v>0.10344827586206896</v>
      </c>
    </row>
    <row r="69" spans="2:10" x14ac:dyDescent="0.2">
      <c r="B69">
        <v>8</v>
      </c>
      <c r="C69">
        <v>73</v>
      </c>
      <c r="D69">
        <v>50</v>
      </c>
      <c r="E69">
        <v>42</v>
      </c>
      <c r="F69">
        <v>24</v>
      </c>
      <c r="G69" s="7">
        <f t="shared" si="7"/>
        <v>1.46</v>
      </c>
      <c r="H69" s="7">
        <f t="shared" si="8"/>
        <v>0.57534246575342463</v>
      </c>
      <c r="I69">
        <v>16</v>
      </c>
      <c r="J69" s="7">
        <v>8.3333333333333329E-2</v>
      </c>
    </row>
    <row r="70" spans="2:10" x14ac:dyDescent="0.2">
      <c r="B70">
        <v>12</v>
      </c>
      <c r="C70">
        <v>85</v>
      </c>
      <c r="D70">
        <v>63</v>
      </c>
      <c r="E70">
        <v>46</v>
      </c>
      <c r="F70">
        <v>25</v>
      </c>
      <c r="G70" s="7">
        <f t="shared" si="7"/>
        <v>1.3492063492063493</v>
      </c>
      <c r="H70" s="7">
        <f t="shared" si="8"/>
        <v>0.54117647058823526</v>
      </c>
      <c r="I70">
        <v>16</v>
      </c>
      <c r="J70" s="7">
        <v>0.13333333333333333</v>
      </c>
    </row>
    <row r="71" spans="2:10" x14ac:dyDescent="0.2">
      <c r="B71">
        <v>9</v>
      </c>
      <c r="C71">
        <v>70</v>
      </c>
      <c r="D71">
        <v>58</v>
      </c>
      <c r="E71">
        <v>38</v>
      </c>
      <c r="F71">
        <v>31</v>
      </c>
      <c r="G71" s="7">
        <f t="shared" si="7"/>
        <v>1.2068965517241379</v>
      </c>
      <c r="H71" s="7">
        <f t="shared" si="8"/>
        <v>0.54285714285714282</v>
      </c>
      <c r="I71">
        <v>16</v>
      </c>
      <c r="J71" s="7">
        <v>7.1428571428571425E-2</v>
      </c>
    </row>
    <row r="72" spans="2:10" x14ac:dyDescent="0.2">
      <c r="B72">
        <v>10</v>
      </c>
      <c r="C72">
        <v>74</v>
      </c>
      <c r="D72">
        <v>58</v>
      </c>
      <c r="E72">
        <v>44</v>
      </c>
      <c r="F72">
        <v>30</v>
      </c>
      <c r="G72" s="7">
        <f t="shared" si="7"/>
        <v>1.2758620689655173</v>
      </c>
      <c r="H72" s="7">
        <f t="shared" si="8"/>
        <v>0.59459459459459463</v>
      </c>
      <c r="I72">
        <v>15</v>
      </c>
      <c r="J72" s="7">
        <v>0.10344827586206896</v>
      </c>
    </row>
    <row r="73" spans="2:10" x14ac:dyDescent="0.2">
      <c r="B73">
        <v>12</v>
      </c>
      <c r="C73">
        <v>85</v>
      </c>
      <c r="D73">
        <v>64</v>
      </c>
      <c r="E73">
        <v>48</v>
      </c>
      <c r="F73">
        <v>31</v>
      </c>
      <c r="G73" s="7">
        <f t="shared" si="7"/>
        <v>1.328125</v>
      </c>
      <c r="H73" s="7">
        <f t="shared" si="8"/>
        <v>0.56470588235294117</v>
      </c>
      <c r="I73">
        <v>16</v>
      </c>
      <c r="J73" s="7">
        <v>0.125</v>
      </c>
    </row>
    <row r="74" spans="2:10" x14ac:dyDescent="0.2">
      <c r="B74">
        <v>12</v>
      </c>
      <c r="C74">
        <v>82</v>
      </c>
      <c r="D74">
        <v>64</v>
      </c>
      <c r="E74">
        <v>47</v>
      </c>
      <c r="F74">
        <v>28</v>
      </c>
      <c r="G74" s="7">
        <f t="shared" si="7"/>
        <v>1.28125</v>
      </c>
      <c r="H74" s="7">
        <f t="shared" si="8"/>
        <v>0.57317073170731703</v>
      </c>
      <c r="I74">
        <v>17</v>
      </c>
      <c r="J74" s="7">
        <v>9.375E-2</v>
      </c>
    </row>
    <row r="75" spans="2:10" x14ac:dyDescent="0.2">
      <c r="B75">
        <v>13</v>
      </c>
      <c r="C75">
        <v>85</v>
      </c>
      <c r="D75">
        <v>68</v>
      </c>
      <c r="E75">
        <v>47</v>
      </c>
      <c r="F75">
        <v>30</v>
      </c>
      <c r="G75" s="7">
        <f t="shared" si="7"/>
        <v>1.25</v>
      </c>
      <c r="H75" s="7">
        <f t="shared" si="8"/>
        <v>0.55294117647058827</v>
      </c>
      <c r="I75">
        <v>18</v>
      </c>
      <c r="J75" s="7">
        <v>6.0606060606060608E-2</v>
      </c>
    </row>
  </sheetData>
  <phoneticPr fontId="4" type="noConversion"/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workbookViewId="0">
      <pane ySplit="2040" topLeftCell="A64"/>
      <selection activeCell="K2" sqref="K2:K7"/>
      <selection pane="bottomLeft" activeCell="L88" sqref="L88"/>
    </sheetView>
  </sheetViews>
  <sheetFormatPr defaultRowHeight="12.75" x14ac:dyDescent="0.2"/>
  <cols>
    <col min="6" max="6" width="9.140625" style="7"/>
    <col min="11" max="11" width="9.140625" style="39"/>
  </cols>
  <sheetData>
    <row r="1" spans="1:20" x14ac:dyDescent="0.2">
      <c r="A1" s="2" t="s">
        <v>184</v>
      </c>
      <c r="B1" s="2" t="s">
        <v>1</v>
      </c>
      <c r="C1" s="2" t="s">
        <v>2</v>
      </c>
      <c r="D1" s="2" t="s">
        <v>5</v>
      </c>
      <c r="E1" s="2" t="s">
        <v>4</v>
      </c>
      <c r="F1" s="6" t="s">
        <v>3</v>
      </c>
      <c r="G1" s="4" t="s">
        <v>6</v>
      </c>
      <c r="H1" s="2" t="s">
        <v>24</v>
      </c>
      <c r="I1" s="2" t="s">
        <v>141</v>
      </c>
      <c r="J1" s="2" t="s">
        <v>447</v>
      </c>
      <c r="K1" s="41" t="s">
        <v>1171</v>
      </c>
      <c r="L1" s="2"/>
      <c r="M1" s="2" t="s">
        <v>7</v>
      </c>
      <c r="N1" s="2" t="s">
        <v>8</v>
      </c>
      <c r="O1" s="6" t="s">
        <v>56</v>
      </c>
      <c r="P1" t="s">
        <v>45</v>
      </c>
      <c r="Q1" t="s">
        <v>46</v>
      </c>
      <c r="R1" t="s">
        <v>47</v>
      </c>
      <c r="S1" t="s">
        <v>73</v>
      </c>
      <c r="T1" t="s">
        <v>74</v>
      </c>
    </row>
    <row r="2" spans="1:20" x14ac:dyDescent="0.2">
      <c r="A2" t="s">
        <v>12</v>
      </c>
      <c r="B2" s="1">
        <f>AVERAGE(B21:B993)</f>
        <v>82.5</v>
      </c>
      <c r="C2" s="1">
        <f t="shared" ref="C2:N2" si="0">AVERAGE(C21:C993)</f>
        <v>59.266666666666666</v>
      </c>
      <c r="D2" s="1">
        <f t="shared" si="0"/>
        <v>40.466666666666669</v>
      </c>
      <c r="E2" s="1">
        <f t="shared" si="0"/>
        <v>37.233333333333334</v>
      </c>
      <c r="F2" s="7">
        <f t="shared" si="0"/>
        <v>1.4028215382347067</v>
      </c>
      <c r="G2" s="7">
        <f t="shared" si="0"/>
        <v>0.49105918683107425</v>
      </c>
      <c r="H2" s="5">
        <f t="shared" si="0"/>
        <v>17.966666666666665</v>
      </c>
      <c r="I2" s="7">
        <f t="shared" si="0"/>
        <v>0.56531341896122433</v>
      </c>
      <c r="J2" s="7"/>
      <c r="K2" s="7">
        <f>AVERAGE(K21:K993)</f>
        <v>44.333333333333336</v>
      </c>
      <c r="L2" s="7"/>
      <c r="M2" s="1">
        <f>AVERAGE(M21:M991)</f>
        <v>8.625</v>
      </c>
      <c r="N2" s="1">
        <f t="shared" si="0"/>
        <v>9.125</v>
      </c>
      <c r="O2" s="7">
        <f>AVERAGE(O21:O993)</f>
        <v>0.94888630890952874</v>
      </c>
      <c r="S2" s="7" t="e">
        <f>AVERAGE(S22:S993)</f>
        <v>#DIV/0!</v>
      </c>
      <c r="T2" s="7" t="e">
        <f>AVERAGE(T22:T993)</f>
        <v>#DIV/0!</v>
      </c>
    </row>
    <row r="3" spans="1:20" x14ac:dyDescent="0.2">
      <c r="A3" t="s">
        <v>14</v>
      </c>
      <c r="B3">
        <f>MIN(B21:B993)</f>
        <v>64</v>
      </c>
      <c r="C3">
        <f t="shared" ref="C3:N3" si="1">MIN(C21:C993)</f>
        <v>43</v>
      </c>
      <c r="D3">
        <f t="shared" si="1"/>
        <v>27</v>
      </c>
      <c r="E3">
        <f t="shared" si="1"/>
        <v>28</v>
      </c>
      <c r="F3" s="7">
        <f t="shared" si="1"/>
        <v>1.1690140845070423</v>
      </c>
      <c r="G3" s="7">
        <f t="shared" si="1"/>
        <v>0.34146341463414637</v>
      </c>
      <c r="H3" s="5">
        <f t="shared" si="1"/>
        <v>14</v>
      </c>
      <c r="I3" s="7">
        <f t="shared" si="1"/>
        <v>0.21739130434782608</v>
      </c>
      <c r="J3" s="7"/>
      <c r="K3" s="7">
        <f>MIN(K21:K993)</f>
        <v>31</v>
      </c>
      <c r="L3" s="7"/>
      <c r="M3">
        <f>MIN(M21:M991)</f>
        <v>7</v>
      </c>
      <c r="N3">
        <f t="shared" si="1"/>
        <v>8.5</v>
      </c>
      <c r="O3" s="7">
        <f>MIN(O21:O993)</f>
        <v>0.73684210526315785</v>
      </c>
      <c r="S3" s="7">
        <f>MIN(S22:S993)</f>
        <v>0</v>
      </c>
      <c r="T3" s="7">
        <f>MIN(T22:T993)</f>
        <v>0</v>
      </c>
    </row>
    <row r="4" spans="1:20" x14ac:dyDescent="0.2">
      <c r="A4" t="s">
        <v>15</v>
      </c>
      <c r="B4" s="1">
        <f t="shared" ref="B4:I4" si="2">PERCENTILE(B21:B993,0.05)</f>
        <v>66.349999999999994</v>
      </c>
      <c r="C4" s="1">
        <f t="shared" si="2"/>
        <v>45.45</v>
      </c>
      <c r="D4" s="1">
        <f t="shared" si="2"/>
        <v>28</v>
      </c>
      <c r="E4" s="1">
        <f t="shared" si="2"/>
        <v>32</v>
      </c>
      <c r="F4" s="7">
        <f t="shared" si="2"/>
        <v>1.2254516889238021</v>
      </c>
      <c r="G4" s="7">
        <f t="shared" si="2"/>
        <v>0.38651362984218079</v>
      </c>
      <c r="H4" s="5">
        <f t="shared" si="2"/>
        <v>15</v>
      </c>
      <c r="I4" s="7">
        <f t="shared" si="2"/>
        <v>0.29259259259259257</v>
      </c>
      <c r="J4" s="7"/>
      <c r="K4" s="7">
        <f>PERCENTILE(K21:K993,0.05)</f>
        <v>36.450000000000003</v>
      </c>
      <c r="L4" s="7"/>
      <c r="M4" s="1">
        <f>PERCENTILE(M21:M991,0.05)</f>
        <v>7.35</v>
      </c>
      <c r="N4" s="1">
        <f>PERCENTILE(N21:N993,0.05)</f>
        <v>8.6750000000000007</v>
      </c>
      <c r="O4" s="7">
        <f>PERCENTILE(O21:O993,0.05)</f>
        <v>0.79005847953216368</v>
      </c>
      <c r="S4" s="7" t="e">
        <f>PERCENTILE(S22:S993,0.05)</f>
        <v>#NUM!</v>
      </c>
      <c r="T4" s="7" t="e">
        <f>PERCENTILE(T22:T993,0.05)</f>
        <v>#NUM!</v>
      </c>
    </row>
    <row r="5" spans="1:20" x14ac:dyDescent="0.2">
      <c r="A5" t="s">
        <v>16</v>
      </c>
      <c r="B5" s="1">
        <f t="shared" ref="B5:I5" si="3">PERCENTILE(B21:B993,0.95)</f>
        <v>101.29999999999998</v>
      </c>
      <c r="C5" s="1">
        <f t="shared" si="3"/>
        <v>71</v>
      </c>
      <c r="D5" s="1">
        <f t="shared" si="3"/>
        <v>53.55</v>
      </c>
      <c r="E5" s="1">
        <f t="shared" si="3"/>
        <v>44.749999999999986</v>
      </c>
      <c r="F5" s="7">
        <f t="shared" si="3"/>
        <v>1.6252083333333331</v>
      </c>
      <c r="G5" s="7">
        <f t="shared" si="3"/>
        <v>0.60787718097844678</v>
      </c>
      <c r="H5" s="5">
        <f t="shared" si="3"/>
        <v>20.549999999999997</v>
      </c>
      <c r="I5" s="7">
        <f t="shared" si="3"/>
        <v>0.72536057692307687</v>
      </c>
      <c r="J5" s="7"/>
      <c r="K5" s="7">
        <f>PERCENTILE(K21:K993,0.95)</f>
        <v>50.199999999999989</v>
      </c>
      <c r="L5" s="7"/>
      <c r="M5" s="1">
        <f>PERCENTILE(M21:M991,0.95)</f>
        <v>9.6499999999999986</v>
      </c>
      <c r="N5" s="1">
        <f>PERCENTILE(N21:N993,0.95)</f>
        <v>9.8249999999999993</v>
      </c>
      <c r="O5" s="7">
        <f>PERCENTILE(O21:O993,0.95)</f>
        <v>1.1147058823529412</v>
      </c>
      <c r="S5" s="7" t="e">
        <f>PERCENTILE(S22:S993,0.95)</f>
        <v>#NUM!</v>
      </c>
      <c r="T5" s="7" t="e">
        <f>PERCENTILE(T22:T993,0.95)</f>
        <v>#NUM!</v>
      </c>
    </row>
    <row r="6" spans="1:20" x14ac:dyDescent="0.2">
      <c r="A6" t="s">
        <v>13</v>
      </c>
      <c r="B6">
        <f>MAX(B21:B993)</f>
        <v>105</v>
      </c>
      <c r="C6">
        <f t="shared" ref="C6:N6" si="4">MAX(C21:C993)</f>
        <v>79</v>
      </c>
      <c r="D6">
        <f t="shared" si="4"/>
        <v>55</v>
      </c>
      <c r="E6">
        <f t="shared" si="4"/>
        <v>48</v>
      </c>
      <c r="F6" s="7">
        <f t="shared" si="4"/>
        <v>1.6521739130434783</v>
      </c>
      <c r="G6" s="7">
        <f t="shared" si="4"/>
        <v>0.62820512820512819</v>
      </c>
      <c r="H6" s="5">
        <f t="shared" si="4"/>
        <v>22</v>
      </c>
      <c r="I6" s="7">
        <f t="shared" si="4"/>
        <v>0.73529411764705888</v>
      </c>
      <c r="J6" s="7"/>
      <c r="K6" s="7">
        <f>MAX(K21:K993)</f>
        <v>55</v>
      </c>
      <c r="L6" s="7"/>
      <c r="M6">
        <f>MAX(M21:M991)</f>
        <v>10</v>
      </c>
      <c r="N6">
        <f t="shared" si="4"/>
        <v>10</v>
      </c>
      <c r="O6" s="7">
        <f>MAX(O21:O993)</f>
        <v>1.1764705882352942</v>
      </c>
      <c r="S6" s="7">
        <f>MAX(S22:S993)</f>
        <v>0</v>
      </c>
      <c r="T6" s="7">
        <f>MAX(T22:T993)</f>
        <v>0</v>
      </c>
    </row>
    <row r="7" spans="1:20" x14ac:dyDescent="0.2">
      <c r="A7" t="s">
        <v>22</v>
      </c>
      <c r="B7">
        <f>COUNT(B9:B993)</f>
        <v>30</v>
      </c>
      <c r="C7">
        <f t="shared" ref="C7:O7" si="5">COUNT(C9:C993)</f>
        <v>30</v>
      </c>
      <c r="D7">
        <f t="shared" si="5"/>
        <v>30</v>
      </c>
      <c r="E7">
        <f t="shared" si="5"/>
        <v>30</v>
      </c>
      <c r="F7" s="5">
        <f t="shared" si="5"/>
        <v>30</v>
      </c>
      <c r="G7">
        <f t="shared" si="5"/>
        <v>30</v>
      </c>
      <c r="H7">
        <f t="shared" si="5"/>
        <v>30</v>
      </c>
      <c r="I7">
        <f t="shared" si="5"/>
        <v>30</v>
      </c>
      <c r="K7">
        <f>COUNT(K9:K993)</f>
        <v>30</v>
      </c>
      <c r="M7">
        <f>COUNT(M9:M991)</f>
        <v>8</v>
      </c>
      <c r="N7">
        <f t="shared" si="5"/>
        <v>8</v>
      </c>
      <c r="O7">
        <f t="shared" si="5"/>
        <v>8</v>
      </c>
      <c r="S7">
        <f>COUNT(S21:S993)</f>
        <v>0</v>
      </c>
      <c r="T7">
        <f>COUNT(T21:T993)</f>
        <v>0</v>
      </c>
    </row>
    <row r="21" spans="1:18" x14ac:dyDescent="0.2">
      <c r="M21">
        <v>10</v>
      </c>
      <c r="N21">
        <v>8.5</v>
      </c>
      <c r="O21" s="7">
        <f>M21/N21</f>
        <v>1.1764705882352942</v>
      </c>
    </row>
    <row r="22" spans="1:18" x14ac:dyDescent="0.2">
      <c r="A22" t="s">
        <v>418</v>
      </c>
      <c r="M22">
        <v>9</v>
      </c>
      <c r="N22">
        <v>9</v>
      </c>
      <c r="O22" s="7">
        <f t="shared" ref="O22:O28" si="6">M22/N22</f>
        <v>1</v>
      </c>
      <c r="P22" t="s">
        <v>419</v>
      </c>
      <c r="Q22" t="s">
        <v>361</v>
      </c>
      <c r="R22" t="s">
        <v>235</v>
      </c>
    </row>
    <row r="23" spans="1:18" x14ac:dyDescent="0.2">
      <c r="M23">
        <v>7</v>
      </c>
      <c r="N23">
        <v>9.5</v>
      </c>
      <c r="O23" s="7">
        <f t="shared" si="6"/>
        <v>0.73684210526315785</v>
      </c>
    </row>
    <row r="24" spans="1:18" x14ac:dyDescent="0.2">
      <c r="M24">
        <v>9</v>
      </c>
      <c r="N24">
        <v>9</v>
      </c>
      <c r="O24" s="7">
        <f t="shared" si="6"/>
        <v>1</v>
      </c>
    </row>
    <row r="25" spans="1:18" x14ac:dyDescent="0.2">
      <c r="M25">
        <v>8</v>
      </c>
      <c r="N25">
        <v>9</v>
      </c>
      <c r="O25" s="7">
        <f t="shared" si="6"/>
        <v>0.88888888888888884</v>
      </c>
    </row>
    <row r="26" spans="1:18" x14ac:dyDescent="0.2">
      <c r="M26">
        <v>8</v>
      </c>
      <c r="N26">
        <v>9</v>
      </c>
      <c r="O26" s="7">
        <f t="shared" si="6"/>
        <v>0.88888888888888884</v>
      </c>
    </row>
    <row r="27" spans="1:18" x14ac:dyDescent="0.2">
      <c r="M27">
        <v>9</v>
      </c>
      <c r="N27">
        <v>10</v>
      </c>
      <c r="O27" s="7">
        <f t="shared" si="6"/>
        <v>0.9</v>
      </c>
    </row>
    <row r="28" spans="1:18" x14ac:dyDescent="0.2">
      <c r="M28">
        <v>9</v>
      </c>
      <c r="N28">
        <v>9</v>
      </c>
      <c r="O28" s="7">
        <f t="shared" si="6"/>
        <v>1</v>
      </c>
    </row>
    <row r="29" spans="1:18" x14ac:dyDescent="0.2">
      <c r="A29" t="s">
        <v>420</v>
      </c>
      <c r="B29">
        <v>64</v>
      </c>
      <c r="C29">
        <v>43</v>
      </c>
      <c r="D29">
        <v>27</v>
      </c>
      <c r="E29">
        <v>35</v>
      </c>
      <c r="F29" s="7">
        <f>B29/C29</f>
        <v>1.4883720930232558</v>
      </c>
      <c r="G29" s="7">
        <f t="shared" ref="G29:G58" si="7">D29/B29</f>
        <v>0.421875</v>
      </c>
      <c r="H29">
        <v>15</v>
      </c>
      <c r="I29" s="7">
        <v>0.68421052631578949</v>
      </c>
      <c r="J29" s="7"/>
      <c r="K29" s="40"/>
      <c r="L29" s="7"/>
    </row>
    <row r="30" spans="1:18" x14ac:dyDescent="0.2">
      <c r="B30">
        <v>65</v>
      </c>
      <c r="C30">
        <v>45</v>
      </c>
      <c r="D30">
        <v>36</v>
      </c>
      <c r="E30">
        <v>34</v>
      </c>
      <c r="F30" s="7">
        <f t="shared" ref="F30:F58" si="8">B30/C30</f>
        <v>1.4444444444444444</v>
      </c>
      <c r="G30" s="7">
        <f t="shared" si="7"/>
        <v>0.55384615384615388</v>
      </c>
      <c r="H30">
        <v>15</v>
      </c>
      <c r="I30" s="7">
        <v>0.69565217391304346</v>
      </c>
      <c r="J30" s="7"/>
      <c r="K30" s="40"/>
      <c r="L30" s="7"/>
    </row>
    <row r="31" spans="1:18" x14ac:dyDescent="0.2">
      <c r="B31">
        <v>68</v>
      </c>
      <c r="C31">
        <v>52</v>
      </c>
      <c r="D31">
        <v>28</v>
      </c>
      <c r="E31">
        <v>34</v>
      </c>
      <c r="F31" s="7">
        <f t="shared" si="8"/>
        <v>1.3076923076923077</v>
      </c>
      <c r="G31" s="7">
        <f t="shared" si="7"/>
        <v>0.41176470588235292</v>
      </c>
      <c r="H31">
        <v>19</v>
      </c>
      <c r="I31" s="7">
        <v>0.73076923076923073</v>
      </c>
      <c r="J31" s="7"/>
      <c r="K31" s="40"/>
      <c r="L31" s="7"/>
    </row>
    <row r="32" spans="1:18" x14ac:dyDescent="0.2">
      <c r="B32">
        <v>70</v>
      </c>
      <c r="C32">
        <v>46</v>
      </c>
      <c r="D32">
        <v>39</v>
      </c>
      <c r="E32">
        <v>42</v>
      </c>
      <c r="F32" s="7">
        <f t="shared" si="8"/>
        <v>1.5217391304347827</v>
      </c>
      <c r="G32" s="7">
        <f t="shared" si="7"/>
        <v>0.55714285714285716</v>
      </c>
      <c r="H32">
        <v>16</v>
      </c>
      <c r="I32" s="7">
        <v>0.70588235294117652</v>
      </c>
      <c r="J32" s="7"/>
      <c r="K32" s="40"/>
      <c r="L32" s="7"/>
    </row>
    <row r="33" spans="2:12" x14ac:dyDescent="0.2">
      <c r="B33">
        <v>71</v>
      </c>
      <c r="C33">
        <v>57</v>
      </c>
      <c r="D33">
        <v>33</v>
      </c>
      <c r="E33">
        <v>38</v>
      </c>
      <c r="F33" s="7">
        <f t="shared" si="8"/>
        <v>1.2456140350877194</v>
      </c>
      <c r="G33" s="7">
        <f t="shared" si="7"/>
        <v>0.46478873239436619</v>
      </c>
      <c r="H33">
        <v>17</v>
      </c>
      <c r="I33" s="7">
        <v>0.54838709677419351</v>
      </c>
      <c r="J33" s="7"/>
      <c r="K33" s="40"/>
      <c r="L33" s="7"/>
    </row>
    <row r="34" spans="2:12" x14ac:dyDescent="0.2">
      <c r="B34">
        <v>73</v>
      </c>
      <c r="C34">
        <v>54</v>
      </c>
      <c r="D34">
        <v>32</v>
      </c>
      <c r="E34">
        <v>41</v>
      </c>
      <c r="F34" s="7">
        <f t="shared" si="8"/>
        <v>1.3518518518518519</v>
      </c>
      <c r="G34" s="7">
        <f t="shared" si="7"/>
        <v>0.43835616438356162</v>
      </c>
      <c r="H34">
        <v>16</v>
      </c>
      <c r="I34" s="7">
        <v>0.38461538461538464</v>
      </c>
      <c r="J34" s="7"/>
      <c r="K34" s="40"/>
      <c r="L34" s="7"/>
    </row>
    <row r="35" spans="2:12" x14ac:dyDescent="0.2">
      <c r="B35">
        <v>74</v>
      </c>
      <c r="C35">
        <v>48</v>
      </c>
      <c r="D35">
        <v>45</v>
      </c>
      <c r="E35">
        <v>35</v>
      </c>
      <c r="F35" s="7">
        <f t="shared" si="8"/>
        <v>1.5416666666666667</v>
      </c>
      <c r="G35" s="7">
        <f t="shared" si="7"/>
        <v>0.60810810810810811</v>
      </c>
      <c r="H35">
        <v>19</v>
      </c>
      <c r="I35" s="7">
        <v>0.21739130434782608</v>
      </c>
      <c r="J35" s="7"/>
      <c r="K35" s="40"/>
      <c r="L35" s="7"/>
    </row>
    <row r="36" spans="2:12" x14ac:dyDescent="0.2">
      <c r="B36">
        <v>76</v>
      </c>
      <c r="C36">
        <v>46</v>
      </c>
      <c r="D36">
        <v>40</v>
      </c>
      <c r="E36">
        <v>28</v>
      </c>
      <c r="F36" s="7">
        <f t="shared" si="8"/>
        <v>1.6521739130434783</v>
      </c>
      <c r="G36" s="7">
        <f t="shared" si="7"/>
        <v>0.52631578947368418</v>
      </c>
      <c r="H36">
        <v>16</v>
      </c>
      <c r="I36" s="7">
        <v>0.64</v>
      </c>
      <c r="J36" s="7"/>
      <c r="K36" s="40"/>
      <c r="L36" s="7"/>
    </row>
    <row r="37" spans="2:12" x14ac:dyDescent="0.2">
      <c r="B37">
        <v>78</v>
      </c>
      <c r="C37">
        <v>55</v>
      </c>
      <c r="D37">
        <v>49</v>
      </c>
      <c r="E37">
        <v>42</v>
      </c>
      <c r="F37" s="7">
        <f t="shared" si="8"/>
        <v>1.4181818181818182</v>
      </c>
      <c r="G37" s="7">
        <f t="shared" si="7"/>
        <v>0.62820512820512819</v>
      </c>
      <c r="H37">
        <v>18</v>
      </c>
      <c r="I37" s="7">
        <v>0.42857142857142855</v>
      </c>
      <c r="J37" s="7"/>
      <c r="K37" s="40"/>
      <c r="L37" s="7"/>
    </row>
    <row r="38" spans="2:12" x14ac:dyDescent="0.2">
      <c r="B38">
        <v>79</v>
      </c>
      <c r="C38">
        <v>48</v>
      </c>
      <c r="D38">
        <v>48</v>
      </c>
      <c r="E38">
        <v>32</v>
      </c>
      <c r="F38" s="7">
        <f t="shared" si="8"/>
        <v>1.6458333333333333</v>
      </c>
      <c r="G38" s="7">
        <f t="shared" si="7"/>
        <v>0.60759493670886078</v>
      </c>
      <c r="H38">
        <v>14</v>
      </c>
      <c r="I38" s="7">
        <v>0.66666666666666663</v>
      </c>
      <c r="J38" s="7"/>
      <c r="K38" s="40"/>
      <c r="L38" s="7"/>
    </row>
    <row r="39" spans="2:12" x14ac:dyDescent="0.2">
      <c r="B39">
        <v>80</v>
      </c>
      <c r="C39">
        <v>59</v>
      </c>
      <c r="D39">
        <v>43</v>
      </c>
      <c r="E39">
        <v>38</v>
      </c>
      <c r="F39" s="7">
        <f t="shared" si="8"/>
        <v>1.3559322033898304</v>
      </c>
      <c r="G39" s="7">
        <f t="shared" si="7"/>
        <v>0.53749999999999998</v>
      </c>
      <c r="H39">
        <v>17</v>
      </c>
      <c r="I39" s="7">
        <v>0.25925925925925924</v>
      </c>
      <c r="J39" s="7"/>
      <c r="K39" s="40"/>
      <c r="L39" s="7"/>
    </row>
    <row r="40" spans="2:12" x14ac:dyDescent="0.2">
      <c r="B40">
        <v>81</v>
      </c>
      <c r="C40">
        <v>67</v>
      </c>
      <c r="D40">
        <v>43</v>
      </c>
      <c r="E40">
        <v>48</v>
      </c>
      <c r="F40" s="7">
        <f t="shared" si="8"/>
        <v>1.208955223880597</v>
      </c>
      <c r="G40" s="7">
        <f t="shared" si="7"/>
        <v>0.53086419753086422</v>
      </c>
      <c r="H40">
        <v>19</v>
      </c>
      <c r="I40" s="7">
        <v>0.70588235294117652</v>
      </c>
      <c r="J40" s="7"/>
      <c r="K40" s="40"/>
      <c r="L40" s="7"/>
    </row>
    <row r="41" spans="2:12" x14ac:dyDescent="0.2">
      <c r="B41">
        <v>82</v>
      </c>
      <c r="C41">
        <v>60</v>
      </c>
      <c r="D41">
        <v>41</v>
      </c>
      <c r="E41">
        <v>33</v>
      </c>
      <c r="F41" s="7">
        <f t="shared" si="8"/>
        <v>1.3666666666666667</v>
      </c>
      <c r="G41" s="7">
        <f t="shared" si="7"/>
        <v>0.5</v>
      </c>
      <c r="H41">
        <v>19</v>
      </c>
      <c r="I41" s="7">
        <v>0.67741935483870963</v>
      </c>
      <c r="J41" s="7"/>
      <c r="K41" s="40"/>
      <c r="L41" s="7"/>
    </row>
    <row r="42" spans="2:12" x14ac:dyDescent="0.2">
      <c r="B42">
        <v>82</v>
      </c>
      <c r="C42">
        <v>57</v>
      </c>
      <c r="D42">
        <v>35</v>
      </c>
      <c r="E42">
        <v>34</v>
      </c>
      <c r="F42" s="7">
        <f t="shared" si="8"/>
        <v>1.4385964912280702</v>
      </c>
      <c r="G42" s="7">
        <f t="shared" si="7"/>
        <v>0.42682926829268292</v>
      </c>
      <c r="H42">
        <v>18</v>
      </c>
      <c r="I42" s="7">
        <v>0.6071428571428571</v>
      </c>
      <c r="J42" s="7"/>
      <c r="K42" s="40"/>
      <c r="L42" s="7"/>
    </row>
    <row r="43" spans="2:12" x14ac:dyDescent="0.2">
      <c r="B43">
        <v>82</v>
      </c>
      <c r="C43">
        <v>60</v>
      </c>
      <c r="D43">
        <v>40</v>
      </c>
      <c r="E43">
        <v>42</v>
      </c>
      <c r="F43" s="7">
        <f t="shared" si="8"/>
        <v>1.3666666666666667</v>
      </c>
      <c r="G43" s="7">
        <f t="shared" si="7"/>
        <v>0.48780487804878048</v>
      </c>
      <c r="H43">
        <v>19</v>
      </c>
      <c r="I43" s="7">
        <v>0.61111111111111116</v>
      </c>
      <c r="J43" s="7"/>
      <c r="K43" s="40"/>
      <c r="L43" s="7"/>
    </row>
    <row r="44" spans="2:12" x14ac:dyDescent="0.2">
      <c r="B44">
        <v>82</v>
      </c>
      <c r="C44">
        <v>64</v>
      </c>
      <c r="D44">
        <v>28</v>
      </c>
      <c r="E44">
        <v>47</v>
      </c>
      <c r="F44" s="7">
        <f t="shared" si="8"/>
        <v>1.28125</v>
      </c>
      <c r="G44" s="7">
        <f t="shared" si="7"/>
        <v>0.34146341463414637</v>
      </c>
      <c r="H44">
        <v>22</v>
      </c>
      <c r="I44" s="7">
        <v>0.51428571428571423</v>
      </c>
      <c r="J44" s="7"/>
      <c r="K44" s="40"/>
      <c r="L44" s="7"/>
    </row>
    <row r="45" spans="2:12" x14ac:dyDescent="0.2">
      <c r="B45">
        <v>82</v>
      </c>
      <c r="C45">
        <v>63</v>
      </c>
      <c r="D45">
        <v>30</v>
      </c>
      <c r="E45">
        <v>38</v>
      </c>
      <c r="F45" s="7">
        <f t="shared" si="8"/>
        <v>1.3015873015873016</v>
      </c>
      <c r="G45" s="7">
        <f t="shared" si="7"/>
        <v>0.36585365853658536</v>
      </c>
      <c r="H45">
        <v>19</v>
      </c>
      <c r="I45" s="7">
        <v>0.39285714285714285</v>
      </c>
      <c r="J45" s="7"/>
      <c r="K45" s="40"/>
      <c r="L45" s="7"/>
    </row>
    <row r="46" spans="2:12" x14ac:dyDescent="0.2">
      <c r="B46">
        <v>82</v>
      </c>
      <c r="C46">
        <v>58</v>
      </c>
      <c r="D46">
        <v>37</v>
      </c>
      <c r="E46">
        <v>42</v>
      </c>
      <c r="F46" s="7">
        <f t="shared" si="8"/>
        <v>1.4137931034482758</v>
      </c>
      <c r="G46" s="7">
        <f t="shared" si="7"/>
        <v>0.45121951219512196</v>
      </c>
      <c r="H46">
        <v>19</v>
      </c>
      <c r="I46" s="7">
        <v>0.54838709677419351</v>
      </c>
      <c r="J46" s="7"/>
      <c r="K46" s="40"/>
      <c r="L46" s="7"/>
    </row>
    <row r="47" spans="2:12" x14ac:dyDescent="0.2">
      <c r="B47">
        <v>83</v>
      </c>
      <c r="C47">
        <v>71</v>
      </c>
      <c r="D47">
        <v>40</v>
      </c>
      <c r="E47">
        <v>34</v>
      </c>
      <c r="F47" s="7">
        <f t="shared" si="8"/>
        <v>1.1690140845070423</v>
      </c>
      <c r="G47" s="7">
        <f t="shared" si="7"/>
        <v>0.48192771084337349</v>
      </c>
      <c r="H47">
        <v>18</v>
      </c>
      <c r="I47" s="7">
        <v>0.63636363636363635</v>
      </c>
      <c r="J47" s="7"/>
      <c r="K47" s="40"/>
      <c r="L47" s="7"/>
    </row>
    <row r="48" spans="2:12" x14ac:dyDescent="0.2">
      <c r="B48">
        <v>85</v>
      </c>
      <c r="C48">
        <v>60</v>
      </c>
      <c r="D48">
        <v>44</v>
      </c>
      <c r="E48">
        <v>35</v>
      </c>
      <c r="F48" s="7">
        <f t="shared" si="8"/>
        <v>1.4166666666666667</v>
      </c>
      <c r="G48" s="7">
        <f t="shared" si="7"/>
        <v>0.51764705882352946</v>
      </c>
      <c r="H48">
        <v>16</v>
      </c>
      <c r="I48" s="7">
        <v>0.5</v>
      </c>
      <c r="J48" s="7"/>
      <c r="K48" s="40"/>
      <c r="L48" s="7"/>
    </row>
    <row r="49" spans="2:12" x14ac:dyDescent="0.2">
      <c r="B49">
        <v>87</v>
      </c>
      <c r="C49">
        <v>60</v>
      </c>
      <c r="D49">
        <v>37</v>
      </c>
      <c r="E49">
        <v>40</v>
      </c>
      <c r="F49" s="7">
        <f t="shared" si="8"/>
        <v>1.45</v>
      </c>
      <c r="G49" s="7">
        <f t="shared" si="7"/>
        <v>0.42528735632183906</v>
      </c>
      <c r="H49">
        <v>20</v>
      </c>
      <c r="I49" s="7">
        <v>0.46875</v>
      </c>
      <c r="J49" s="7"/>
      <c r="K49" s="40"/>
      <c r="L49" s="7"/>
    </row>
    <row r="50" spans="2:12" x14ac:dyDescent="0.2">
      <c r="B50">
        <v>89</v>
      </c>
      <c r="C50">
        <v>58</v>
      </c>
      <c r="D50">
        <v>54</v>
      </c>
      <c r="E50">
        <v>32</v>
      </c>
      <c r="F50" s="7">
        <f t="shared" si="8"/>
        <v>1.5344827586206897</v>
      </c>
      <c r="G50" s="7">
        <f t="shared" si="7"/>
        <v>0.6067415730337079</v>
      </c>
      <c r="H50">
        <v>18</v>
      </c>
      <c r="I50" s="7">
        <v>0.56756756756756754</v>
      </c>
      <c r="J50" s="7"/>
      <c r="K50" s="40"/>
      <c r="L50" s="7"/>
    </row>
    <row r="51" spans="2:12" x14ac:dyDescent="0.2">
      <c r="B51">
        <v>89</v>
      </c>
      <c r="C51">
        <v>69</v>
      </c>
      <c r="D51">
        <v>44</v>
      </c>
      <c r="E51">
        <v>37</v>
      </c>
      <c r="F51" s="7">
        <f t="shared" si="8"/>
        <v>1.2898550724637681</v>
      </c>
      <c r="G51" s="7">
        <f t="shared" si="7"/>
        <v>0.4943820224719101</v>
      </c>
      <c r="H51">
        <v>21</v>
      </c>
      <c r="I51" s="7">
        <v>0.73529411764705888</v>
      </c>
      <c r="J51" s="7"/>
      <c r="K51" s="40"/>
      <c r="L51" s="7"/>
    </row>
    <row r="52" spans="2:12" x14ac:dyDescent="0.2">
      <c r="B52">
        <v>90</v>
      </c>
      <c r="C52">
        <v>70</v>
      </c>
      <c r="D52">
        <v>38</v>
      </c>
      <c r="E52">
        <v>32</v>
      </c>
      <c r="F52" s="7">
        <f t="shared" si="8"/>
        <v>1.2857142857142858</v>
      </c>
      <c r="G52" s="7">
        <f t="shared" si="7"/>
        <v>0.42222222222222222</v>
      </c>
      <c r="H52">
        <v>19</v>
      </c>
      <c r="I52" s="7">
        <v>0.5</v>
      </c>
      <c r="J52" s="7"/>
      <c r="K52" s="40"/>
      <c r="L52" s="7"/>
    </row>
    <row r="53" spans="2:12" x14ac:dyDescent="0.2">
      <c r="B53">
        <v>90</v>
      </c>
      <c r="C53">
        <v>71</v>
      </c>
      <c r="D53">
        <v>44</v>
      </c>
      <c r="E53">
        <v>37</v>
      </c>
      <c r="F53" s="7">
        <f t="shared" si="8"/>
        <v>1.267605633802817</v>
      </c>
      <c r="G53" s="7">
        <f t="shared" si="7"/>
        <v>0.48888888888888887</v>
      </c>
      <c r="H53">
        <v>18</v>
      </c>
      <c r="I53" s="7">
        <v>0.62857142857142856</v>
      </c>
      <c r="J53" s="7"/>
      <c r="K53" s="40"/>
      <c r="L53" s="7"/>
    </row>
    <row r="54" spans="2:12" x14ac:dyDescent="0.2">
      <c r="B54">
        <v>91</v>
      </c>
      <c r="C54">
        <v>65</v>
      </c>
      <c r="D54">
        <v>42</v>
      </c>
      <c r="E54">
        <v>38</v>
      </c>
      <c r="F54" s="7">
        <f t="shared" si="8"/>
        <v>1.4</v>
      </c>
      <c r="G54" s="7">
        <f t="shared" si="7"/>
        <v>0.46153846153846156</v>
      </c>
      <c r="H54">
        <v>20</v>
      </c>
      <c r="I54" s="7">
        <v>0.33333333333333331</v>
      </c>
      <c r="J54" s="7"/>
      <c r="K54" s="40"/>
      <c r="L54" s="7"/>
    </row>
    <row r="55" spans="2:12" x14ac:dyDescent="0.2">
      <c r="B55">
        <v>93</v>
      </c>
      <c r="C55">
        <v>60</v>
      </c>
      <c r="D55">
        <v>53</v>
      </c>
      <c r="E55">
        <v>35</v>
      </c>
      <c r="F55" s="7">
        <f t="shared" si="8"/>
        <v>1.55</v>
      </c>
      <c r="G55" s="7">
        <f t="shared" si="7"/>
        <v>0.56989247311827962</v>
      </c>
      <c r="H55">
        <v>18</v>
      </c>
      <c r="I55" s="7">
        <v>0.65384615384615385</v>
      </c>
      <c r="J55" s="7"/>
      <c r="K55" s="40"/>
      <c r="L55" s="7"/>
    </row>
    <row r="56" spans="2:12" x14ac:dyDescent="0.2">
      <c r="B56">
        <v>98</v>
      </c>
      <c r="C56">
        <v>68</v>
      </c>
      <c r="D56">
        <v>41</v>
      </c>
      <c r="E56">
        <v>34</v>
      </c>
      <c r="F56" s="7">
        <f t="shared" si="8"/>
        <v>1.4411764705882353</v>
      </c>
      <c r="G56" s="7">
        <f t="shared" si="7"/>
        <v>0.41836734693877553</v>
      </c>
      <c r="H56">
        <v>18</v>
      </c>
      <c r="I56" s="7">
        <v>0.54054054054054057</v>
      </c>
      <c r="J56" s="7"/>
      <c r="K56" s="40"/>
      <c r="L56" s="7"/>
    </row>
    <row r="57" spans="2:12" x14ac:dyDescent="0.2">
      <c r="B57">
        <v>104</v>
      </c>
      <c r="C57">
        <v>65</v>
      </c>
      <c r="D57">
        <v>48</v>
      </c>
      <c r="E57">
        <v>42</v>
      </c>
      <c r="F57" s="7">
        <f t="shared" si="8"/>
        <v>1.6</v>
      </c>
      <c r="G57" s="7">
        <f t="shared" si="7"/>
        <v>0.46153846153846156</v>
      </c>
      <c r="H57">
        <v>17</v>
      </c>
      <c r="I57" s="7">
        <v>0.71875</v>
      </c>
      <c r="J57" s="7"/>
      <c r="K57" s="40"/>
      <c r="L57" s="7"/>
    </row>
    <row r="58" spans="2:12" x14ac:dyDescent="0.2">
      <c r="B58">
        <v>105</v>
      </c>
      <c r="C58">
        <v>79</v>
      </c>
      <c r="D58">
        <v>55</v>
      </c>
      <c r="E58">
        <v>38</v>
      </c>
      <c r="F58" s="7">
        <f t="shared" si="8"/>
        <v>1.3291139240506329</v>
      </c>
      <c r="G58" s="7">
        <f t="shared" si="7"/>
        <v>0.52380952380952384</v>
      </c>
      <c r="H58">
        <v>19</v>
      </c>
      <c r="I58" s="7">
        <v>0.65789473684210531</v>
      </c>
      <c r="J58" s="7"/>
      <c r="K58" s="40"/>
      <c r="L58" s="7"/>
    </row>
    <row r="59" spans="2:12" x14ac:dyDescent="0.2">
      <c r="K59" s="39">
        <v>31</v>
      </c>
    </row>
    <row r="60" spans="2:12" x14ac:dyDescent="0.2">
      <c r="K60" s="39">
        <v>48</v>
      </c>
    </row>
    <row r="61" spans="2:12" x14ac:dyDescent="0.2">
      <c r="K61" s="39">
        <v>37</v>
      </c>
    </row>
    <row r="62" spans="2:12" x14ac:dyDescent="0.2">
      <c r="K62" s="39">
        <v>44</v>
      </c>
    </row>
    <row r="63" spans="2:12" x14ac:dyDescent="0.2">
      <c r="K63" s="39">
        <v>44</v>
      </c>
    </row>
    <row r="64" spans="2:12" x14ac:dyDescent="0.2">
      <c r="K64" s="39">
        <v>48</v>
      </c>
    </row>
    <row r="65" spans="11:11" x14ac:dyDescent="0.2">
      <c r="K65" s="39">
        <v>55</v>
      </c>
    </row>
    <row r="66" spans="11:11" x14ac:dyDescent="0.2">
      <c r="K66" s="39">
        <v>52</v>
      </c>
    </row>
    <row r="67" spans="11:11" x14ac:dyDescent="0.2">
      <c r="K67" s="39">
        <v>44</v>
      </c>
    </row>
    <row r="68" spans="11:11" x14ac:dyDescent="0.2">
      <c r="K68" s="39">
        <v>45</v>
      </c>
    </row>
    <row r="69" spans="11:11" x14ac:dyDescent="0.2">
      <c r="K69" s="39">
        <v>48</v>
      </c>
    </row>
    <row r="70" spans="11:11" x14ac:dyDescent="0.2">
      <c r="K70" s="39">
        <v>45</v>
      </c>
    </row>
    <row r="71" spans="11:11" x14ac:dyDescent="0.2">
      <c r="K71" s="39">
        <v>38</v>
      </c>
    </row>
    <row r="72" spans="11:11" x14ac:dyDescent="0.2">
      <c r="K72" s="39">
        <v>42</v>
      </c>
    </row>
    <row r="73" spans="11:11" x14ac:dyDescent="0.2">
      <c r="K73" s="39">
        <v>36</v>
      </c>
    </row>
    <row r="74" spans="11:11" x14ac:dyDescent="0.2">
      <c r="K74" s="39">
        <v>43</v>
      </c>
    </row>
    <row r="75" spans="11:11" x14ac:dyDescent="0.2">
      <c r="K75" s="39">
        <v>40</v>
      </c>
    </row>
    <row r="76" spans="11:11" x14ac:dyDescent="0.2">
      <c r="K76" s="39">
        <v>45</v>
      </c>
    </row>
    <row r="77" spans="11:11" x14ac:dyDescent="0.2">
      <c r="K77" s="39">
        <v>46</v>
      </c>
    </row>
    <row r="78" spans="11:11" x14ac:dyDescent="0.2">
      <c r="K78" s="39">
        <v>43</v>
      </c>
    </row>
    <row r="79" spans="11:11" x14ac:dyDescent="0.2">
      <c r="K79" s="39">
        <v>47</v>
      </c>
    </row>
    <row r="80" spans="11:11" x14ac:dyDescent="0.2">
      <c r="K80" s="39">
        <v>45</v>
      </c>
    </row>
    <row r="81" spans="11:11" x14ac:dyDescent="0.2">
      <c r="K81" s="39">
        <v>43</v>
      </c>
    </row>
    <row r="82" spans="11:11" x14ac:dyDescent="0.2">
      <c r="K82" s="39">
        <v>48</v>
      </c>
    </row>
    <row r="83" spans="11:11" x14ac:dyDescent="0.2">
      <c r="K83" s="39">
        <v>46</v>
      </c>
    </row>
    <row r="84" spans="11:11" x14ac:dyDescent="0.2">
      <c r="K84" s="39">
        <v>48</v>
      </c>
    </row>
    <row r="85" spans="11:11" x14ac:dyDescent="0.2">
      <c r="K85" s="39">
        <v>44</v>
      </c>
    </row>
    <row r="86" spans="11:11" x14ac:dyDescent="0.2">
      <c r="K86" s="39">
        <v>48</v>
      </c>
    </row>
    <row r="87" spans="11:11" x14ac:dyDescent="0.2">
      <c r="K87" s="39">
        <v>39</v>
      </c>
    </row>
    <row r="88" spans="11:11" x14ac:dyDescent="0.2">
      <c r="K88" s="39">
        <v>48</v>
      </c>
    </row>
  </sheetData>
  <phoneticPr fontId="4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9"/>
  <sheetViews>
    <sheetView workbookViewId="0">
      <pane ySplit="3060" topLeftCell="A22" activePane="bottomLeft"/>
      <selection sqref="A1:R7"/>
      <selection pane="bottomLeft" activeCell="E58" sqref="E58"/>
    </sheetView>
  </sheetViews>
  <sheetFormatPr defaultRowHeight="12.75" x14ac:dyDescent="0.2"/>
  <cols>
    <col min="7" max="10" width="9.140625" style="5"/>
  </cols>
  <sheetData>
    <row r="1" spans="1:18" x14ac:dyDescent="0.2">
      <c r="A1" s="2" t="s">
        <v>720</v>
      </c>
      <c r="B1" s="2" t="s">
        <v>1</v>
      </c>
      <c r="C1" s="2" t="s">
        <v>2</v>
      </c>
      <c r="D1" s="2" t="s">
        <v>5</v>
      </c>
      <c r="E1" s="2" t="s">
        <v>4</v>
      </c>
      <c r="F1" s="6" t="s">
        <v>3</v>
      </c>
      <c r="G1" s="4" t="s">
        <v>6</v>
      </c>
      <c r="H1" s="4" t="s">
        <v>722</v>
      </c>
      <c r="I1" s="4" t="s">
        <v>24</v>
      </c>
      <c r="J1" s="4" t="s">
        <v>153</v>
      </c>
      <c r="K1" s="2" t="s">
        <v>7</v>
      </c>
      <c r="L1" s="2" t="s">
        <v>8</v>
      </c>
      <c r="M1" s="6" t="s">
        <v>56</v>
      </c>
      <c r="N1" t="s">
        <v>45</v>
      </c>
      <c r="O1" t="s">
        <v>46</v>
      </c>
      <c r="P1" t="s">
        <v>47</v>
      </c>
      <c r="Q1" t="s">
        <v>73</v>
      </c>
      <c r="R1" t="s">
        <v>74</v>
      </c>
    </row>
    <row r="2" spans="1:18" x14ac:dyDescent="0.2">
      <c r="A2" t="s">
        <v>12</v>
      </c>
      <c r="B2" s="1">
        <f>AVERAGE(B24:B1002)</f>
        <v>78.594594594594597</v>
      </c>
      <c r="C2" s="1">
        <f t="shared" ref="C2:I2" si="0">AVERAGE(C24:C1002)</f>
        <v>49.270270270270274</v>
      </c>
      <c r="D2" s="1">
        <f t="shared" si="0"/>
        <v>34.108108108108105</v>
      </c>
      <c r="E2" s="1">
        <f t="shared" si="0"/>
        <v>45.108108108108105</v>
      </c>
      <c r="F2" s="1">
        <f t="shared" si="0"/>
        <v>1.6242011394165699</v>
      </c>
      <c r="G2" s="5">
        <f t="shared" si="0"/>
        <v>42.454153092603939</v>
      </c>
      <c r="H2" s="5">
        <f>AVERAGE(H24:H1002)</f>
        <v>0.8720439125581454</v>
      </c>
      <c r="I2" s="5">
        <f t="shared" si="0"/>
        <v>17.189189189189189</v>
      </c>
      <c r="J2" s="5">
        <f>AVERAGE(J24:J1002)</f>
        <v>4.243243243243243</v>
      </c>
      <c r="K2" s="1">
        <f>AVERAGE(K26:K1002)</f>
        <v>11</v>
      </c>
      <c r="L2" s="1">
        <f>AVERAGE(L26:L1002)</f>
        <v>9.5</v>
      </c>
      <c r="M2" s="1">
        <f>AVERAGE(M26:M1002)</f>
        <v>1.1555555555555554</v>
      </c>
      <c r="Q2" s="7" t="e">
        <f>AVERAGE(Q31:Q1002)</f>
        <v>#DIV/0!</v>
      </c>
      <c r="R2" s="7" t="e">
        <f>AVERAGE(R31:R1002)</f>
        <v>#DIV/0!</v>
      </c>
    </row>
    <row r="3" spans="1:18" x14ac:dyDescent="0.2">
      <c r="A3" t="s">
        <v>14</v>
      </c>
      <c r="B3">
        <f>MIN(B24:B1002)</f>
        <v>44</v>
      </c>
      <c r="C3">
        <f t="shared" ref="C3:I3" si="1">MIN(C24:C1002)</f>
        <v>25</v>
      </c>
      <c r="D3">
        <f t="shared" si="1"/>
        <v>14</v>
      </c>
      <c r="E3">
        <f t="shared" si="1"/>
        <v>30</v>
      </c>
      <c r="F3">
        <f t="shared" si="1"/>
        <v>1.2363636363636363</v>
      </c>
      <c r="G3" s="5">
        <f t="shared" si="1"/>
        <v>25.423728813559322</v>
      </c>
      <c r="H3" s="5">
        <f>MIN(H24:H1002)</f>
        <v>0.46511627906976744</v>
      </c>
      <c r="I3" s="5">
        <f t="shared" si="1"/>
        <v>14</v>
      </c>
      <c r="J3" s="5">
        <f>MIN(J24:J1002)</f>
        <v>0</v>
      </c>
      <c r="K3">
        <f>MIN(K26:K1002)</f>
        <v>10</v>
      </c>
      <c r="L3">
        <f>MIN(L26:L1002)</f>
        <v>9</v>
      </c>
      <c r="M3">
        <f>MIN(M26:M1002)</f>
        <v>1.1111111111111112</v>
      </c>
      <c r="Q3" s="7">
        <f>MIN(Q31:Q1002)</f>
        <v>0</v>
      </c>
      <c r="R3" s="7">
        <f>MIN(R31:R1002)</f>
        <v>0</v>
      </c>
    </row>
    <row r="4" spans="1:18" x14ac:dyDescent="0.2">
      <c r="A4" t="s">
        <v>15</v>
      </c>
      <c r="B4" s="1">
        <f>PERCENTILE(B24:B1002,0.05)</f>
        <v>45</v>
      </c>
      <c r="C4" s="1">
        <f t="shared" ref="C4:I4" si="2">PERCENTILE(C24:C1002,0.05)</f>
        <v>28</v>
      </c>
      <c r="D4" s="1">
        <f t="shared" si="2"/>
        <v>15</v>
      </c>
      <c r="E4" s="1">
        <f t="shared" si="2"/>
        <v>31.6</v>
      </c>
      <c r="F4" s="1">
        <f t="shared" si="2"/>
        <v>1.3538961038961039</v>
      </c>
      <c r="G4" s="5">
        <f t="shared" si="2"/>
        <v>26.267379679144387</v>
      </c>
      <c r="H4" s="5">
        <f>PERCENTILE(H24:H1002,0.05)</f>
        <v>0.54248608534322817</v>
      </c>
      <c r="I4" s="5">
        <f t="shared" si="2"/>
        <v>14</v>
      </c>
      <c r="J4" s="5">
        <f>PERCENTILE(J24:J1002,0.05)</f>
        <v>0.79999999999999982</v>
      </c>
      <c r="K4" s="1">
        <f>PERCENTILE(K26:K1002,0.05)</f>
        <v>10.1</v>
      </c>
      <c r="L4" s="1">
        <f>PERCENTILE(L26:L1002,0.05)</f>
        <v>9.0500000000000007</v>
      </c>
      <c r="M4" s="1">
        <f>PERCENTILE(M26:M1002,0.05)</f>
        <v>1.1155555555555556</v>
      </c>
      <c r="Q4" s="7" t="e">
        <f>PERCENTILE(Q31:Q1002,0.05)</f>
        <v>#NUM!</v>
      </c>
      <c r="R4" s="7" t="e">
        <f>PERCENTILE(R31:R1002,0.05)</f>
        <v>#NUM!</v>
      </c>
    </row>
    <row r="5" spans="1:18" x14ac:dyDescent="0.2">
      <c r="A5" t="s">
        <v>16</v>
      </c>
      <c r="B5" s="1">
        <f>PERCENTILE(B24:B1002,0.95)</f>
        <v>112.39999999999999</v>
      </c>
      <c r="C5" s="1">
        <f t="shared" ref="C5:I5" si="3">PERCENTILE(C24:C1002,0.95)</f>
        <v>74.199999999999989</v>
      </c>
      <c r="D5" s="1">
        <f t="shared" si="3"/>
        <v>58.999999999999979</v>
      </c>
      <c r="E5" s="1">
        <f t="shared" si="3"/>
        <v>55.599999999999987</v>
      </c>
      <c r="F5" s="1">
        <f t="shared" si="3"/>
        <v>2.001465201465201</v>
      </c>
      <c r="G5" s="5">
        <f t="shared" si="3"/>
        <v>56.179028132992293</v>
      </c>
      <c r="H5" s="5">
        <f>PERCENTILE(H24:H1002,0.95)</f>
        <v>1.0218993253762325</v>
      </c>
      <c r="I5" s="5">
        <f t="shared" si="3"/>
        <v>20</v>
      </c>
      <c r="J5" s="5">
        <f>PERCENTILE(J24:J1002,0.95)</f>
        <v>8</v>
      </c>
      <c r="K5" s="1">
        <f>PERCENTILE(K26:K1002,0.95)</f>
        <v>11.9</v>
      </c>
      <c r="L5" s="1">
        <f>PERCENTILE(L26:L1002,0.95)</f>
        <v>9.9499999999999993</v>
      </c>
      <c r="M5" s="1">
        <f>PERCENTILE(M26:M1002,0.95)</f>
        <v>1.1955555555555555</v>
      </c>
      <c r="Q5" s="7" t="e">
        <f>PERCENTILE(Q31:Q1002,0.95)</f>
        <v>#NUM!</v>
      </c>
      <c r="R5" s="7" t="e">
        <f>PERCENTILE(R31:R1002,0.95)</f>
        <v>#NUM!</v>
      </c>
    </row>
    <row r="6" spans="1:18" x14ac:dyDescent="0.2">
      <c r="A6" t="s">
        <v>13</v>
      </c>
      <c r="B6">
        <f>MAX(B24:B1002)</f>
        <v>115</v>
      </c>
      <c r="C6">
        <f t="shared" ref="C6:I6" si="4">MAX(C24:C1002)</f>
        <v>84</v>
      </c>
      <c r="D6">
        <f t="shared" si="4"/>
        <v>68</v>
      </c>
      <c r="E6">
        <f t="shared" si="4"/>
        <v>60</v>
      </c>
      <c r="F6">
        <f t="shared" si="4"/>
        <v>2.1621621621621623</v>
      </c>
      <c r="G6" s="5">
        <f t="shared" si="4"/>
        <v>63.551401869158873</v>
      </c>
      <c r="H6" s="5">
        <f>MAX(H24:H1002)</f>
        <v>1.0545454545454545</v>
      </c>
      <c r="I6" s="5">
        <f t="shared" si="4"/>
        <v>20</v>
      </c>
      <c r="J6" s="5">
        <f>MAX(J24:J1002)</f>
        <v>9</v>
      </c>
      <c r="K6">
        <f>MAX(K26:K1002)</f>
        <v>12</v>
      </c>
      <c r="L6">
        <f>MAX(L26:L1002)</f>
        <v>10</v>
      </c>
      <c r="M6">
        <f>MAX(M26:M1002)</f>
        <v>1.2</v>
      </c>
      <c r="Q6" s="7">
        <f>MAX(Q31:Q1002)</f>
        <v>0</v>
      </c>
      <c r="R6" s="7">
        <f>MAX(R31:R1002)</f>
        <v>0</v>
      </c>
    </row>
    <row r="7" spans="1:18" s="5" customFormat="1" x14ac:dyDescent="0.2">
      <c r="A7" s="5" t="s">
        <v>22</v>
      </c>
      <c r="B7" s="5">
        <f>COUNT(B24:B1002)</f>
        <v>37</v>
      </c>
      <c r="C7" s="5">
        <f t="shared" ref="C7:I7" si="5">COUNT(C24:C1002)</f>
        <v>37</v>
      </c>
      <c r="D7" s="5">
        <f t="shared" si="5"/>
        <v>37</v>
      </c>
      <c r="E7" s="5">
        <f t="shared" si="5"/>
        <v>37</v>
      </c>
      <c r="F7" s="5">
        <f t="shared" si="5"/>
        <v>37</v>
      </c>
      <c r="G7" s="5">
        <f t="shared" si="5"/>
        <v>37</v>
      </c>
      <c r="H7" s="5">
        <f>COUNT(H24:H1002)</f>
        <v>37</v>
      </c>
      <c r="I7" s="5">
        <f t="shared" si="5"/>
        <v>37</v>
      </c>
      <c r="J7" s="5">
        <f>COUNT(J24:J1002)</f>
        <v>37</v>
      </c>
      <c r="K7" s="5">
        <f>COUNT(K26:K1002)</f>
        <v>2</v>
      </c>
      <c r="L7" s="5">
        <f>COUNT(L26:L1002)</f>
        <v>2</v>
      </c>
      <c r="M7" s="5">
        <f>COUNT(M26:M1002)</f>
        <v>2</v>
      </c>
      <c r="Q7" s="5">
        <f>COUNT(Q30:Q1002)</f>
        <v>0</v>
      </c>
      <c r="R7" s="5">
        <f>COUNT(R30:R1002)</f>
        <v>0</v>
      </c>
    </row>
    <row r="8" spans="1:18" x14ac:dyDescent="0.2">
      <c r="F8" s="7"/>
      <c r="M8" s="7"/>
    </row>
    <row r="9" spans="1:18" x14ac:dyDescent="0.2">
      <c r="F9" s="7"/>
      <c r="M9" s="7"/>
    </row>
    <row r="10" spans="1:18" x14ac:dyDescent="0.2">
      <c r="F10" s="7"/>
      <c r="M10" s="7"/>
    </row>
    <row r="11" spans="1:18" x14ac:dyDescent="0.2">
      <c r="F11" s="7"/>
      <c r="M11" s="7"/>
    </row>
    <row r="12" spans="1:18" x14ac:dyDescent="0.2">
      <c r="F12" s="7"/>
      <c r="M12" s="7"/>
    </row>
    <row r="13" spans="1:18" x14ac:dyDescent="0.2">
      <c r="F13" s="7"/>
      <c r="M13" s="7"/>
    </row>
    <row r="14" spans="1:18" x14ac:dyDescent="0.2">
      <c r="F14" s="7"/>
      <c r="M14" s="7"/>
    </row>
    <row r="15" spans="1:18" x14ac:dyDescent="0.2">
      <c r="F15" s="7"/>
      <c r="M15" s="7"/>
    </row>
    <row r="16" spans="1:18" x14ac:dyDescent="0.2">
      <c r="F16" s="7"/>
      <c r="M16" s="7"/>
    </row>
    <row r="17" spans="1:13" x14ac:dyDescent="0.2">
      <c r="F17" s="7"/>
      <c r="M17" s="7"/>
    </row>
    <row r="18" spans="1:13" x14ac:dyDescent="0.2">
      <c r="F18" s="7"/>
      <c r="M18" s="7"/>
    </row>
    <row r="19" spans="1:13" x14ac:dyDescent="0.2">
      <c r="F19" s="7"/>
      <c r="M19" s="7"/>
    </row>
    <row r="20" spans="1:13" x14ac:dyDescent="0.2">
      <c r="F20" s="7"/>
      <c r="M20" s="7"/>
    </row>
    <row r="21" spans="1:13" x14ac:dyDescent="0.2">
      <c r="F21" s="7"/>
      <c r="M21" s="7"/>
    </row>
    <row r="22" spans="1:13" x14ac:dyDescent="0.2">
      <c r="F22" s="7"/>
      <c r="M22" s="7"/>
    </row>
    <row r="23" spans="1:13" x14ac:dyDescent="0.2">
      <c r="F23" s="7"/>
      <c r="M23" s="7"/>
    </row>
    <row r="24" spans="1:13" x14ac:dyDescent="0.2">
      <c r="A24" t="s">
        <v>721</v>
      </c>
      <c r="B24">
        <v>65</v>
      </c>
      <c r="C24">
        <v>42</v>
      </c>
      <c r="D24">
        <v>28</v>
      </c>
      <c r="E24">
        <v>48</v>
      </c>
      <c r="F24" s="7">
        <f>B24/C24</f>
        <v>1.5476190476190477</v>
      </c>
      <c r="G24" s="5">
        <f>D24/B24*100</f>
        <v>43.07692307692308</v>
      </c>
      <c r="H24" s="7">
        <v>0.61904761904761907</v>
      </c>
      <c r="I24" s="5">
        <v>14</v>
      </c>
      <c r="J24" s="5">
        <v>1</v>
      </c>
    </row>
    <row r="25" spans="1:13" x14ac:dyDescent="0.2">
      <c r="B25">
        <v>68</v>
      </c>
      <c r="C25">
        <v>40</v>
      </c>
      <c r="D25">
        <v>42</v>
      </c>
      <c r="E25">
        <v>30</v>
      </c>
      <c r="F25" s="7">
        <f t="shared" ref="F25:F60" si="6">B25/C25</f>
        <v>1.7</v>
      </c>
      <c r="G25" s="5">
        <f t="shared" ref="G25:G60" si="7">D25/B25*100</f>
        <v>61.764705882352942</v>
      </c>
      <c r="H25" s="7">
        <v>0.65</v>
      </c>
      <c r="I25" s="5">
        <v>16</v>
      </c>
      <c r="J25" s="5">
        <v>2</v>
      </c>
    </row>
    <row r="26" spans="1:13" x14ac:dyDescent="0.2">
      <c r="B26">
        <v>61</v>
      </c>
      <c r="C26">
        <v>43</v>
      </c>
      <c r="D26">
        <v>33</v>
      </c>
      <c r="E26">
        <v>36</v>
      </c>
      <c r="F26" s="7">
        <f t="shared" si="6"/>
        <v>1.4186046511627908</v>
      </c>
      <c r="G26" s="5">
        <f t="shared" si="7"/>
        <v>54.098360655737707</v>
      </c>
      <c r="H26" s="7">
        <v>0.46511627906976744</v>
      </c>
      <c r="I26" s="5">
        <v>14</v>
      </c>
      <c r="J26" s="5">
        <v>0</v>
      </c>
      <c r="M26" s="7"/>
    </row>
    <row r="27" spans="1:13" x14ac:dyDescent="0.2">
      <c r="B27">
        <v>102</v>
      </c>
      <c r="C27">
        <v>75</v>
      </c>
      <c r="D27">
        <v>44</v>
      </c>
      <c r="E27">
        <v>48</v>
      </c>
      <c r="F27" s="7">
        <f t="shared" si="6"/>
        <v>1.36</v>
      </c>
      <c r="G27" s="5">
        <f t="shared" si="7"/>
        <v>43.137254901960787</v>
      </c>
      <c r="H27" s="7">
        <v>0.98666666666666669</v>
      </c>
      <c r="I27" s="5">
        <v>18</v>
      </c>
      <c r="J27" s="5">
        <v>2</v>
      </c>
      <c r="M27" s="7"/>
    </row>
    <row r="28" spans="1:13" x14ac:dyDescent="0.2">
      <c r="B28">
        <v>76</v>
      </c>
      <c r="C28">
        <v>49</v>
      </c>
      <c r="D28">
        <v>35</v>
      </c>
      <c r="E28">
        <v>50</v>
      </c>
      <c r="F28" s="7">
        <f t="shared" si="6"/>
        <v>1.5510204081632653</v>
      </c>
      <c r="G28" s="5">
        <f t="shared" si="7"/>
        <v>46.05263157894737</v>
      </c>
      <c r="H28" s="7">
        <v>0.53061224489795922</v>
      </c>
      <c r="I28" s="5">
        <v>16</v>
      </c>
      <c r="J28" s="5">
        <v>2</v>
      </c>
      <c r="M28" s="7"/>
    </row>
    <row r="29" spans="1:13" x14ac:dyDescent="0.2">
      <c r="A29" t="s">
        <v>723</v>
      </c>
      <c r="B29">
        <v>114</v>
      </c>
      <c r="C29">
        <v>84</v>
      </c>
      <c r="D29">
        <v>57</v>
      </c>
      <c r="E29">
        <v>58</v>
      </c>
      <c r="F29" s="7">
        <f t="shared" si="6"/>
        <v>1.3571428571428572</v>
      </c>
      <c r="G29" s="5">
        <f t="shared" si="7"/>
        <v>50</v>
      </c>
      <c r="H29" s="7">
        <v>0.95238095238095233</v>
      </c>
      <c r="I29" s="5">
        <v>19</v>
      </c>
      <c r="J29" s="5">
        <v>3</v>
      </c>
      <c r="K29" s="5">
        <v>10</v>
      </c>
      <c r="L29" s="5">
        <v>9</v>
      </c>
      <c r="M29" s="7">
        <f>K29/L29</f>
        <v>1.1111111111111112</v>
      </c>
    </row>
    <row r="30" spans="1:13" x14ac:dyDescent="0.2">
      <c r="B30">
        <v>108</v>
      </c>
      <c r="C30">
        <v>74</v>
      </c>
      <c r="D30">
        <v>52</v>
      </c>
      <c r="E30">
        <v>38</v>
      </c>
      <c r="F30" s="7">
        <f t="shared" si="6"/>
        <v>1.4594594594594594</v>
      </c>
      <c r="G30" s="5">
        <f t="shared" si="7"/>
        <v>48.148148148148145</v>
      </c>
      <c r="H30" s="7">
        <v>1</v>
      </c>
      <c r="I30" s="5">
        <v>14</v>
      </c>
      <c r="J30" s="5">
        <v>4</v>
      </c>
      <c r="K30" s="5">
        <v>12</v>
      </c>
      <c r="L30" s="5">
        <v>10</v>
      </c>
      <c r="M30" s="7">
        <f>K30/L30</f>
        <v>1.2</v>
      </c>
    </row>
    <row r="31" spans="1:13" x14ac:dyDescent="0.2">
      <c r="B31">
        <v>82</v>
      </c>
      <c r="C31">
        <v>50</v>
      </c>
      <c r="D31">
        <v>33</v>
      </c>
      <c r="E31">
        <v>48</v>
      </c>
      <c r="F31" s="7">
        <f t="shared" si="6"/>
        <v>1.64</v>
      </c>
      <c r="G31" s="5">
        <f t="shared" si="7"/>
        <v>40.243902439024396</v>
      </c>
      <c r="H31" s="7">
        <v>0.96</v>
      </c>
      <c r="I31" s="5">
        <v>16</v>
      </c>
      <c r="J31" s="5">
        <v>4</v>
      </c>
      <c r="M31" s="7"/>
    </row>
    <row r="32" spans="1:13" x14ac:dyDescent="0.2">
      <c r="B32">
        <v>70</v>
      </c>
      <c r="C32">
        <v>45</v>
      </c>
      <c r="D32">
        <v>32</v>
      </c>
      <c r="E32">
        <v>50</v>
      </c>
      <c r="F32" s="7">
        <f t="shared" si="6"/>
        <v>1.5555555555555556</v>
      </c>
      <c r="G32" s="5">
        <f t="shared" si="7"/>
        <v>45.714285714285715</v>
      </c>
      <c r="H32" s="7">
        <v>0.93333333333333335</v>
      </c>
      <c r="I32" s="5">
        <v>16</v>
      </c>
      <c r="J32" s="5">
        <v>4</v>
      </c>
      <c r="M32" s="7"/>
    </row>
    <row r="33" spans="1:13" x14ac:dyDescent="0.2">
      <c r="B33">
        <v>98</v>
      </c>
      <c r="C33">
        <v>66</v>
      </c>
      <c r="D33">
        <v>41</v>
      </c>
      <c r="E33">
        <v>50</v>
      </c>
      <c r="F33" s="7">
        <f t="shared" si="6"/>
        <v>1.4848484848484849</v>
      </c>
      <c r="G33" s="5">
        <f t="shared" si="7"/>
        <v>41.836734693877553</v>
      </c>
      <c r="H33" s="7">
        <v>1</v>
      </c>
      <c r="I33" s="5">
        <v>18</v>
      </c>
      <c r="J33" s="5">
        <v>6</v>
      </c>
      <c r="M33" s="7"/>
    </row>
    <row r="34" spans="1:13" x14ac:dyDescent="0.2">
      <c r="B34">
        <v>90</v>
      </c>
      <c r="C34">
        <v>60</v>
      </c>
      <c r="D34">
        <v>44</v>
      </c>
      <c r="E34">
        <v>42</v>
      </c>
      <c r="F34" s="7">
        <f t="shared" si="6"/>
        <v>1.5</v>
      </c>
      <c r="G34" s="5">
        <f t="shared" si="7"/>
        <v>48.888888888888886</v>
      </c>
      <c r="H34" s="7">
        <v>1</v>
      </c>
      <c r="I34" s="5">
        <v>16</v>
      </c>
      <c r="J34" s="5">
        <v>5</v>
      </c>
      <c r="M34" s="7"/>
    </row>
    <row r="35" spans="1:13" x14ac:dyDescent="0.2">
      <c r="B35">
        <v>110</v>
      </c>
      <c r="C35">
        <v>68</v>
      </c>
      <c r="D35">
        <v>58</v>
      </c>
      <c r="E35">
        <v>43</v>
      </c>
      <c r="F35" s="7">
        <f t="shared" si="6"/>
        <v>1.6176470588235294</v>
      </c>
      <c r="G35" s="5">
        <f t="shared" si="7"/>
        <v>52.72727272727272</v>
      </c>
      <c r="H35" s="7">
        <v>1</v>
      </c>
      <c r="I35" s="5">
        <v>17</v>
      </c>
      <c r="J35" s="5">
        <v>5</v>
      </c>
      <c r="M35" s="7"/>
    </row>
    <row r="36" spans="1:13" x14ac:dyDescent="0.2">
      <c r="B36">
        <v>98</v>
      </c>
      <c r="C36">
        <v>58</v>
      </c>
      <c r="D36">
        <v>37</v>
      </c>
      <c r="E36">
        <v>50</v>
      </c>
      <c r="F36" s="7">
        <f t="shared" si="6"/>
        <v>1.6896551724137931</v>
      </c>
      <c r="G36" s="5">
        <f t="shared" si="7"/>
        <v>37.755102040816325</v>
      </c>
      <c r="H36" s="7">
        <v>1</v>
      </c>
      <c r="I36" s="5">
        <v>14</v>
      </c>
      <c r="J36" s="5">
        <v>5</v>
      </c>
      <c r="M36" s="7"/>
    </row>
    <row r="37" spans="1:13" x14ac:dyDescent="0.2">
      <c r="B37">
        <v>115</v>
      </c>
      <c r="C37">
        <v>68</v>
      </c>
      <c r="D37">
        <v>63</v>
      </c>
      <c r="E37">
        <v>47</v>
      </c>
      <c r="F37" s="7">
        <f t="shared" si="6"/>
        <v>1.6911764705882353</v>
      </c>
      <c r="G37" s="5">
        <f t="shared" si="7"/>
        <v>54.782608695652172</v>
      </c>
      <c r="H37" s="7">
        <v>0.88235294117647056</v>
      </c>
      <c r="I37" s="5">
        <v>20</v>
      </c>
      <c r="J37" s="5">
        <v>5</v>
      </c>
      <c r="M37" s="7"/>
    </row>
    <row r="38" spans="1:13" x14ac:dyDescent="0.2">
      <c r="B38">
        <v>107</v>
      </c>
      <c r="C38">
        <v>70</v>
      </c>
      <c r="D38">
        <v>68</v>
      </c>
      <c r="E38">
        <v>50</v>
      </c>
      <c r="F38" s="7">
        <f t="shared" si="6"/>
        <v>1.5285714285714285</v>
      </c>
      <c r="G38" s="5">
        <f t="shared" si="7"/>
        <v>63.551401869158873</v>
      </c>
      <c r="H38" s="7">
        <v>1</v>
      </c>
      <c r="I38" s="5">
        <v>16</v>
      </c>
      <c r="J38" s="5">
        <v>3</v>
      </c>
      <c r="M38" s="7"/>
    </row>
    <row r="39" spans="1:13" x14ac:dyDescent="0.2">
      <c r="B39">
        <v>81</v>
      </c>
      <c r="C39">
        <v>58</v>
      </c>
      <c r="D39">
        <v>23</v>
      </c>
      <c r="E39">
        <v>55</v>
      </c>
      <c r="F39" s="7">
        <f t="shared" si="6"/>
        <v>1.396551724137931</v>
      </c>
      <c r="G39" s="5">
        <f t="shared" si="7"/>
        <v>28.39506172839506</v>
      </c>
      <c r="H39" s="7">
        <v>0.93103448275862066</v>
      </c>
      <c r="I39" s="5">
        <v>15</v>
      </c>
      <c r="J39" s="5">
        <v>3</v>
      </c>
      <c r="M39" s="7"/>
    </row>
    <row r="40" spans="1:13" x14ac:dyDescent="0.2">
      <c r="B40">
        <v>112</v>
      </c>
      <c r="C40">
        <v>74</v>
      </c>
      <c r="D40">
        <v>42</v>
      </c>
      <c r="E40">
        <v>52</v>
      </c>
      <c r="F40" s="7">
        <f t="shared" si="6"/>
        <v>1.5135135135135136</v>
      </c>
      <c r="G40" s="5">
        <f t="shared" si="7"/>
        <v>37.5</v>
      </c>
      <c r="H40" s="7">
        <v>1</v>
      </c>
      <c r="I40" s="5">
        <v>17</v>
      </c>
      <c r="J40" s="5">
        <v>5</v>
      </c>
      <c r="M40" s="7"/>
    </row>
    <row r="41" spans="1:13" x14ac:dyDescent="0.2">
      <c r="A41" t="s">
        <v>724</v>
      </c>
      <c r="B41">
        <v>80</v>
      </c>
      <c r="C41">
        <v>49</v>
      </c>
      <c r="D41">
        <v>37</v>
      </c>
      <c r="E41">
        <v>49</v>
      </c>
      <c r="F41" s="7">
        <f t="shared" si="6"/>
        <v>1.6326530612244898</v>
      </c>
      <c r="G41" s="5">
        <f t="shared" si="7"/>
        <v>46.25</v>
      </c>
      <c r="H41" s="7">
        <v>1.0204081632653061</v>
      </c>
      <c r="I41" s="5">
        <v>19</v>
      </c>
      <c r="J41" s="5">
        <v>6</v>
      </c>
      <c r="M41" s="7"/>
    </row>
    <row r="42" spans="1:13" x14ac:dyDescent="0.2">
      <c r="B42">
        <v>92</v>
      </c>
      <c r="C42">
        <v>53</v>
      </c>
      <c r="D42">
        <v>41</v>
      </c>
      <c r="E42">
        <v>48</v>
      </c>
      <c r="F42" s="7">
        <f t="shared" si="6"/>
        <v>1.7358490566037736</v>
      </c>
      <c r="G42" s="5">
        <f t="shared" si="7"/>
        <v>44.565217391304344</v>
      </c>
      <c r="H42" s="7">
        <v>1.0188679245283019</v>
      </c>
      <c r="I42" s="5">
        <v>20</v>
      </c>
      <c r="J42" s="5">
        <v>6</v>
      </c>
    </row>
    <row r="43" spans="1:13" x14ac:dyDescent="0.2">
      <c r="B43">
        <v>83</v>
      </c>
      <c r="C43">
        <v>42</v>
      </c>
      <c r="D43">
        <v>35</v>
      </c>
      <c r="E43">
        <v>47</v>
      </c>
      <c r="F43" s="7">
        <f t="shared" si="6"/>
        <v>1.9761904761904763</v>
      </c>
      <c r="G43" s="5">
        <f t="shared" si="7"/>
        <v>42.168674698795186</v>
      </c>
      <c r="H43" s="7">
        <v>0.8571428571428571</v>
      </c>
      <c r="I43" s="5">
        <v>20</v>
      </c>
      <c r="J43" s="5">
        <v>5</v>
      </c>
    </row>
    <row r="44" spans="1:13" x14ac:dyDescent="0.2">
      <c r="B44">
        <v>45</v>
      </c>
      <c r="C44">
        <v>25</v>
      </c>
      <c r="D44">
        <v>20</v>
      </c>
      <c r="E44">
        <v>38</v>
      </c>
      <c r="F44" s="7">
        <f t="shared" si="6"/>
        <v>1.8</v>
      </c>
      <c r="G44" s="5">
        <f t="shared" si="7"/>
        <v>44.444444444444443</v>
      </c>
      <c r="H44" s="7">
        <v>0.72</v>
      </c>
      <c r="I44" s="5">
        <v>14</v>
      </c>
      <c r="J44" s="5">
        <v>2</v>
      </c>
    </row>
    <row r="45" spans="1:13" x14ac:dyDescent="0.2">
      <c r="B45">
        <v>51</v>
      </c>
      <c r="C45">
        <v>28</v>
      </c>
      <c r="D45">
        <v>21</v>
      </c>
      <c r="E45">
        <v>32</v>
      </c>
      <c r="F45" s="7">
        <f t="shared" si="6"/>
        <v>1.8214285714285714</v>
      </c>
      <c r="G45" s="5">
        <f t="shared" si="7"/>
        <v>41.17647058823529</v>
      </c>
      <c r="H45" s="7">
        <v>0.7142857142857143</v>
      </c>
      <c r="I45" s="5">
        <v>18</v>
      </c>
      <c r="J45" s="5">
        <v>2</v>
      </c>
    </row>
    <row r="46" spans="1:13" x14ac:dyDescent="0.2">
      <c r="A46" t="s">
        <v>725</v>
      </c>
      <c r="B46">
        <v>45</v>
      </c>
      <c r="C46">
        <v>30</v>
      </c>
      <c r="D46">
        <v>19</v>
      </c>
      <c r="E46">
        <v>33</v>
      </c>
      <c r="F46" s="7">
        <f t="shared" si="6"/>
        <v>1.5</v>
      </c>
      <c r="G46" s="5">
        <f t="shared" si="7"/>
        <v>42.222222222222221</v>
      </c>
      <c r="H46" s="7">
        <v>0.8</v>
      </c>
      <c r="I46" s="5">
        <v>17</v>
      </c>
      <c r="J46" s="5">
        <v>0</v>
      </c>
    </row>
    <row r="47" spans="1:13" x14ac:dyDescent="0.2">
      <c r="B47">
        <v>44</v>
      </c>
      <c r="C47">
        <v>28</v>
      </c>
      <c r="D47">
        <v>15</v>
      </c>
      <c r="E47">
        <v>38</v>
      </c>
      <c r="F47" s="7">
        <f t="shared" si="6"/>
        <v>1.5714285714285714</v>
      </c>
      <c r="G47" s="5">
        <f t="shared" si="7"/>
        <v>34.090909090909086</v>
      </c>
      <c r="H47" s="7">
        <v>0.7857142857142857</v>
      </c>
      <c r="I47" s="5">
        <v>14</v>
      </c>
      <c r="J47" s="5">
        <v>1</v>
      </c>
    </row>
    <row r="48" spans="1:13" x14ac:dyDescent="0.2">
      <c r="B48">
        <v>59</v>
      </c>
      <c r="C48">
        <v>44</v>
      </c>
      <c r="D48">
        <v>15</v>
      </c>
      <c r="E48">
        <v>38</v>
      </c>
      <c r="F48" s="7">
        <f t="shared" si="6"/>
        <v>1.3409090909090908</v>
      </c>
      <c r="G48" s="5">
        <f t="shared" si="7"/>
        <v>25.423728813559322</v>
      </c>
      <c r="H48" s="7">
        <v>0.63636363636363635</v>
      </c>
      <c r="I48" s="5">
        <v>19</v>
      </c>
      <c r="J48" s="5">
        <v>3</v>
      </c>
    </row>
    <row r="49" spans="1:10" x14ac:dyDescent="0.2">
      <c r="B49">
        <v>50</v>
      </c>
      <c r="C49">
        <v>33</v>
      </c>
      <c r="D49">
        <v>19</v>
      </c>
      <c r="E49">
        <v>39</v>
      </c>
      <c r="F49" s="7">
        <f t="shared" si="6"/>
        <v>1.5151515151515151</v>
      </c>
      <c r="G49" s="5">
        <f t="shared" si="7"/>
        <v>38</v>
      </c>
      <c r="H49" s="7">
        <v>0.54545454545454541</v>
      </c>
      <c r="I49" s="5">
        <v>18</v>
      </c>
      <c r="J49" s="5">
        <v>3</v>
      </c>
    </row>
    <row r="50" spans="1:10" x14ac:dyDescent="0.2">
      <c r="B50">
        <v>61</v>
      </c>
      <c r="C50">
        <v>36</v>
      </c>
      <c r="D50">
        <v>18</v>
      </c>
      <c r="E50">
        <v>30</v>
      </c>
      <c r="F50" s="7">
        <f t="shared" si="6"/>
        <v>1.6944444444444444</v>
      </c>
      <c r="G50" s="5">
        <f t="shared" si="7"/>
        <v>29.508196721311474</v>
      </c>
      <c r="H50" s="7">
        <v>0.61111111111111116</v>
      </c>
      <c r="I50" s="5">
        <v>17</v>
      </c>
      <c r="J50" s="5">
        <v>3</v>
      </c>
    </row>
    <row r="51" spans="1:10" x14ac:dyDescent="0.2">
      <c r="A51" t="s">
        <v>726</v>
      </c>
      <c r="B51">
        <v>72</v>
      </c>
      <c r="C51">
        <v>45</v>
      </c>
      <c r="D51">
        <v>22</v>
      </c>
      <c r="E51">
        <v>35</v>
      </c>
      <c r="F51" s="7">
        <f t="shared" si="6"/>
        <v>1.6</v>
      </c>
      <c r="G51" s="5">
        <f t="shared" si="7"/>
        <v>30.555555555555557</v>
      </c>
      <c r="H51" s="7">
        <v>0.57777777777777772</v>
      </c>
      <c r="I51" s="5">
        <v>20</v>
      </c>
      <c r="J51" s="5">
        <v>6</v>
      </c>
    </row>
    <row r="52" spans="1:10" x14ac:dyDescent="0.2">
      <c r="B52">
        <v>53</v>
      </c>
      <c r="C52">
        <v>31</v>
      </c>
      <c r="D52">
        <v>22</v>
      </c>
      <c r="E52">
        <v>34</v>
      </c>
      <c r="F52" s="7">
        <f t="shared" si="6"/>
        <v>1.7096774193548387</v>
      </c>
      <c r="G52" s="5">
        <f t="shared" si="7"/>
        <v>41.509433962264154</v>
      </c>
      <c r="H52" s="7">
        <v>0.967741935483871</v>
      </c>
      <c r="I52" s="5">
        <v>17</v>
      </c>
      <c r="J52" s="5">
        <v>6</v>
      </c>
    </row>
    <row r="53" spans="1:10" x14ac:dyDescent="0.2">
      <c r="B53">
        <v>80</v>
      </c>
      <c r="C53">
        <v>41</v>
      </c>
      <c r="D53">
        <v>42</v>
      </c>
      <c r="E53">
        <v>34</v>
      </c>
      <c r="F53" s="7">
        <f t="shared" si="6"/>
        <v>1.9512195121951219</v>
      </c>
      <c r="G53" s="5">
        <f t="shared" si="7"/>
        <v>52.5</v>
      </c>
      <c r="H53" s="7">
        <v>1.024390243902439</v>
      </c>
      <c r="I53" s="5">
        <v>19</v>
      </c>
      <c r="J53" s="5">
        <v>6</v>
      </c>
    </row>
    <row r="54" spans="1:10" x14ac:dyDescent="0.2">
      <c r="B54">
        <v>55</v>
      </c>
      <c r="C54">
        <v>34</v>
      </c>
      <c r="D54">
        <v>14</v>
      </c>
      <c r="E54">
        <v>52</v>
      </c>
      <c r="F54" s="7">
        <f t="shared" si="6"/>
        <v>1.6176470588235294</v>
      </c>
      <c r="G54" s="5">
        <f t="shared" si="7"/>
        <v>25.454545454545453</v>
      </c>
      <c r="H54" s="7">
        <v>1</v>
      </c>
      <c r="I54" s="5">
        <v>14</v>
      </c>
      <c r="J54" s="5">
        <v>6</v>
      </c>
    </row>
    <row r="55" spans="1:10" x14ac:dyDescent="0.2">
      <c r="B55">
        <v>84</v>
      </c>
      <c r="C55">
        <v>47</v>
      </c>
      <c r="D55">
        <v>34</v>
      </c>
      <c r="E55">
        <v>54</v>
      </c>
      <c r="F55" s="7">
        <f t="shared" si="6"/>
        <v>1.7872340425531914</v>
      </c>
      <c r="G55" s="5">
        <f t="shared" si="7"/>
        <v>40.476190476190474</v>
      </c>
      <c r="H55" s="7">
        <v>1.0212765957446808</v>
      </c>
      <c r="I55" s="5">
        <v>18</v>
      </c>
      <c r="J55" s="5">
        <v>6</v>
      </c>
    </row>
    <row r="56" spans="1:10" x14ac:dyDescent="0.2">
      <c r="B56">
        <v>68</v>
      </c>
      <c r="C56">
        <v>55</v>
      </c>
      <c r="D56">
        <v>18</v>
      </c>
      <c r="E56">
        <v>55</v>
      </c>
      <c r="F56" s="7">
        <f t="shared" si="6"/>
        <v>1.2363636363636363</v>
      </c>
      <c r="G56" s="5">
        <f t="shared" si="7"/>
        <v>26.47058823529412</v>
      </c>
      <c r="H56" s="7">
        <v>1.0545454545454545</v>
      </c>
      <c r="I56" s="5">
        <v>18</v>
      </c>
      <c r="J56" s="5">
        <v>6</v>
      </c>
    </row>
    <row r="57" spans="1:10" x14ac:dyDescent="0.2">
      <c r="B57">
        <v>85</v>
      </c>
      <c r="C57">
        <v>58</v>
      </c>
      <c r="D57">
        <v>25</v>
      </c>
      <c r="E57">
        <v>54</v>
      </c>
      <c r="F57" s="7">
        <f t="shared" si="6"/>
        <v>1.4655172413793103</v>
      </c>
      <c r="G57" s="5">
        <f t="shared" si="7"/>
        <v>29.411764705882355</v>
      </c>
      <c r="H57" s="7">
        <v>1</v>
      </c>
      <c r="I57" s="5">
        <v>20</v>
      </c>
      <c r="J57" s="5">
        <v>6</v>
      </c>
    </row>
    <row r="58" spans="1:10" x14ac:dyDescent="0.2">
      <c r="A58" t="s">
        <v>755</v>
      </c>
      <c r="B58">
        <v>82</v>
      </c>
      <c r="C58">
        <v>39</v>
      </c>
      <c r="D58">
        <v>33</v>
      </c>
      <c r="E58">
        <v>55</v>
      </c>
      <c r="F58" s="7">
        <f t="shared" si="6"/>
        <v>2.1025641025641026</v>
      </c>
      <c r="G58" s="5">
        <f t="shared" si="7"/>
        <v>40.243902439024396</v>
      </c>
      <c r="H58" s="5">
        <v>1</v>
      </c>
      <c r="I58" s="5">
        <v>18</v>
      </c>
      <c r="J58" s="5">
        <v>8</v>
      </c>
    </row>
    <row r="59" spans="1:10" x14ac:dyDescent="0.2">
      <c r="B59">
        <v>80</v>
      </c>
      <c r="C59">
        <v>37</v>
      </c>
      <c r="D59">
        <v>36</v>
      </c>
      <c r="E59">
        <v>49</v>
      </c>
      <c r="F59" s="7">
        <f t="shared" si="6"/>
        <v>2.1621621621621623</v>
      </c>
      <c r="G59" s="5">
        <f t="shared" si="7"/>
        <v>45</v>
      </c>
      <c r="H59" s="5">
        <v>1</v>
      </c>
      <c r="I59" s="5">
        <v>20</v>
      </c>
      <c r="J59" s="5">
        <v>9</v>
      </c>
    </row>
    <row r="60" spans="1:10" x14ac:dyDescent="0.2">
      <c r="B60">
        <v>82</v>
      </c>
      <c r="C60">
        <v>44</v>
      </c>
      <c r="D60">
        <v>44</v>
      </c>
      <c r="E60">
        <v>60</v>
      </c>
      <c r="F60" s="7">
        <f t="shared" si="6"/>
        <v>1.8636363636363635</v>
      </c>
      <c r="G60" s="5">
        <f t="shared" si="7"/>
        <v>53.658536585365859</v>
      </c>
      <c r="H60" s="5">
        <v>1</v>
      </c>
      <c r="I60" s="5">
        <v>20</v>
      </c>
      <c r="J60" s="5">
        <v>8</v>
      </c>
    </row>
    <row r="61" spans="1:10" x14ac:dyDescent="0.2">
      <c r="F61" s="7"/>
    </row>
    <row r="62" spans="1:10" x14ac:dyDescent="0.2">
      <c r="F62" s="7"/>
    </row>
    <row r="63" spans="1:10" x14ac:dyDescent="0.2">
      <c r="F63" s="7"/>
    </row>
    <row r="64" spans="1:10" x14ac:dyDescent="0.2">
      <c r="F64" s="7"/>
    </row>
    <row r="65" spans="6:6" x14ac:dyDescent="0.2">
      <c r="F65" s="7"/>
    </row>
    <row r="66" spans="6:6" x14ac:dyDescent="0.2">
      <c r="F66" s="7"/>
    </row>
    <row r="67" spans="6:6" x14ac:dyDescent="0.2">
      <c r="F67" s="7"/>
    </row>
    <row r="68" spans="6:6" x14ac:dyDescent="0.2">
      <c r="F68" s="7"/>
    </row>
    <row r="69" spans="6:6" x14ac:dyDescent="0.2">
      <c r="F69" s="7"/>
    </row>
    <row r="70" spans="6:6" x14ac:dyDescent="0.2">
      <c r="F70" s="7"/>
    </row>
    <row r="71" spans="6:6" x14ac:dyDescent="0.2">
      <c r="F71" s="7"/>
    </row>
    <row r="72" spans="6:6" x14ac:dyDescent="0.2">
      <c r="F72" s="7"/>
    </row>
    <row r="73" spans="6:6" x14ac:dyDescent="0.2">
      <c r="F73" s="7"/>
    </row>
    <row r="74" spans="6:6" x14ac:dyDescent="0.2">
      <c r="F74" s="7"/>
    </row>
    <row r="75" spans="6:6" x14ac:dyDescent="0.2">
      <c r="F75" s="7"/>
    </row>
    <row r="76" spans="6:6" x14ac:dyDescent="0.2">
      <c r="F76" s="7"/>
    </row>
    <row r="77" spans="6:6" x14ac:dyDescent="0.2">
      <c r="F77" s="7"/>
    </row>
    <row r="78" spans="6:6" x14ac:dyDescent="0.2">
      <c r="F78" s="7"/>
    </row>
    <row r="79" spans="6:6" x14ac:dyDescent="0.2">
      <c r="F79" s="7"/>
    </row>
    <row r="80" spans="6:6" x14ac:dyDescent="0.2">
      <c r="F80" s="7"/>
    </row>
    <row r="81" spans="6:6" x14ac:dyDescent="0.2">
      <c r="F81" s="7"/>
    </row>
    <row r="82" spans="6:6" x14ac:dyDescent="0.2">
      <c r="F82" s="7"/>
    </row>
    <row r="83" spans="6:6" x14ac:dyDescent="0.2">
      <c r="F83" s="7"/>
    </row>
    <row r="84" spans="6:6" x14ac:dyDescent="0.2">
      <c r="F84" s="7"/>
    </row>
    <row r="85" spans="6:6" x14ac:dyDescent="0.2">
      <c r="F85" s="7"/>
    </row>
    <row r="86" spans="6:6" x14ac:dyDescent="0.2">
      <c r="F86" s="7"/>
    </row>
    <row r="87" spans="6:6" x14ac:dyDescent="0.2">
      <c r="F87" s="7"/>
    </row>
    <row r="88" spans="6:6" x14ac:dyDescent="0.2">
      <c r="F88" s="7"/>
    </row>
    <row r="89" spans="6:6" x14ac:dyDescent="0.2">
      <c r="F89" s="7"/>
    </row>
    <row r="90" spans="6:6" x14ac:dyDescent="0.2">
      <c r="F90" s="7"/>
    </row>
    <row r="91" spans="6:6" x14ac:dyDescent="0.2">
      <c r="F91" s="7"/>
    </row>
    <row r="92" spans="6:6" x14ac:dyDescent="0.2">
      <c r="F92" s="7"/>
    </row>
    <row r="93" spans="6:6" x14ac:dyDescent="0.2">
      <c r="F93" s="7"/>
    </row>
    <row r="94" spans="6:6" x14ac:dyDescent="0.2">
      <c r="F94" s="7"/>
    </row>
    <row r="95" spans="6:6" x14ac:dyDescent="0.2">
      <c r="F95" s="7"/>
    </row>
    <row r="96" spans="6:6" x14ac:dyDescent="0.2">
      <c r="F96" s="7"/>
    </row>
    <row r="97" spans="6:6" x14ac:dyDescent="0.2">
      <c r="F97" s="7"/>
    </row>
    <row r="98" spans="6:6" x14ac:dyDescent="0.2">
      <c r="F98" s="7"/>
    </row>
    <row r="99" spans="6:6" x14ac:dyDescent="0.2">
      <c r="F99" s="7"/>
    </row>
    <row r="100" spans="6:6" x14ac:dyDescent="0.2">
      <c r="F100" s="7"/>
    </row>
    <row r="101" spans="6:6" x14ac:dyDescent="0.2">
      <c r="F101" s="7"/>
    </row>
    <row r="102" spans="6:6" x14ac:dyDescent="0.2">
      <c r="F102" s="7"/>
    </row>
    <row r="103" spans="6:6" x14ac:dyDescent="0.2">
      <c r="F103" s="7"/>
    </row>
    <row r="104" spans="6:6" x14ac:dyDescent="0.2">
      <c r="F104" s="7"/>
    </row>
    <row r="105" spans="6:6" x14ac:dyDescent="0.2">
      <c r="F105" s="7"/>
    </row>
    <row r="106" spans="6:6" x14ac:dyDescent="0.2">
      <c r="F106" s="7"/>
    </row>
    <row r="107" spans="6:6" x14ac:dyDescent="0.2">
      <c r="F107" s="7"/>
    </row>
    <row r="108" spans="6:6" x14ac:dyDescent="0.2">
      <c r="F108" s="7"/>
    </row>
    <row r="109" spans="6:6" x14ac:dyDescent="0.2">
      <c r="F109" s="7"/>
    </row>
    <row r="110" spans="6:6" x14ac:dyDescent="0.2">
      <c r="F110" s="7"/>
    </row>
    <row r="111" spans="6:6" x14ac:dyDescent="0.2">
      <c r="F111" s="7"/>
    </row>
    <row r="112" spans="6:6" x14ac:dyDescent="0.2">
      <c r="F112" s="7"/>
    </row>
    <row r="113" spans="6:6" x14ac:dyDescent="0.2">
      <c r="F113" s="7"/>
    </row>
    <row r="114" spans="6:6" x14ac:dyDescent="0.2">
      <c r="F114" s="7"/>
    </row>
    <row r="115" spans="6:6" x14ac:dyDescent="0.2">
      <c r="F115" s="7"/>
    </row>
    <row r="116" spans="6:6" x14ac:dyDescent="0.2">
      <c r="F116" s="7"/>
    </row>
    <row r="117" spans="6:6" x14ac:dyDescent="0.2">
      <c r="F117" s="7"/>
    </row>
    <row r="118" spans="6:6" x14ac:dyDescent="0.2">
      <c r="F118" s="7"/>
    </row>
    <row r="119" spans="6:6" x14ac:dyDescent="0.2">
      <c r="F119" s="7"/>
    </row>
    <row r="120" spans="6:6" x14ac:dyDescent="0.2">
      <c r="F120" s="7"/>
    </row>
    <row r="121" spans="6:6" x14ac:dyDescent="0.2">
      <c r="F121" s="7"/>
    </row>
    <row r="122" spans="6:6" x14ac:dyDescent="0.2">
      <c r="F122" s="7"/>
    </row>
    <row r="123" spans="6:6" x14ac:dyDescent="0.2">
      <c r="F123" s="7"/>
    </row>
    <row r="124" spans="6:6" x14ac:dyDescent="0.2">
      <c r="F124" s="7"/>
    </row>
    <row r="125" spans="6:6" x14ac:dyDescent="0.2">
      <c r="F125" s="7"/>
    </row>
    <row r="126" spans="6:6" x14ac:dyDescent="0.2">
      <c r="F126" s="7"/>
    </row>
    <row r="127" spans="6:6" x14ac:dyDescent="0.2">
      <c r="F127" s="7"/>
    </row>
    <row r="128" spans="6:6" x14ac:dyDescent="0.2">
      <c r="F128" s="7"/>
    </row>
    <row r="129" spans="6:6" x14ac:dyDescent="0.2">
      <c r="F129" s="7"/>
    </row>
    <row r="130" spans="6:6" x14ac:dyDescent="0.2">
      <c r="F130" s="7"/>
    </row>
    <row r="131" spans="6:6" x14ac:dyDescent="0.2">
      <c r="F131" s="7"/>
    </row>
    <row r="132" spans="6:6" x14ac:dyDescent="0.2">
      <c r="F132" s="7"/>
    </row>
    <row r="133" spans="6:6" x14ac:dyDescent="0.2">
      <c r="F133" s="7"/>
    </row>
    <row r="134" spans="6:6" x14ac:dyDescent="0.2">
      <c r="F134" s="7"/>
    </row>
    <row r="135" spans="6:6" x14ac:dyDescent="0.2">
      <c r="F135" s="7"/>
    </row>
    <row r="136" spans="6:6" x14ac:dyDescent="0.2">
      <c r="F136" s="7"/>
    </row>
    <row r="137" spans="6:6" x14ac:dyDescent="0.2">
      <c r="F137" s="7"/>
    </row>
    <row r="138" spans="6:6" x14ac:dyDescent="0.2">
      <c r="F138" s="7"/>
    </row>
    <row r="139" spans="6:6" x14ac:dyDescent="0.2">
      <c r="F139" s="7"/>
    </row>
    <row r="140" spans="6:6" x14ac:dyDescent="0.2">
      <c r="F140" s="7"/>
    </row>
    <row r="141" spans="6:6" x14ac:dyDescent="0.2">
      <c r="F141" s="7"/>
    </row>
    <row r="142" spans="6:6" x14ac:dyDescent="0.2">
      <c r="F142" s="7"/>
    </row>
    <row r="143" spans="6:6" x14ac:dyDescent="0.2">
      <c r="F143" s="7"/>
    </row>
    <row r="144" spans="6:6" x14ac:dyDescent="0.2">
      <c r="F144" s="7"/>
    </row>
    <row r="145" spans="6:6" x14ac:dyDescent="0.2">
      <c r="F145" s="7"/>
    </row>
    <row r="146" spans="6:6" x14ac:dyDescent="0.2">
      <c r="F146" s="7"/>
    </row>
    <row r="147" spans="6:6" x14ac:dyDescent="0.2">
      <c r="F147" s="7"/>
    </row>
    <row r="148" spans="6:6" x14ac:dyDescent="0.2">
      <c r="F148" s="7"/>
    </row>
    <row r="149" spans="6:6" x14ac:dyDescent="0.2">
      <c r="F149" s="7"/>
    </row>
    <row r="150" spans="6:6" x14ac:dyDescent="0.2">
      <c r="F150" s="7"/>
    </row>
    <row r="151" spans="6:6" x14ac:dyDescent="0.2">
      <c r="F151" s="7"/>
    </row>
    <row r="152" spans="6:6" x14ac:dyDescent="0.2">
      <c r="F152" s="7"/>
    </row>
    <row r="153" spans="6:6" x14ac:dyDescent="0.2">
      <c r="F153" s="7"/>
    </row>
    <row r="154" spans="6:6" x14ac:dyDescent="0.2">
      <c r="F154" s="7"/>
    </row>
    <row r="155" spans="6:6" x14ac:dyDescent="0.2">
      <c r="F155" s="7"/>
    </row>
    <row r="156" spans="6:6" x14ac:dyDescent="0.2">
      <c r="F156" s="7"/>
    </row>
    <row r="157" spans="6:6" x14ac:dyDescent="0.2">
      <c r="F157" s="7"/>
    </row>
    <row r="158" spans="6:6" x14ac:dyDescent="0.2">
      <c r="F158" s="7"/>
    </row>
    <row r="159" spans="6:6" x14ac:dyDescent="0.2">
      <c r="F159" s="7"/>
    </row>
    <row r="160" spans="6:6" x14ac:dyDescent="0.2">
      <c r="F160" s="7"/>
    </row>
    <row r="161" spans="6:6" x14ac:dyDescent="0.2">
      <c r="F161" s="7"/>
    </row>
    <row r="162" spans="6:6" x14ac:dyDescent="0.2">
      <c r="F162" s="7"/>
    </row>
    <row r="163" spans="6:6" x14ac:dyDescent="0.2">
      <c r="F163" s="7"/>
    </row>
    <row r="164" spans="6:6" x14ac:dyDescent="0.2">
      <c r="F164" s="7"/>
    </row>
    <row r="165" spans="6:6" x14ac:dyDescent="0.2">
      <c r="F165" s="7"/>
    </row>
    <row r="166" spans="6:6" x14ac:dyDescent="0.2">
      <c r="F166" s="7"/>
    </row>
    <row r="167" spans="6:6" x14ac:dyDescent="0.2">
      <c r="F167" s="7"/>
    </row>
    <row r="168" spans="6:6" x14ac:dyDescent="0.2">
      <c r="F168" s="7"/>
    </row>
    <row r="169" spans="6:6" x14ac:dyDescent="0.2">
      <c r="F169" s="7"/>
    </row>
    <row r="170" spans="6:6" x14ac:dyDescent="0.2">
      <c r="F170" s="7"/>
    </row>
    <row r="171" spans="6:6" x14ac:dyDescent="0.2">
      <c r="F171" s="7"/>
    </row>
    <row r="172" spans="6:6" x14ac:dyDescent="0.2">
      <c r="F172" s="7"/>
    </row>
    <row r="173" spans="6:6" x14ac:dyDescent="0.2">
      <c r="F173" s="7"/>
    </row>
    <row r="174" spans="6:6" x14ac:dyDescent="0.2">
      <c r="F174" s="7"/>
    </row>
    <row r="175" spans="6:6" x14ac:dyDescent="0.2">
      <c r="F175" s="7"/>
    </row>
    <row r="176" spans="6:6" x14ac:dyDescent="0.2">
      <c r="F176" s="7"/>
    </row>
    <row r="177" spans="6:6" x14ac:dyDescent="0.2">
      <c r="F177" s="7"/>
    </row>
    <row r="178" spans="6:6" x14ac:dyDescent="0.2">
      <c r="F178" s="7"/>
    </row>
    <row r="179" spans="6:6" x14ac:dyDescent="0.2">
      <c r="F179" s="7"/>
    </row>
    <row r="180" spans="6:6" x14ac:dyDescent="0.2">
      <c r="F180" s="7"/>
    </row>
    <row r="181" spans="6:6" x14ac:dyDescent="0.2">
      <c r="F181" s="7"/>
    </row>
    <row r="182" spans="6:6" x14ac:dyDescent="0.2">
      <c r="F182" s="7"/>
    </row>
    <row r="183" spans="6:6" x14ac:dyDescent="0.2">
      <c r="F183" s="7"/>
    </row>
    <row r="184" spans="6:6" x14ac:dyDescent="0.2">
      <c r="F184" s="7"/>
    </row>
    <row r="185" spans="6:6" x14ac:dyDescent="0.2">
      <c r="F185" s="7"/>
    </row>
    <row r="186" spans="6:6" x14ac:dyDescent="0.2">
      <c r="F186" s="7"/>
    </row>
    <row r="187" spans="6:6" x14ac:dyDescent="0.2">
      <c r="F187" s="7"/>
    </row>
    <row r="188" spans="6:6" x14ac:dyDescent="0.2">
      <c r="F188" s="7"/>
    </row>
    <row r="189" spans="6:6" x14ac:dyDescent="0.2">
      <c r="F189" s="7"/>
    </row>
    <row r="190" spans="6:6" x14ac:dyDescent="0.2">
      <c r="F190" s="7"/>
    </row>
    <row r="191" spans="6:6" x14ac:dyDescent="0.2">
      <c r="F191" s="7"/>
    </row>
    <row r="192" spans="6:6" x14ac:dyDescent="0.2">
      <c r="F192" s="7"/>
    </row>
    <row r="193" spans="6:6" x14ac:dyDescent="0.2">
      <c r="F193" s="7"/>
    </row>
    <row r="194" spans="6:6" x14ac:dyDescent="0.2">
      <c r="F194" s="7"/>
    </row>
    <row r="195" spans="6:6" x14ac:dyDescent="0.2">
      <c r="F195" s="7"/>
    </row>
    <row r="196" spans="6:6" x14ac:dyDescent="0.2">
      <c r="F196" s="7"/>
    </row>
    <row r="197" spans="6:6" x14ac:dyDescent="0.2">
      <c r="F197" s="7"/>
    </row>
    <row r="198" spans="6:6" x14ac:dyDescent="0.2">
      <c r="F198" s="7"/>
    </row>
    <row r="199" spans="6:6" x14ac:dyDescent="0.2">
      <c r="F199" s="7"/>
    </row>
  </sheetData>
  <phoneticPr fontId="4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3"/>
  <sheetViews>
    <sheetView workbookViewId="0">
      <selection activeCell="A2" sqref="A2"/>
    </sheetView>
  </sheetViews>
  <sheetFormatPr defaultRowHeight="12.75" x14ac:dyDescent="0.2"/>
  <cols>
    <col min="8" max="8" width="9.140625" style="7"/>
  </cols>
  <sheetData>
    <row r="1" spans="1:18" x14ac:dyDescent="0.2">
      <c r="A1" s="2" t="s">
        <v>930</v>
      </c>
      <c r="B1" s="2" t="s">
        <v>583</v>
      </c>
      <c r="C1" s="2" t="s">
        <v>1</v>
      </c>
      <c r="D1" s="2" t="s">
        <v>2</v>
      </c>
      <c r="E1" s="2" t="s">
        <v>5</v>
      </c>
      <c r="F1" s="2" t="s">
        <v>4</v>
      </c>
      <c r="G1" s="3" t="s">
        <v>3</v>
      </c>
      <c r="H1" s="6" t="s">
        <v>6</v>
      </c>
      <c r="I1" s="2" t="s">
        <v>24</v>
      </c>
      <c r="J1" s="2"/>
      <c r="K1" s="2" t="s">
        <v>7</v>
      </c>
      <c r="L1" s="2" t="s">
        <v>8</v>
      </c>
      <c r="M1" s="6" t="s">
        <v>56</v>
      </c>
      <c r="N1" t="s">
        <v>45</v>
      </c>
      <c r="O1" t="s">
        <v>46</v>
      </c>
      <c r="P1" t="s">
        <v>47</v>
      </c>
      <c r="Q1" t="s">
        <v>73</v>
      </c>
      <c r="R1" t="s">
        <v>74</v>
      </c>
    </row>
    <row r="2" spans="1:18" x14ac:dyDescent="0.2">
      <c r="A2" t="s">
        <v>12</v>
      </c>
      <c r="B2" s="1">
        <f>AVERAGE(B21:B993)</f>
        <v>14.423728813559322</v>
      </c>
      <c r="C2" s="1">
        <f>AVERAGE(C21:C993)</f>
        <v>90.016949152542367</v>
      </c>
      <c r="D2" s="1">
        <f t="shared" ref="D2:L2" si="0">AVERAGE(D21:D993)</f>
        <v>52.66101694915254</v>
      </c>
      <c r="E2" s="1">
        <f t="shared" si="0"/>
        <v>54.762711864406782</v>
      </c>
      <c r="F2" s="1">
        <f t="shared" si="0"/>
        <v>30.118644067796609</v>
      </c>
      <c r="G2" s="7">
        <f t="shared" si="0"/>
        <v>1.7206507217051639</v>
      </c>
      <c r="H2" s="7">
        <f t="shared" si="0"/>
        <v>0.60801773199437581</v>
      </c>
      <c r="I2" s="1">
        <f>AVERAGE(I21:I993)</f>
        <v>17.983050847457626</v>
      </c>
      <c r="J2" s="1"/>
      <c r="K2" s="1">
        <f>AVERAGE(K21:K991)</f>
        <v>10.886046511627908</v>
      </c>
      <c r="L2" s="1">
        <f t="shared" si="0"/>
        <v>13.630232558139532</v>
      </c>
      <c r="M2" s="7">
        <f>AVERAGE(M21:M993)</f>
        <v>0.79870612094995719</v>
      </c>
      <c r="Q2" s="7" t="e">
        <f>AVERAGE(Q22:Q993)</f>
        <v>#DIV/0!</v>
      </c>
      <c r="R2" s="7" t="e">
        <f>AVERAGE(R22:R993)</f>
        <v>#DIV/0!</v>
      </c>
    </row>
    <row r="3" spans="1:18" x14ac:dyDescent="0.2">
      <c r="A3" t="s">
        <v>14</v>
      </c>
      <c r="B3">
        <f>MIN(B21:B993)</f>
        <v>8</v>
      </c>
      <c r="C3">
        <f>MIN(C21:C993)</f>
        <v>63</v>
      </c>
      <c r="D3">
        <f t="shared" ref="D3:L3" si="1">MIN(D21:D993)</f>
        <v>38</v>
      </c>
      <c r="E3">
        <f t="shared" si="1"/>
        <v>37</v>
      </c>
      <c r="F3">
        <f t="shared" si="1"/>
        <v>24</v>
      </c>
      <c r="G3" s="7">
        <f t="shared" si="1"/>
        <v>1.5068493150684932</v>
      </c>
      <c r="H3" s="7">
        <f t="shared" si="1"/>
        <v>0.52272727272727271</v>
      </c>
      <c r="I3">
        <f>MIN(I21:I993)</f>
        <v>14</v>
      </c>
      <c r="K3">
        <f>MIN(K21:K991)</f>
        <v>9</v>
      </c>
      <c r="L3">
        <f t="shared" si="1"/>
        <v>11.8</v>
      </c>
      <c r="M3" s="7">
        <f>MIN(M21:M993)</f>
        <v>0.69230769230769229</v>
      </c>
      <c r="Q3" s="7">
        <f>MIN(Q22:Q993)</f>
        <v>0</v>
      </c>
      <c r="R3" s="7">
        <f>MIN(R22:R993)</f>
        <v>0</v>
      </c>
    </row>
    <row r="4" spans="1:18" x14ac:dyDescent="0.2">
      <c r="A4" t="s">
        <v>15</v>
      </c>
      <c r="B4" s="1">
        <f t="shared" ref="B4:I4" si="2">PERCENTILE(B21:B993,0.05)</f>
        <v>10</v>
      </c>
      <c r="C4" s="1">
        <f t="shared" si="2"/>
        <v>77.3</v>
      </c>
      <c r="D4" s="1">
        <f t="shared" si="2"/>
        <v>44.9</v>
      </c>
      <c r="E4" s="1">
        <f t="shared" si="2"/>
        <v>43.8</v>
      </c>
      <c r="F4" s="1">
        <f t="shared" si="2"/>
        <v>24</v>
      </c>
      <c r="G4" s="7">
        <f t="shared" si="2"/>
        <v>1.531851851851852</v>
      </c>
      <c r="H4" s="7">
        <f t="shared" si="2"/>
        <v>0.54525691699604739</v>
      </c>
      <c r="I4" s="1">
        <f t="shared" si="2"/>
        <v>15.9</v>
      </c>
      <c r="J4" s="1"/>
      <c r="K4" s="1">
        <f>PERCENTILE(K21:K991,0.05)</f>
        <v>9.51</v>
      </c>
      <c r="L4" s="1">
        <f>PERCENTILE(L21:L993,0.05)</f>
        <v>12.3</v>
      </c>
      <c r="M4" s="7">
        <f>PERCENTILE(M21:M993,0.05)</f>
        <v>0.71785714285714286</v>
      </c>
      <c r="Q4" s="7" t="e">
        <f>PERCENTILE(Q22:Q993,0.05)</f>
        <v>#NUM!</v>
      </c>
      <c r="R4" s="7" t="e">
        <f>PERCENTILE(R22:R993,0.05)</f>
        <v>#NUM!</v>
      </c>
    </row>
    <row r="5" spans="1:18" x14ac:dyDescent="0.2">
      <c r="A5" t="s">
        <v>16</v>
      </c>
      <c r="B5" s="1">
        <f t="shared" ref="B5:I5" si="3">PERCENTILE(B21:B993,0.95)</f>
        <v>19.099999999999994</v>
      </c>
      <c r="C5" s="1">
        <f t="shared" si="3"/>
        <v>104</v>
      </c>
      <c r="D5" s="1">
        <f t="shared" si="3"/>
        <v>64</v>
      </c>
      <c r="E5" s="1">
        <f t="shared" si="3"/>
        <v>65.099999999999994</v>
      </c>
      <c r="F5" s="1">
        <f t="shared" si="3"/>
        <v>35.099999999999994</v>
      </c>
      <c r="G5" s="7">
        <f t="shared" si="3"/>
        <v>2.0233156028368793</v>
      </c>
      <c r="H5" s="7">
        <f t="shared" si="3"/>
        <v>0.67234540527223452</v>
      </c>
      <c r="I5" s="1">
        <f t="shared" si="3"/>
        <v>20.099999999999994</v>
      </c>
      <c r="J5" s="1"/>
      <c r="K5" s="1">
        <f>PERCENTILE(K21:K991,0.95)</f>
        <v>12.18</v>
      </c>
      <c r="L5" s="1">
        <f>PERCENTILE(L21:L993,0.95)</f>
        <v>14.790000000000001</v>
      </c>
      <c r="M5" s="7">
        <f>PERCENTILE(M21:M993,0.95)</f>
        <v>0.85379832387131649</v>
      </c>
      <c r="Q5" s="7" t="e">
        <f>PERCENTILE(Q22:Q993,0.95)</f>
        <v>#NUM!</v>
      </c>
      <c r="R5" s="7" t="e">
        <f>PERCENTILE(R22:R993,0.95)</f>
        <v>#NUM!</v>
      </c>
    </row>
    <row r="6" spans="1:18" x14ac:dyDescent="0.2">
      <c r="A6" t="s">
        <v>13</v>
      </c>
      <c r="B6">
        <f>MAX(B21:B993)</f>
        <v>21</v>
      </c>
      <c r="C6">
        <f>MAX(C21:C993)</f>
        <v>110</v>
      </c>
      <c r="D6">
        <f t="shared" ref="D6:L6" si="4">MAX(D21:D993)</f>
        <v>73</v>
      </c>
      <c r="E6">
        <f t="shared" si="4"/>
        <v>68</v>
      </c>
      <c r="F6">
        <f t="shared" si="4"/>
        <v>38</v>
      </c>
      <c r="G6" s="7">
        <f t="shared" si="4"/>
        <v>2.1136363636363638</v>
      </c>
      <c r="H6" s="7">
        <f t="shared" si="4"/>
        <v>0.7558139534883721</v>
      </c>
      <c r="I6">
        <f>MAX(I21:I993)</f>
        <v>21</v>
      </c>
      <c r="K6">
        <f>MAX(K21:K991)</f>
        <v>12.7</v>
      </c>
      <c r="L6">
        <f t="shared" si="4"/>
        <v>15.7</v>
      </c>
      <c r="M6" s="7">
        <f>MAX(M21:M993)</f>
        <v>0.92307692307692313</v>
      </c>
      <c r="Q6" s="7">
        <f>MAX(Q22:Q993)</f>
        <v>0</v>
      </c>
      <c r="R6" s="7">
        <f>MAX(R22:R993)</f>
        <v>0</v>
      </c>
    </row>
    <row r="7" spans="1:18" x14ac:dyDescent="0.2">
      <c r="A7" t="s">
        <v>22</v>
      </c>
      <c r="B7">
        <f>COUNT(B9:B993)</f>
        <v>59</v>
      </c>
      <c r="C7">
        <f>COUNT(C9:C993)</f>
        <v>59</v>
      </c>
      <c r="D7">
        <f t="shared" ref="D7:M7" si="5">COUNT(D9:D993)</f>
        <v>59</v>
      </c>
      <c r="E7">
        <f t="shared" si="5"/>
        <v>59</v>
      </c>
      <c r="F7">
        <f t="shared" si="5"/>
        <v>59</v>
      </c>
      <c r="G7">
        <f t="shared" si="5"/>
        <v>59</v>
      </c>
      <c r="H7" s="7">
        <f t="shared" si="5"/>
        <v>59</v>
      </c>
      <c r="I7">
        <f t="shared" si="5"/>
        <v>59</v>
      </c>
      <c r="K7">
        <f>COUNT(K9:K991)</f>
        <v>43</v>
      </c>
      <c r="L7">
        <f t="shared" si="5"/>
        <v>43</v>
      </c>
      <c r="M7">
        <f t="shared" si="5"/>
        <v>43</v>
      </c>
      <c r="Q7">
        <f>COUNT(Q21:Q993)</f>
        <v>0</v>
      </c>
      <c r="R7">
        <f>COUNT(R21:R993)</f>
        <v>0</v>
      </c>
    </row>
    <row r="21" spans="1:9" x14ac:dyDescent="0.2">
      <c r="A21" t="s">
        <v>875</v>
      </c>
      <c r="B21">
        <v>10</v>
      </c>
      <c r="C21">
        <v>90</v>
      </c>
      <c r="D21">
        <v>54</v>
      </c>
      <c r="E21">
        <v>55</v>
      </c>
      <c r="F21">
        <v>30</v>
      </c>
      <c r="G21" s="7">
        <f>C21/D21</f>
        <v>1.6666666666666667</v>
      </c>
      <c r="H21" s="7">
        <f>E21/C21</f>
        <v>0.61111111111111116</v>
      </c>
      <c r="I21">
        <v>19</v>
      </c>
    </row>
    <row r="22" spans="1:9" x14ac:dyDescent="0.2">
      <c r="B22">
        <v>11</v>
      </c>
      <c r="C22">
        <v>82</v>
      </c>
      <c r="D22">
        <v>45</v>
      </c>
      <c r="E22">
        <v>53</v>
      </c>
      <c r="F22">
        <v>29</v>
      </c>
      <c r="G22" s="7">
        <f t="shared" ref="G22:G55" si="6">C22/D22</f>
        <v>1.8222222222222222</v>
      </c>
      <c r="H22" s="7">
        <f t="shared" ref="H22:H55" si="7">E22/C22</f>
        <v>0.64634146341463417</v>
      </c>
      <c r="I22">
        <v>17</v>
      </c>
    </row>
    <row r="23" spans="1:9" x14ac:dyDescent="0.2">
      <c r="B23">
        <v>13</v>
      </c>
      <c r="C23">
        <v>92</v>
      </c>
      <c r="D23">
        <v>57</v>
      </c>
      <c r="E23">
        <v>54</v>
      </c>
      <c r="F23">
        <v>30</v>
      </c>
      <c r="G23" s="7">
        <f t="shared" si="6"/>
        <v>1.6140350877192982</v>
      </c>
      <c r="H23" s="7">
        <f t="shared" si="7"/>
        <v>0.58695652173913049</v>
      </c>
      <c r="I23">
        <v>20</v>
      </c>
    </row>
    <row r="24" spans="1:9" x14ac:dyDescent="0.2">
      <c r="B24">
        <v>14</v>
      </c>
      <c r="C24">
        <v>85</v>
      </c>
      <c r="D24">
        <v>52</v>
      </c>
      <c r="E24">
        <v>51</v>
      </c>
      <c r="F24">
        <v>30</v>
      </c>
      <c r="G24" s="7">
        <f t="shared" si="6"/>
        <v>1.6346153846153846</v>
      </c>
      <c r="H24" s="7">
        <f t="shared" si="7"/>
        <v>0.6</v>
      </c>
      <c r="I24">
        <v>17</v>
      </c>
    </row>
    <row r="25" spans="1:9" x14ac:dyDescent="0.2">
      <c r="B25">
        <v>13</v>
      </c>
      <c r="C25">
        <v>87</v>
      </c>
      <c r="D25">
        <v>50</v>
      </c>
      <c r="E25">
        <v>55</v>
      </c>
      <c r="F25">
        <v>24</v>
      </c>
      <c r="G25" s="7">
        <f t="shared" si="6"/>
        <v>1.74</v>
      </c>
      <c r="H25" s="7">
        <f t="shared" si="7"/>
        <v>0.63218390804597702</v>
      </c>
      <c r="I25">
        <v>18</v>
      </c>
    </row>
    <row r="26" spans="1:9" x14ac:dyDescent="0.2">
      <c r="B26">
        <v>13</v>
      </c>
      <c r="C26">
        <v>87</v>
      </c>
      <c r="D26">
        <v>52</v>
      </c>
      <c r="E26">
        <v>53</v>
      </c>
      <c r="F26">
        <v>28</v>
      </c>
      <c r="G26" s="7">
        <f t="shared" si="6"/>
        <v>1.6730769230769231</v>
      </c>
      <c r="H26" s="7">
        <f t="shared" si="7"/>
        <v>0.60919540229885061</v>
      </c>
      <c r="I26">
        <v>19</v>
      </c>
    </row>
    <row r="27" spans="1:9" x14ac:dyDescent="0.2">
      <c r="B27">
        <v>16</v>
      </c>
      <c r="C27">
        <v>83</v>
      </c>
      <c r="D27">
        <v>49</v>
      </c>
      <c r="E27">
        <v>46</v>
      </c>
      <c r="F27">
        <v>33</v>
      </c>
      <c r="G27" s="7">
        <f t="shared" si="6"/>
        <v>1.6938775510204083</v>
      </c>
      <c r="H27" s="7">
        <f t="shared" si="7"/>
        <v>0.55421686746987953</v>
      </c>
      <c r="I27">
        <v>19</v>
      </c>
    </row>
    <row r="28" spans="1:9" x14ac:dyDescent="0.2">
      <c r="B28">
        <v>19</v>
      </c>
      <c r="C28">
        <v>87</v>
      </c>
      <c r="D28">
        <v>50</v>
      </c>
      <c r="E28">
        <v>55</v>
      </c>
      <c r="F28">
        <v>30</v>
      </c>
      <c r="G28" s="7">
        <f t="shared" si="6"/>
        <v>1.74</v>
      </c>
      <c r="H28" s="7">
        <f t="shared" si="7"/>
        <v>0.63218390804597702</v>
      </c>
      <c r="I28">
        <v>16</v>
      </c>
    </row>
    <row r="29" spans="1:9" x14ac:dyDescent="0.2">
      <c r="B29">
        <v>17</v>
      </c>
      <c r="C29">
        <v>88</v>
      </c>
      <c r="D29">
        <v>47</v>
      </c>
      <c r="E29">
        <v>46</v>
      </c>
      <c r="F29">
        <v>28</v>
      </c>
      <c r="G29" s="7">
        <f t="shared" si="6"/>
        <v>1.8723404255319149</v>
      </c>
      <c r="H29" s="7">
        <f t="shared" si="7"/>
        <v>0.52272727272727271</v>
      </c>
      <c r="I29">
        <v>19</v>
      </c>
    </row>
    <row r="30" spans="1:9" x14ac:dyDescent="0.2">
      <c r="A30" t="s">
        <v>877</v>
      </c>
      <c r="B30">
        <v>13</v>
      </c>
      <c r="C30">
        <v>83</v>
      </c>
      <c r="D30">
        <v>49</v>
      </c>
      <c r="E30">
        <v>48</v>
      </c>
      <c r="F30">
        <v>30</v>
      </c>
      <c r="G30" s="7">
        <f t="shared" si="6"/>
        <v>1.6938775510204083</v>
      </c>
      <c r="H30" s="7">
        <f t="shared" si="7"/>
        <v>0.57831325301204817</v>
      </c>
      <c r="I30">
        <v>17</v>
      </c>
    </row>
    <row r="31" spans="1:9" x14ac:dyDescent="0.2">
      <c r="B31">
        <v>15</v>
      </c>
      <c r="C31">
        <v>94</v>
      </c>
      <c r="D31">
        <v>56</v>
      </c>
      <c r="E31">
        <v>57</v>
      </c>
      <c r="F31">
        <v>28</v>
      </c>
      <c r="G31" s="7">
        <f t="shared" si="6"/>
        <v>1.6785714285714286</v>
      </c>
      <c r="H31" s="7">
        <f t="shared" si="7"/>
        <v>0.6063829787234043</v>
      </c>
      <c r="I31">
        <v>20</v>
      </c>
    </row>
    <row r="32" spans="1:9" x14ac:dyDescent="0.2">
      <c r="B32">
        <v>16</v>
      </c>
      <c r="C32">
        <v>86</v>
      </c>
      <c r="D32">
        <v>47</v>
      </c>
      <c r="E32">
        <v>65</v>
      </c>
      <c r="F32">
        <v>28</v>
      </c>
      <c r="G32" s="7">
        <f t="shared" si="6"/>
        <v>1.8297872340425532</v>
      </c>
      <c r="H32" s="7">
        <f t="shared" si="7"/>
        <v>0.7558139534883721</v>
      </c>
      <c r="I32">
        <v>19</v>
      </c>
    </row>
    <row r="33" spans="1:9" x14ac:dyDescent="0.2">
      <c r="B33">
        <v>18</v>
      </c>
      <c r="C33">
        <v>93</v>
      </c>
      <c r="D33">
        <v>48</v>
      </c>
      <c r="E33">
        <v>58</v>
      </c>
      <c r="F33">
        <v>35</v>
      </c>
      <c r="G33" s="7">
        <f t="shared" si="6"/>
        <v>1.9375</v>
      </c>
      <c r="H33" s="7">
        <f t="shared" si="7"/>
        <v>0.62365591397849462</v>
      </c>
      <c r="I33">
        <v>19</v>
      </c>
    </row>
    <row r="34" spans="1:9" x14ac:dyDescent="0.2">
      <c r="A34" t="s">
        <v>878</v>
      </c>
      <c r="B34">
        <v>12</v>
      </c>
      <c r="C34">
        <v>92</v>
      </c>
      <c r="D34">
        <v>52</v>
      </c>
      <c r="E34">
        <v>50</v>
      </c>
      <c r="F34">
        <v>30</v>
      </c>
      <c r="G34" s="7">
        <f t="shared" si="6"/>
        <v>1.7692307692307692</v>
      </c>
      <c r="H34" s="7">
        <f t="shared" si="7"/>
        <v>0.54347826086956519</v>
      </c>
      <c r="I34">
        <v>21</v>
      </c>
    </row>
    <row r="35" spans="1:9" x14ac:dyDescent="0.2">
      <c r="B35">
        <v>15</v>
      </c>
      <c r="C35">
        <v>87</v>
      </c>
      <c r="D35">
        <v>47</v>
      </c>
      <c r="E35">
        <v>56</v>
      </c>
      <c r="F35">
        <v>28</v>
      </c>
      <c r="G35" s="7">
        <f t="shared" si="6"/>
        <v>1.8510638297872339</v>
      </c>
      <c r="H35" s="7">
        <f t="shared" si="7"/>
        <v>0.64367816091954022</v>
      </c>
      <c r="I35">
        <v>17</v>
      </c>
    </row>
    <row r="36" spans="1:9" x14ac:dyDescent="0.2">
      <c r="B36">
        <v>12</v>
      </c>
      <c r="C36">
        <v>78</v>
      </c>
      <c r="D36">
        <v>50</v>
      </c>
      <c r="E36">
        <v>42</v>
      </c>
      <c r="F36">
        <v>38</v>
      </c>
      <c r="G36" s="7">
        <f t="shared" si="6"/>
        <v>1.56</v>
      </c>
      <c r="H36" s="7">
        <f t="shared" si="7"/>
        <v>0.53846153846153844</v>
      </c>
      <c r="I36">
        <v>18</v>
      </c>
    </row>
    <row r="37" spans="1:9" x14ac:dyDescent="0.2">
      <c r="B37">
        <v>16</v>
      </c>
      <c r="C37">
        <v>97</v>
      </c>
      <c r="D37">
        <v>48</v>
      </c>
      <c r="E37">
        <v>55</v>
      </c>
      <c r="F37">
        <v>25</v>
      </c>
      <c r="G37" s="7">
        <f t="shared" si="6"/>
        <v>2.0208333333333335</v>
      </c>
      <c r="H37" s="7">
        <f t="shared" si="7"/>
        <v>0.5670103092783505</v>
      </c>
      <c r="I37">
        <v>19</v>
      </c>
    </row>
    <row r="38" spans="1:9" x14ac:dyDescent="0.2">
      <c r="B38">
        <v>18</v>
      </c>
      <c r="C38">
        <v>95</v>
      </c>
      <c r="D38">
        <v>45</v>
      </c>
      <c r="E38">
        <v>55</v>
      </c>
      <c r="F38">
        <v>29</v>
      </c>
      <c r="G38" s="7">
        <f t="shared" si="6"/>
        <v>2.1111111111111112</v>
      </c>
      <c r="H38" s="7">
        <f t="shared" si="7"/>
        <v>0.57894736842105265</v>
      </c>
      <c r="I38">
        <v>20</v>
      </c>
    </row>
    <row r="39" spans="1:9" x14ac:dyDescent="0.2">
      <c r="A39" t="s">
        <v>879</v>
      </c>
      <c r="B39">
        <v>11</v>
      </c>
      <c r="C39">
        <v>86</v>
      </c>
      <c r="D39">
        <v>50</v>
      </c>
      <c r="E39">
        <v>53</v>
      </c>
      <c r="F39">
        <v>31</v>
      </c>
      <c r="G39" s="7">
        <f t="shared" si="6"/>
        <v>1.72</v>
      </c>
      <c r="H39" s="7">
        <f t="shared" si="7"/>
        <v>0.61627906976744184</v>
      </c>
      <c r="I39">
        <v>20</v>
      </c>
    </row>
    <row r="40" spans="1:9" x14ac:dyDescent="0.2">
      <c r="B40">
        <v>14</v>
      </c>
      <c r="C40">
        <v>84</v>
      </c>
      <c r="D40">
        <v>52</v>
      </c>
      <c r="E40">
        <v>54</v>
      </c>
      <c r="F40">
        <v>30</v>
      </c>
      <c r="G40" s="7">
        <f t="shared" si="6"/>
        <v>1.6153846153846154</v>
      </c>
      <c r="H40" s="7">
        <f t="shared" si="7"/>
        <v>0.6428571428571429</v>
      </c>
      <c r="I40">
        <v>18</v>
      </c>
    </row>
    <row r="41" spans="1:9" x14ac:dyDescent="0.2">
      <c r="B41">
        <v>15</v>
      </c>
      <c r="C41">
        <v>92</v>
      </c>
      <c r="D41">
        <v>48</v>
      </c>
      <c r="E41">
        <v>55</v>
      </c>
      <c r="F41">
        <v>28</v>
      </c>
      <c r="G41" s="7">
        <f t="shared" si="6"/>
        <v>1.9166666666666667</v>
      </c>
      <c r="H41" s="7">
        <f t="shared" si="7"/>
        <v>0.59782608695652173</v>
      </c>
      <c r="I41">
        <v>21</v>
      </c>
    </row>
    <row r="42" spans="1:9" x14ac:dyDescent="0.2">
      <c r="B42">
        <v>14</v>
      </c>
      <c r="C42">
        <v>87</v>
      </c>
      <c r="D42">
        <v>49</v>
      </c>
      <c r="E42">
        <v>50</v>
      </c>
      <c r="F42">
        <v>32</v>
      </c>
      <c r="G42" s="7">
        <f t="shared" si="6"/>
        <v>1.7755102040816326</v>
      </c>
      <c r="H42" s="7">
        <f t="shared" si="7"/>
        <v>0.57471264367816088</v>
      </c>
      <c r="I42">
        <v>19</v>
      </c>
    </row>
    <row r="43" spans="1:9" x14ac:dyDescent="0.2">
      <c r="A43" t="s">
        <v>880</v>
      </c>
      <c r="B43">
        <v>15</v>
      </c>
      <c r="C43">
        <v>93</v>
      </c>
      <c r="D43">
        <v>47</v>
      </c>
      <c r="E43">
        <v>65</v>
      </c>
      <c r="F43">
        <v>24</v>
      </c>
      <c r="G43" s="7">
        <f t="shared" si="6"/>
        <v>1.9787234042553192</v>
      </c>
      <c r="H43" s="7">
        <f t="shared" si="7"/>
        <v>0.69892473118279574</v>
      </c>
      <c r="I43">
        <v>15</v>
      </c>
    </row>
    <row r="44" spans="1:9" x14ac:dyDescent="0.2">
      <c r="B44">
        <v>15</v>
      </c>
      <c r="C44">
        <v>93</v>
      </c>
      <c r="D44">
        <v>44</v>
      </c>
      <c r="E44">
        <v>55</v>
      </c>
      <c r="F44">
        <v>24</v>
      </c>
      <c r="G44" s="7">
        <f t="shared" si="6"/>
        <v>2.1136363636363638</v>
      </c>
      <c r="H44" s="7">
        <f t="shared" si="7"/>
        <v>0.59139784946236562</v>
      </c>
      <c r="I44">
        <v>14</v>
      </c>
    </row>
    <row r="45" spans="1:9" x14ac:dyDescent="0.2">
      <c r="B45">
        <v>10</v>
      </c>
      <c r="C45">
        <v>93</v>
      </c>
      <c r="D45">
        <v>52</v>
      </c>
      <c r="E45">
        <v>55</v>
      </c>
      <c r="F45">
        <v>29</v>
      </c>
      <c r="G45" s="7">
        <f t="shared" si="6"/>
        <v>1.7884615384615385</v>
      </c>
      <c r="H45" s="7">
        <f t="shared" si="7"/>
        <v>0.59139784946236562</v>
      </c>
      <c r="I45">
        <v>21</v>
      </c>
    </row>
    <row r="46" spans="1:9" x14ac:dyDescent="0.2">
      <c r="B46">
        <v>15</v>
      </c>
      <c r="C46">
        <v>94</v>
      </c>
      <c r="D46">
        <v>55</v>
      </c>
      <c r="E46">
        <v>59</v>
      </c>
      <c r="F46">
        <v>28</v>
      </c>
      <c r="G46" s="7">
        <f t="shared" si="6"/>
        <v>1.709090909090909</v>
      </c>
      <c r="H46" s="7">
        <f t="shared" si="7"/>
        <v>0.62765957446808507</v>
      </c>
      <c r="I46">
        <v>18</v>
      </c>
    </row>
    <row r="47" spans="1:9" x14ac:dyDescent="0.2">
      <c r="B47">
        <v>13</v>
      </c>
      <c r="C47">
        <v>85</v>
      </c>
      <c r="D47">
        <v>48</v>
      </c>
      <c r="E47">
        <v>54</v>
      </c>
      <c r="F47">
        <v>30</v>
      </c>
      <c r="G47" s="7">
        <f t="shared" si="6"/>
        <v>1.7708333333333333</v>
      </c>
      <c r="H47" s="7">
        <f t="shared" si="7"/>
        <v>0.63529411764705879</v>
      </c>
      <c r="I47">
        <v>19</v>
      </c>
    </row>
    <row r="48" spans="1:9" x14ac:dyDescent="0.2">
      <c r="B48">
        <v>17</v>
      </c>
      <c r="C48">
        <v>98</v>
      </c>
      <c r="D48">
        <v>48</v>
      </c>
      <c r="E48">
        <v>64</v>
      </c>
      <c r="F48">
        <v>25</v>
      </c>
      <c r="G48" s="7">
        <f t="shared" si="6"/>
        <v>2.0416666666666665</v>
      </c>
      <c r="H48" s="7">
        <f t="shared" si="7"/>
        <v>0.65306122448979587</v>
      </c>
      <c r="I48">
        <v>18</v>
      </c>
    </row>
    <row r="49" spans="1:13" x14ac:dyDescent="0.2">
      <c r="A49" t="s">
        <v>876</v>
      </c>
      <c r="B49">
        <v>11</v>
      </c>
      <c r="C49">
        <v>94</v>
      </c>
      <c r="D49">
        <v>58</v>
      </c>
      <c r="E49">
        <v>58</v>
      </c>
      <c r="F49">
        <v>30</v>
      </c>
      <c r="G49" s="7">
        <f t="shared" si="6"/>
        <v>1.6206896551724137</v>
      </c>
      <c r="H49" s="7">
        <f t="shared" si="7"/>
        <v>0.61702127659574468</v>
      </c>
      <c r="I49">
        <v>18</v>
      </c>
    </row>
    <row r="50" spans="1:13" x14ac:dyDescent="0.2">
      <c r="B50">
        <v>15</v>
      </c>
      <c r="C50">
        <v>98</v>
      </c>
      <c r="D50">
        <v>57</v>
      </c>
      <c r="E50">
        <v>54</v>
      </c>
      <c r="F50">
        <v>31</v>
      </c>
      <c r="G50" s="7">
        <f t="shared" si="6"/>
        <v>1.7192982456140351</v>
      </c>
      <c r="H50" s="7">
        <f t="shared" si="7"/>
        <v>0.55102040816326525</v>
      </c>
      <c r="I50">
        <v>17</v>
      </c>
    </row>
    <row r="51" spans="1:13" x14ac:dyDescent="0.2">
      <c r="B51">
        <v>13</v>
      </c>
      <c r="C51">
        <v>82</v>
      </c>
      <c r="D51">
        <v>47</v>
      </c>
      <c r="E51">
        <v>55</v>
      </c>
      <c r="F51">
        <v>26</v>
      </c>
      <c r="G51" s="7">
        <f t="shared" si="6"/>
        <v>1.7446808510638299</v>
      </c>
      <c r="H51" s="7">
        <f t="shared" si="7"/>
        <v>0.67073170731707321</v>
      </c>
      <c r="I51">
        <v>16</v>
      </c>
    </row>
    <row r="52" spans="1:13" x14ac:dyDescent="0.2">
      <c r="B52">
        <v>13</v>
      </c>
      <c r="C52">
        <v>85</v>
      </c>
      <c r="D52">
        <v>54</v>
      </c>
      <c r="E52">
        <v>53</v>
      </c>
      <c r="F52">
        <v>28</v>
      </c>
      <c r="G52" s="7">
        <f t="shared" si="6"/>
        <v>1.5740740740740742</v>
      </c>
      <c r="H52" s="7">
        <f t="shared" si="7"/>
        <v>0.62352941176470589</v>
      </c>
      <c r="I52">
        <v>17</v>
      </c>
    </row>
    <row r="53" spans="1:13" x14ac:dyDescent="0.2">
      <c r="B53">
        <v>15</v>
      </c>
      <c r="C53">
        <v>88</v>
      </c>
      <c r="D53">
        <v>50</v>
      </c>
      <c r="E53">
        <v>55</v>
      </c>
      <c r="F53">
        <v>29</v>
      </c>
      <c r="G53" s="7">
        <f t="shared" si="6"/>
        <v>1.76</v>
      </c>
      <c r="H53" s="7">
        <f t="shared" si="7"/>
        <v>0.625</v>
      </c>
      <c r="I53">
        <v>16</v>
      </c>
    </row>
    <row r="54" spans="1:13" x14ac:dyDescent="0.2">
      <c r="B54">
        <v>13</v>
      </c>
      <c r="C54">
        <v>85</v>
      </c>
      <c r="D54">
        <v>54</v>
      </c>
      <c r="E54">
        <v>52</v>
      </c>
      <c r="F54">
        <v>24</v>
      </c>
      <c r="G54" s="7">
        <f t="shared" si="6"/>
        <v>1.5740740740740742</v>
      </c>
      <c r="H54" s="7">
        <f t="shared" si="7"/>
        <v>0.61176470588235299</v>
      </c>
      <c r="I54">
        <v>18</v>
      </c>
    </row>
    <row r="55" spans="1:13" x14ac:dyDescent="0.2">
      <c r="B55">
        <v>17</v>
      </c>
      <c r="C55">
        <v>97</v>
      </c>
      <c r="D55">
        <v>58</v>
      </c>
      <c r="E55">
        <v>55</v>
      </c>
      <c r="F55">
        <v>30</v>
      </c>
      <c r="G55" s="7">
        <f t="shared" si="6"/>
        <v>1.6724137931034482</v>
      </c>
      <c r="H55" s="7">
        <f t="shared" si="7"/>
        <v>0.5670103092783505</v>
      </c>
      <c r="I55">
        <v>20</v>
      </c>
    </row>
    <row r="56" spans="1:13" x14ac:dyDescent="0.2">
      <c r="A56" t="s">
        <v>881</v>
      </c>
      <c r="G56" s="7"/>
      <c r="K56">
        <v>10</v>
      </c>
      <c r="L56">
        <v>14</v>
      </c>
      <c r="M56">
        <f>K56/L56</f>
        <v>0.7142857142857143</v>
      </c>
    </row>
    <row r="57" spans="1:13" x14ac:dyDescent="0.2">
      <c r="G57" s="7"/>
      <c r="K57">
        <v>12</v>
      </c>
      <c r="L57">
        <v>13</v>
      </c>
      <c r="M57">
        <f>K57/L57</f>
        <v>0.92307692307692313</v>
      </c>
    </row>
    <row r="58" spans="1:13" x14ac:dyDescent="0.2">
      <c r="G58" s="7"/>
      <c r="K58">
        <v>11</v>
      </c>
      <c r="L58">
        <v>14</v>
      </c>
      <c r="M58">
        <f>K58/L58</f>
        <v>0.7857142857142857</v>
      </c>
    </row>
    <row r="59" spans="1:13" x14ac:dyDescent="0.2">
      <c r="A59" t="s">
        <v>882</v>
      </c>
      <c r="B59">
        <v>10</v>
      </c>
      <c r="C59">
        <v>81</v>
      </c>
      <c r="D59">
        <v>48</v>
      </c>
      <c r="E59">
        <v>47</v>
      </c>
      <c r="F59">
        <v>33</v>
      </c>
      <c r="G59" s="7">
        <f t="shared" ref="G59:G82" si="8">C59/D59</f>
        <v>1.6875</v>
      </c>
      <c r="H59" s="7">
        <f t="shared" ref="H59:H82" si="9">E59/C59</f>
        <v>0.58024691358024694</v>
      </c>
      <c r="I59">
        <v>18</v>
      </c>
    </row>
    <row r="60" spans="1:13" x14ac:dyDescent="0.2">
      <c r="B60">
        <v>11</v>
      </c>
      <c r="C60">
        <v>78</v>
      </c>
      <c r="D60">
        <v>49</v>
      </c>
      <c r="E60">
        <v>46</v>
      </c>
      <c r="F60">
        <v>35</v>
      </c>
      <c r="G60" s="7">
        <f t="shared" si="8"/>
        <v>1.5918367346938775</v>
      </c>
      <c r="H60" s="7">
        <f t="shared" si="9"/>
        <v>0.58974358974358976</v>
      </c>
      <c r="I60">
        <v>17</v>
      </c>
    </row>
    <row r="61" spans="1:13" x14ac:dyDescent="0.2">
      <c r="B61">
        <v>8</v>
      </c>
      <c r="C61">
        <v>63</v>
      </c>
      <c r="D61">
        <v>39</v>
      </c>
      <c r="E61">
        <v>37</v>
      </c>
      <c r="F61">
        <v>27</v>
      </c>
      <c r="G61" s="7">
        <f t="shared" si="8"/>
        <v>1.6153846153846154</v>
      </c>
      <c r="H61" s="7">
        <f t="shared" si="9"/>
        <v>0.58730158730158732</v>
      </c>
      <c r="I61">
        <v>15</v>
      </c>
    </row>
    <row r="62" spans="1:13" x14ac:dyDescent="0.2">
      <c r="B62">
        <v>10</v>
      </c>
      <c r="C62">
        <v>71</v>
      </c>
      <c r="D62">
        <v>45</v>
      </c>
      <c r="E62">
        <v>44</v>
      </c>
      <c r="F62">
        <v>32</v>
      </c>
      <c r="G62" s="7">
        <f t="shared" si="8"/>
        <v>1.5777777777777777</v>
      </c>
      <c r="H62" s="7">
        <f t="shared" si="9"/>
        <v>0.61971830985915488</v>
      </c>
      <c r="I62">
        <v>16</v>
      </c>
    </row>
    <row r="63" spans="1:13" x14ac:dyDescent="0.2">
      <c r="A63" t="s">
        <v>886</v>
      </c>
      <c r="B63">
        <v>15</v>
      </c>
      <c r="C63">
        <v>92</v>
      </c>
      <c r="D63">
        <v>60</v>
      </c>
      <c r="E63">
        <v>54</v>
      </c>
      <c r="F63">
        <v>30</v>
      </c>
      <c r="G63" s="7">
        <f t="shared" si="8"/>
        <v>1.5333333333333334</v>
      </c>
      <c r="H63" s="7">
        <f t="shared" si="9"/>
        <v>0.58695652173913049</v>
      </c>
      <c r="I63">
        <v>17</v>
      </c>
    </row>
    <row r="64" spans="1:13" x14ac:dyDescent="0.2">
      <c r="B64">
        <v>18</v>
      </c>
      <c r="C64">
        <v>96</v>
      </c>
      <c r="D64">
        <v>60</v>
      </c>
      <c r="E64">
        <v>60</v>
      </c>
      <c r="F64">
        <v>37</v>
      </c>
      <c r="G64" s="7">
        <f t="shared" si="8"/>
        <v>1.6</v>
      </c>
      <c r="H64" s="7">
        <f t="shared" si="9"/>
        <v>0.625</v>
      </c>
      <c r="I64">
        <v>19</v>
      </c>
    </row>
    <row r="65" spans="1:9" x14ac:dyDescent="0.2">
      <c r="B65">
        <v>14</v>
      </c>
      <c r="C65">
        <v>93</v>
      </c>
      <c r="D65">
        <v>55</v>
      </c>
      <c r="E65">
        <v>57</v>
      </c>
      <c r="F65">
        <v>30</v>
      </c>
      <c r="G65" s="7">
        <f t="shared" si="8"/>
        <v>1.6909090909090909</v>
      </c>
      <c r="H65" s="7">
        <f t="shared" si="9"/>
        <v>0.61290322580645162</v>
      </c>
      <c r="I65">
        <v>19</v>
      </c>
    </row>
    <row r="66" spans="1:9" x14ac:dyDescent="0.2">
      <c r="B66">
        <v>17</v>
      </c>
      <c r="C66">
        <v>94</v>
      </c>
      <c r="D66">
        <v>52</v>
      </c>
      <c r="E66">
        <v>61</v>
      </c>
      <c r="F66">
        <v>25</v>
      </c>
      <c r="G66" s="7">
        <f t="shared" si="8"/>
        <v>1.8076923076923077</v>
      </c>
      <c r="H66" s="7">
        <f t="shared" si="9"/>
        <v>0.64893617021276595</v>
      </c>
      <c r="I66">
        <v>17</v>
      </c>
    </row>
    <row r="67" spans="1:9" x14ac:dyDescent="0.2">
      <c r="B67">
        <v>21</v>
      </c>
      <c r="C67">
        <v>95</v>
      </c>
      <c r="D67">
        <v>47</v>
      </c>
      <c r="E67">
        <v>55</v>
      </c>
      <c r="F67">
        <v>29</v>
      </c>
      <c r="G67" s="7">
        <f t="shared" si="8"/>
        <v>2.021276595744681</v>
      </c>
      <c r="H67" s="7">
        <f t="shared" si="9"/>
        <v>0.57894736842105265</v>
      </c>
      <c r="I67">
        <v>18</v>
      </c>
    </row>
    <row r="68" spans="1:9" x14ac:dyDescent="0.2">
      <c r="B68">
        <v>20</v>
      </c>
      <c r="C68">
        <v>89</v>
      </c>
      <c r="D68">
        <v>51</v>
      </c>
      <c r="E68">
        <v>55</v>
      </c>
      <c r="F68">
        <v>32</v>
      </c>
      <c r="G68" s="7">
        <f t="shared" si="8"/>
        <v>1.7450980392156863</v>
      </c>
      <c r="H68" s="7">
        <f t="shared" si="9"/>
        <v>0.6179775280898876</v>
      </c>
      <c r="I68">
        <v>19</v>
      </c>
    </row>
    <row r="69" spans="1:9" x14ac:dyDescent="0.2">
      <c r="A69" t="s">
        <v>885</v>
      </c>
      <c r="B69">
        <v>14</v>
      </c>
      <c r="C69">
        <v>82</v>
      </c>
      <c r="D69">
        <v>54</v>
      </c>
      <c r="E69">
        <v>47</v>
      </c>
      <c r="F69">
        <v>35</v>
      </c>
      <c r="G69" s="7">
        <f t="shared" si="8"/>
        <v>1.5185185185185186</v>
      </c>
      <c r="H69" s="7">
        <f t="shared" si="9"/>
        <v>0.57317073170731703</v>
      </c>
      <c r="I69">
        <v>19</v>
      </c>
    </row>
    <row r="70" spans="1:9" x14ac:dyDescent="0.2">
      <c r="B70">
        <v>13</v>
      </c>
      <c r="C70">
        <v>78</v>
      </c>
      <c r="D70">
        <v>47</v>
      </c>
      <c r="E70">
        <v>44</v>
      </c>
      <c r="F70">
        <v>32</v>
      </c>
      <c r="G70" s="7">
        <f t="shared" si="8"/>
        <v>1.6595744680851063</v>
      </c>
      <c r="H70" s="7">
        <f t="shared" si="9"/>
        <v>0.5641025641025641</v>
      </c>
      <c r="I70">
        <v>19</v>
      </c>
    </row>
    <row r="71" spans="1:9" x14ac:dyDescent="0.2">
      <c r="B71">
        <v>12</v>
      </c>
      <c r="C71">
        <v>70</v>
      </c>
      <c r="D71">
        <v>38</v>
      </c>
      <c r="E71">
        <v>40</v>
      </c>
      <c r="F71">
        <v>27</v>
      </c>
      <c r="G71" s="7">
        <f t="shared" si="8"/>
        <v>1.8421052631578947</v>
      </c>
      <c r="H71" s="7">
        <f t="shared" si="9"/>
        <v>0.5714285714285714</v>
      </c>
      <c r="I71">
        <v>18</v>
      </c>
    </row>
    <row r="72" spans="1:9" x14ac:dyDescent="0.2">
      <c r="A72" t="s">
        <v>884</v>
      </c>
      <c r="B72">
        <v>17</v>
      </c>
      <c r="C72">
        <v>104</v>
      </c>
      <c r="D72">
        <v>62</v>
      </c>
      <c r="E72">
        <v>66</v>
      </c>
      <c r="F72">
        <v>33</v>
      </c>
      <c r="G72" s="7">
        <f t="shared" si="8"/>
        <v>1.6774193548387097</v>
      </c>
      <c r="H72" s="7">
        <f t="shared" si="9"/>
        <v>0.63461538461538458</v>
      </c>
      <c r="I72">
        <v>17</v>
      </c>
    </row>
    <row r="73" spans="1:9" x14ac:dyDescent="0.2">
      <c r="B73">
        <v>17</v>
      </c>
      <c r="C73">
        <v>99</v>
      </c>
      <c r="D73">
        <v>59</v>
      </c>
      <c r="E73">
        <v>68</v>
      </c>
      <c r="F73">
        <v>32</v>
      </c>
      <c r="G73" s="7">
        <f t="shared" si="8"/>
        <v>1.6779661016949152</v>
      </c>
      <c r="H73" s="7">
        <f t="shared" si="9"/>
        <v>0.68686868686868685</v>
      </c>
      <c r="I73">
        <v>19</v>
      </c>
    </row>
    <row r="74" spans="1:9" x14ac:dyDescent="0.2">
      <c r="B74">
        <v>20</v>
      </c>
      <c r="C74">
        <v>100</v>
      </c>
      <c r="D74">
        <v>61</v>
      </c>
      <c r="E74">
        <v>61</v>
      </c>
      <c r="F74">
        <v>36</v>
      </c>
      <c r="G74" s="7">
        <f t="shared" si="8"/>
        <v>1.639344262295082</v>
      </c>
      <c r="H74" s="7">
        <f t="shared" si="9"/>
        <v>0.61</v>
      </c>
      <c r="I74">
        <v>17</v>
      </c>
    </row>
    <row r="75" spans="1:9" x14ac:dyDescent="0.2">
      <c r="B75">
        <v>17</v>
      </c>
      <c r="C75">
        <v>104</v>
      </c>
      <c r="D75">
        <v>64</v>
      </c>
      <c r="E75">
        <v>64</v>
      </c>
      <c r="F75">
        <v>35</v>
      </c>
      <c r="G75" s="7">
        <f t="shared" si="8"/>
        <v>1.625</v>
      </c>
      <c r="H75" s="7">
        <f t="shared" si="9"/>
        <v>0.61538461538461542</v>
      </c>
      <c r="I75">
        <v>19</v>
      </c>
    </row>
    <row r="76" spans="1:9" x14ac:dyDescent="0.2">
      <c r="B76">
        <v>15</v>
      </c>
      <c r="C76">
        <v>95</v>
      </c>
      <c r="D76">
        <v>61</v>
      </c>
      <c r="E76">
        <v>60</v>
      </c>
      <c r="F76">
        <v>32</v>
      </c>
      <c r="G76" s="7">
        <f t="shared" si="8"/>
        <v>1.5573770491803278</v>
      </c>
      <c r="H76" s="7">
        <f t="shared" si="9"/>
        <v>0.63157894736842102</v>
      </c>
      <c r="I76">
        <v>17</v>
      </c>
    </row>
    <row r="77" spans="1:9" x14ac:dyDescent="0.2">
      <c r="A77" t="s">
        <v>883</v>
      </c>
      <c r="B77">
        <v>10</v>
      </c>
      <c r="C77">
        <v>92</v>
      </c>
      <c r="D77">
        <v>58</v>
      </c>
      <c r="E77">
        <v>56</v>
      </c>
      <c r="F77">
        <v>34</v>
      </c>
      <c r="G77" s="7">
        <f t="shared" si="8"/>
        <v>1.5862068965517242</v>
      </c>
      <c r="H77" s="7">
        <f t="shared" si="9"/>
        <v>0.60869565217391308</v>
      </c>
      <c r="I77">
        <v>18</v>
      </c>
    </row>
    <row r="78" spans="1:9" x14ac:dyDescent="0.2">
      <c r="B78">
        <v>15</v>
      </c>
      <c r="C78">
        <v>102</v>
      </c>
      <c r="D78">
        <v>65</v>
      </c>
      <c r="E78">
        <v>63</v>
      </c>
      <c r="F78">
        <v>30</v>
      </c>
      <c r="G78" s="7">
        <f t="shared" si="8"/>
        <v>1.5692307692307692</v>
      </c>
      <c r="H78" s="7">
        <f t="shared" si="9"/>
        <v>0.61764705882352944</v>
      </c>
      <c r="I78">
        <v>16</v>
      </c>
    </row>
    <row r="79" spans="1:9" x14ac:dyDescent="0.2">
      <c r="B79">
        <v>15</v>
      </c>
      <c r="C79">
        <v>105</v>
      </c>
      <c r="D79">
        <v>63</v>
      </c>
      <c r="E79">
        <v>66</v>
      </c>
      <c r="F79">
        <v>30</v>
      </c>
      <c r="G79" s="7">
        <f t="shared" si="8"/>
        <v>1.6666666666666667</v>
      </c>
      <c r="H79" s="7">
        <f t="shared" si="9"/>
        <v>0.62857142857142856</v>
      </c>
      <c r="I79">
        <v>16</v>
      </c>
    </row>
    <row r="80" spans="1:9" x14ac:dyDescent="0.2">
      <c r="B80">
        <v>15</v>
      </c>
      <c r="C80">
        <v>110</v>
      </c>
      <c r="D80">
        <v>73</v>
      </c>
      <c r="E80">
        <v>60</v>
      </c>
      <c r="F80">
        <v>35</v>
      </c>
      <c r="G80" s="7">
        <f t="shared" si="8"/>
        <v>1.5068493150684932</v>
      </c>
      <c r="H80" s="7">
        <f t="shared" si="9"/>
        <v>0.54545454545454541</v>
      </c>
      <c r="I80">
        <v>18</v>
      </c>
    </row>
    <row r="81" spans="1:13" x14ac:dyDescent="0.2">
      <c r="B81">
        <v>15</v>
      </c>
      <c r="C81">
        <v>95</v>
      </c>
      <c r="D81">
        <v>63</v>
      </c>
      <c r="E81">
        <v>57</v>
      </c>
      <c r="F81">
        <v>34</v>
      </c>
      <c r="G81" s="7">
        <f t="shared" si="8"/>
        <v>1.5079365079365079</v>
      </c>
      <c r="H81" s="7">
        <f t="shared" si="9"/>
        <v>0.6</v>
      </c>
      <c r="I81">
        <v>17</v>
      </c>
    </row>
    <row r="82" spans="1:13" x14ac:dyDescent="0.2">
      <c r="B82">
        <v>15</v>
      </c>
      <c r="C82">
        <v>103</v>
      </c>
      <c r="D82">
        <v>64</v>
      </c>
      <c r="E82">
        <v>63</v>
      </c>
      <c r="F82">
        <v>30</v>
      </c>
      <c r="G82" s="7">
        <f t="shared" si="8"/>
        <v>1.609375</v>
      </c>
      <c r="H82" s="7">
        <f t="shared" si="9"/>
        <v>0.61165048543689315</v>
      </c>
      <c r="I82">
        <v>17</v>
      </c>
    </row>
    <row r="83" spans="1:13" x14ac:dyDescent="0.2">
      <c r="A83" t="s">
        <v>887</v>
      </c>
      <c r="G83" s="7"/>
      <c r="K83">
        <v>9.5</v>
      </c>
      <c r="L83">
        <v>12.3</v>
      </c>
      <c r="M83">
        <f t="shared" ref="M83:M122" si="10">K83/L83</f>
        <v>0.77235772357723576</v>
      </c>
    </row>
    <row r="84" spans="1:13" x14ac:dyDescent="0.2">
      <c r="G84" s="7"/>
      <c r="K84">
        <v>9.6999999999999993</v>
      </c>
      <c r="L84">
        <v>12.3</v>
      </c>
      <c r="M84">
        <f t="shared" si="10"/>
        <v>0.78861788617886164</v>
      </c>
    </row>
    <row r="85" spans="1:13" x14ac:dyDescent="0.2">
      <c r="G85" s="7"/>
      <c r="K85">
        <v>9.6</v>
      </c>
      <c r="L85">
        <v>12.5</v>
      </c>
      <c r="M85">
        <f t="shared" si="10"/>
        <v>0.76800000000000002</v>
      </c>
    </row>
    <row r="86" spans="1:13" x14ac:dyDescent="0.2">
      <c r="G86" s="7"/>
      <c r="K86">
        <v>10</v>
      </c>
      <c r="L86">
        <v>12.4</v>
      </c>
      <c r="M86">
        <f t="shared" si="10"/>
        <v>0.80645161290322576</v>
      </c>
    </row>
    <row r="87" spans="1:13" x14ac:dyDescent="0.2">
      <c r="G87" s="7"/>
      <c r="K87">
        <v>10</v>
      </c>
      <c r="L87">
        <v>12.6</v>
      </c>
      <c r="M87">
        <f t="shared" si="10"/>
        <v>0.79365079365079372</v>
      </c>
    </row>
    <row r="88" spans="1:13" x14ac:dyDescent="0.2">
      <c r="G88" s="7"/>
      <c r="K88">
        <v>10.199999999999999</v>
      </c>
      <c r="L88">
        <v>13.6</v>
      </c>
      <c r="M88">
        <f t="shared" si="10"/>
        <v>0.75</v>
      </c>
    </row>
    <row r="89" spans="1:13" x14ac:dyDescent="0.2">
      <c r="G89" s="7"/>
      <c r="K89">
        <v>10.6</v>
      </c>
      <c r="L89">
        <v>13.3</v>
      </c>
      <c r="M89">
        <f t="shared" si="10"/>
        <v>0.79699248120300747</v>
      </c>
    </row>
    <row r="90" spans="1:13" x14ac:dyDescent="0.2">
      <c r="G90" s="7"/>
      <c r="K90">
        <v>10.6</v>
      </c>
      <c r="L90">
        <v>13.5</v>
      </c>
      <c r="M90">
        <f t="shared" si="10"/>
        <v>0.78518518518518521</v>
      </c>
    </row>
    <row r="91" spans="1:13" x14ac:dyDescent="0.2">
      <c r="G91" s="7"/>
      <c r="K91">
        <v>10.6</v>
      </c>
      <c r="L91">
        <v>13.5</v>
      </c>
      <c r="M91">
        <f t="shared" si="10"/>
        <v>0.78518518518518521</v>
      </c>
    </row>
    <row r="92" spans="1:13" x14ac:dyDescent="0.2">
      <c r="G92" s="7"/>
      <c r="K92">
        <v>11</v>
      </c>
      <c r="L92">
        <v>13.9</v>
      </c>
      <c r="M92">
        <f t="shared" si="10"/>
        <v>0.79136690647482011</v>
      </c>
    </row>
    <row r="93" spans="1:13" x14ac:dyDescent="0.2">
      <c r="G93" s="7"/>
      <c r="K93">
        <v>11.4</v>
      </c>
      <c r="L93">
        <v>14.6</v>
      </c>
      <c r="M93">
        <f t="shared" si="10"/>
        <v>0.78082191780821919</v>
      </c>
    </row>
    <row r="94" spans="1:13" x14ac:dyDescent="0.2">
      <c r="G94" s="7"/>
      <c r="K94">
        <v>12</v>
      </c>
      <c r="L94">
        <v>14.7</v>
      </c>
      <c r="M94">
        <f t="shared" si="10"/>
        <v>0.81632653061224492</v>
      </c>
    </row>
    <row r="95" spans="1:13" x14ac:dyDescent="0.2">
      <c r="A95" t="s">
        <v>889</v>
      </c>
      <c r="G95" s="7"/>
      <c r="K95">
        <v>9.5</v>
      </c>
      <c r="L95">
        <v>12.3</v>
      </c>
      <c r="M95">
        <f t="shared" si="10"/>
        <v>0.77235772357723576</v>
      </c>
    </row>
    <row r="96" spans="1:13" x14ac:dyDescent="0.2">
      <c r="G96" s="7"/>
      <c r="K96">
        <v>10</v>
      </c>
      <c r="L96">
        <v>11.8</v>
      </c>
      <c r="M96">
        <f t="shared" si="10"/>
        <v>0.84745762711864403</v>
      </c>
    </row>
    <row r="97" spans="7:13" x14ac:dyDescent="0.2">
      <c r="G97" s="7"/>
      <c r="K97">
        <v>10.3</v>
      </c>
      <c r="L97">
        <v>13</v>
      </c>
      <c r="M97">
        <f t="shared" si="10"/>
        <v>0.79230769230769238</v>
      </c>
    </row>
    <row r="98" spans="7:13" x14ac:dyDescent="0.2">
      <c r="G98" s="7"/>
      <c r="K98">
        <v>10.199999999999999</v>
      </c>
      <c r="L98">
        <v>13.6</v>
      </c>
      <c r="M98">
        <f t="shared" si="10"/>
        <v>0.75</v>
      </c>
    </row>
    <row r="99" spans="7:13" x14ac:dyDescent="0.2">
      <c r="G99" s="7"/>
      <c r="K99">
        <v>11.5</v>
      </c>
      <c r="L99">
        <v>13.6</v>
      </c>
      <c r="M99">
        <f t="shared" si="10"/>
        <v>0.84558823529411764</v>
      </c>
    </row>
    <row r="100" spans="7:13" x14ac:dyDescent="0.2">
      <c r="G100" s="7"/>
      <c r="K100">
        <v>11.5</v>
      </c>
      <c r="L100">
        <v>13.9</v>
      </c>
      <c r="M100">
        <f t="shared" si="10"/>
        <v>0.82733812949640284</v>
      </c>
    </row>
    <row r="101" spans="7:13" x14ac:dyDescent="0.2">
      <c r="G101" s="7"/>
      <c r="K101">
        <v>11.7</v>
      </c>
      <c r="L101">
        <v>13.7</v>
      </c>
      <c r="M101">
        <f t="shared" si="10"/>
        <v>0.85401459854014594</v>
      </c>
    </row>
    <row r="102" spans="7:13" x14ac:dyDescent="0.2">
      <c r="G102" s="7"/>
      <c r="K102">
        <v>11.7</v>
      </c>
      <c r="L102">
        <v>15</v>
      </c>
      <c r="M102">
        <f t="shared" si="10"/>
        <v>0.77999999999999992</v>
      </c>
    </row>
    <row r="103" spans="7:13" x14ac:dyDescent="0.2">
      <c r="G103" s="7"/>
      <c r="K103">
        <v>12</v>
      </c>
      <c r="L103">
        <v>14.4</v>
      </c>
      <c r="M103">
        <f t="shared" si="10"/>
        <v>0.83333333333333326</v>
      </c>
    </row>
    <row r="104" spans="7:13" x14ac:dyDescent="0.2">
      <c r="G104" s="7"/>
      <c r="K104">
        <v>12</v>
      </c>
      <c r="L104">
        <v>14.4</v>
      </c>
      <c r="M104">
        <f t="shared" si="10"/>
        <v>0.83333333333333326</v>
      </c>
    </row>
    <row r="105" spans="7:13" x14ac:dyDescent="0.2">
      <c r="G105" s="7"/>
      <c r="K105">
        <v>12.2</v>
      </c>
      <c r="L105">
        <v>14.7</v>
      </c>
      <c r="M105">
        <f t="shared" si="10"/>
        <v>0.82993197278911568</v>
      </c>
    </row>
    <row r="106" spans="7:13" x14ac:dyDescent="0.2">
      <c r="G106" s="7"/>
      <c r="K106">
        <v>12.6</v>
      </c>
      <c r="L106">
        <v>14.8</v>
      </c>
      <c r="M106">
        <f t="shared" si="10"/>
        <v>0.85135135135135132</v>
      </c>
    </row>
    <row r="107" spans="7:13" x14ac:dyDescent="0.2">
      <c r="G107" s="7"/>
      <c r="K107">
        <v>12.7</v>
      </c>
      <c r="L107">
        <v>15.7</v>
      </c>
      <c r="M107">
        <f t="shared" si="10"/>
        <v>0.80891719745222934</v>
      </c>
    </row>
    <row r="108" spans="7:13" x14ac:dyDescent="0.2">
      <c r="G108" s="7"/>
      <c r="K108">
        <v>11</v>
      </c>
      <c r="L108">
        <v>14</v>
      </c>
      <c r="M108">
        <f t="shared" si="10"/>
        <v>0.7857142857142857</v>
      </c>
    </row>
    <row r="109" spans="7:13" x14ac:dyDescent="0.2">
      <c r="G109" s="7"/>
      <c r="K109">
        <v>10</v>
      </c>
      <c r="L109">
        <v>14</v>
      </c>
      <c r="M109">
        <f t="shared" si="10"/>
        <v>0.7142857142857143</v>
      </c>
    </row>
    <row r="110" spans="7:13" x14ac:dyDescent="0.2">
      <c r="G110" s="7"/>
      <c r="K110">
        <v>11</v>
      </c>
      <c r="L110">
        <v>14</v>
      </c>
      <c r="M110">
        <f t="shared" si="10"/>
        <v>0.7857142857142857</v>
      </c>
    </row>
    <row r="111" spans="7:13" x14ac:dyDescent="0.2">
      <c r="G111" s="7"/>
      <c r="K111">
        <v>10.5</v>
      </c>
      <c r="L111">
        <v>13.5</v>
      </c>
      <c r="M111">
        <f t="shared" si="10"/>
        <v>0.77777777777777779</v>
      </c>
    </row>
    <row r="112" spans="7:13" x14ac:dyDescent="0.2">
      <c r="G112" s="7"/>
      <c r="K112">
        <v>11.5</v>
      </c>
      <c r="L112">
        <v>13.5</v>
      </c>
      <c r="M112">
        <f t="shared" si="10"/>
        <v>0.85185185185185186</v>
      </c>
    </row>
    <row r="113" spans="7:13" x14ac:dyDescent="0.2">
      <c r="G113" s="7"/>
      <c r="K113">
        <v>9</v>
      </c>
      <c r="L113">
        <v>13</v>
      </c>
      <c r="M113">
        <f t="shared" si="10"/>
        <v>0.69230769230769229</v>
      </c>
    </row>
    <row r="114" spans="7:13" x14ac:dyDescent="0.2">
      <c r="G114" s="7"/>
      <c r="K114">
        <v>10.5</v>
      </c>
      <c r="L114">
        <v>14</v>
      </c>
      <c r="M114">
        <f t="shared" si="10"/>
        <v>0.75</v>
      </c>
    </row>
    <row r="115" spans="7:13" x14ac:dyDescent="0.2">
      <c r="G115" s="7"/>
      <c r="K115">
        <v>11</v>
      </c>
      <c r="L115">
        <v>14</v>
      </c>
      <c r="M115">
        <f t="shared" si="10"/>
        <v>0.7857142857142857</v>
      </c>
    </row>
    <row r="116" spans="7:13" x14ac:dyDescent="0.2">
      <c r="G116" s="7"/>
      <c r="K116">
        <v>12</v>
      </c>
      <c r="L116">
        <v>14</v>
      </c>
      <c r="M116">
        <f t="shared" si="10"/>
        <v>0.8571428571428571</v>
      </c>
    </row>
    <row r="117" spans="7:13" x14ac:dyDescent="0.2">
      <c r="G117" s="7"/>
      <c r="K117">
        <v>11</v>
      </c>
      <c r="L117">
        <v>13</v>
      </c>
      <c r="M117">
        <f t="shared" si="10"/>
        <v>0.84615384615384615</v>
      </c>
    </row>
    <row r="118" spans="7:13" x14ac:dyDescent="0.2">
      <c r="G118" s="7"/>
      <c r="K118">
        <v>11</v>
      </c>
      <c r="L118">
        <v>14</v>
      </c>
      <c r="M118">
        <f t="shared" si="10"/>
        <v>0.7857142857142857</v>
      </c>
    </row>
    <row r="119" spans="7:13" x14ac:dyDescent="0.2">
      <c r="G119" s="7"/>
      <c r="K119">
        <v>11</v>
      </c>
      <c r="L119">
        <v>13</v>
      </c>
      <c r="M119">
        <f t="shared" si="10"/>
        <v>0.84615384615384615</v>
      </c>
    </row>
    <row r="120" spans="7:13" x14ac:dyDescent="0.2">
      <c r="G120" s="7"/>
      <c r="K120">
        <v>10.5</v>
      </c>
      <c r="L120">
        <v>14</v>
      </c>
      <c r="M120">
        <f t="shared" si="10"/>
        <v>0.75</v>
      </c>
    </row>
    <row r="121" spans="7:13" x14ac:dyDescent="0.2">
      <c r="G121" s="7"/>
      <c r="K121">
        <v>11</v>
      </c>
      <c r="L121">
        <v>13</v>
      </c>
      <c r="M121">
        <f t="shared" si="10"/>
        <v>0.84615384615384615</v>
      </c>
    </row>
    <row r="122" spans="7:13" x14ac:dyDescent="0.2">
      <c r="G122" s="7"/>
      <c r="K122">
        <v>11</v>
      </c>
      <c r="L122">
        <v>14</v>
      </c>
      <c r="M122">
        <f t="shared" si="10"/>
        <v>0.7857142857142857</v>
      </c>
    </row>
    <row r="123" spans="7:13" x14ac:dyDescent="0.2">
      <c r="G123" s="7"/>
    </row>
    <row r="124" spans="7:13" x14ac:dyDescent="0.2">
      <c r="G124" s="7"/>
    </row>
    <row r="125" spans="7:13" x14ac:dyDescent="0.2">
      <c r="G125" s="7"/>
    </row>
    <row r="126" spans="7:13" x14ac:dyDescent="0.2">
      <c r="G126" s="7"/>
    </row>
    <row r="127" spans="7:13" x14ac:dyDescent="0.2">
      <c r="G127" s="7"/>
    </row>
    <row r="128" spans="7:13" x14ac:dyDescent="0.2">
      <c r="G128" s="7"/>
    </row>
    <row r="129" spans="7:7" x14ac:dyDescent="0.2">
      <c r="G129" s="7"/>
    </row>
    <row r="130" spans="7:7" x14ac:dyDescent="0.2">
      <c r="G130" s="7"/>
    </row>
    <row r="131" spans="7:7" x14ac:dyDescent="0.2">
      <c r="G131" s="7"/>
    </row>
    <row r="132" spans="7:7" x14ac:dyDescent="0.2">
      <c r="G132" s="7"/>
    </row>
    <row r="133" spans="7:7" x14ac:dyDescent="0.2">
      <c r="G133" s="7"/>
    </row>
    <row r="134" spans="7:7" x14ac:dyDescent="0.2">
      <c r="G134" s="7"/>
    </row>
    <row r="135" spans="7:7" x14ac:dyDescent="0.2">
      <c r="G135" s="7"/>
    </row>
    <row r="136" spans="7:7" x14ac:dyDescent="0.2">
      <c r="G136" s="7"/>
    </row>
    <row r="137" spans="7:7" x14ac:dyDescent="0.2">
      <c r="G137" s="7"/>
    </row>
    <row r="138" spans="7:7" x14ac:dyDescent="0.2">
      <c r="G138" s="7"/>
    </row>
    <row r="139" spans="7:7" x14ac:dyDescent="0.2">
      <c r="G139" s="7"/>
    </row>
    <row r="140" spans="7:7" x14ac:dyDescent="0.2">
      <c r="G140" s="7"/>
    </row>
    <row r="141" spans="7:7" x14ac:dyDescent="0.2">
      <c r="G141" s="7"/>
    </row>
    <row r="142" spans="7:7" x14ac:dyDescent="0.2">
      <c r="G142" s="7"/>
    </row>
    <row r="143" spans="7:7" x14ac:dyDescent="0.2">
      <c r="G143" s="7"/>
    </row>
    <row r="144" spans="7:7" x14ac:dyDescent="0.2">
      <c r="G144" s="7"/>
    </row>
    <row r="145" spans="7:7" x14ac:dyDescent="0.2">
      <c r="G145" s="7"/>
    </row>
    <row r="146" spans="7:7" x14ac:dyDescent="0.2">
      <c r="G146" s="7"/>
    </row>
    <row r="147" spans="7:7" x14ac:dyDescent="0.2">
      <c r="G147" s="7"/>
    </row>
    <row r="148" spans="7:7" x14ac:dyDescent="0.2">
      <c r="G148" s="7"/>
    </row>
    <row r="149" spans="7:7" x14ac:dyDescent="0.2">
      <c r="G149" s="7"/>
    </row>
    <row r="150" spans="7:7" x14ac:dyDescent="0.2">
      <c r="G150" s="7"/>
    </row>
    <row r="151" spans="7:7" x14ac:dyDescent="0.2">
      <c r="G151" s="7"/>
    </row>
    <row r="152" spans="7:7" x14ac:dyDescent="0.2">
      <c r="G152" s="7"/>
    </row>
    <row r="153" spans="7:7" x14ac:dyDescent="0.2">
      <c r="G153" s="7"/>
    </row>
    <row r="154" spans="7:7" x14ac:dyDescent="0.2">
      <c r="G154" s="7"/>
    </row>
    <row r="155" spans="7:7" x14ac:dyDescent="0.2">
      <c r="G155" s="7"/>
    </row>
    <row r="156" spans="7:7" x14ac:dyDescent="0.2">
      <c r="G156" s="7"/>
    </row>
    <row r="157" spans="7:7" x14ac:dyDescent="0.2">
      <c r="G157" s="7"/>
    </row>
    <row r="158" spans="7:7" x14ac:dyDescent="0.2">
      <c r="G158" s="7"/>
    </row>
    <row r="159" spans="7:7" x14ac:dyDescent="0.2">
      <c r="G159" s="7"/>
    </row>
    <row r="160" spans="7:7" x14ac:dyDescent="0.2">
      <c r="G160" s="7"/>
    </row>
    <row r="161" spans="7:7" x14ac:dyDescent="0.2">
      <c r="G161" s="7"/>
    </row>
    <row r="162" spans="7:7" x14ac:dyDescent="0.2">
      <c r="G162" s="7"/>
    </row>
    <row r="163" spans="7:7" x14ac:dyDescent="0.2">
      <c r="G163" s="7"/>
    </row>
    <row r="164" spans="7:7" x14ac:dyDescent="0.2">
      <c r="G164" s="7"/>
    </row>
    <row r="165" spans="7:7" x14ac:dyDescent="0.2">
      <c r="G165" s="7"/>
    </row>
    <row r="166" spans="7:7" x14ac:dyDescent="0.2">
      <c r="G166" s="7"/>
    </row>
    <row r="167" spans="7:7" x14ac:dyDescent="0.2">
      <c r="G167" s="7"/>
    </row>
    <row r="168" spans="7:7" x14ac:dyDescent="0.2">
      <c r="G168" s="7"/>
    </row>
    <row r="169" spans="7:7" x14ac:dyDescent="0.2">
      <c r="G169" s="7"/>
    </row>
    <row r="170" spans="7:7" x14ac:dyDescent="0.2">
      <c r="G170" s="7"/>
    </row>
    <row r="171" spans="7:7" x14ac:dyDescent="0.2">
      <c r="G171" s="7"/>
    </row>
    <row r="172" spans="7:7" x14ac:dyDescent="0.2">
      <c r="G172" s="7"/>
    </row>
    <row r="173" spans="7:7" x14ac:dyDescent="0.2">
      <c r="G173" s="7"/>
    </row>
    <row r="174" spans="7:7" x14ac:dyDescent="0.2">
      <c r="G174" s="7"/>
    </row>
    <row r="175" spans="7:7" x14ac:dyDescent="0.2">
      <c r="G175" s="7"/>
    </row>
    <row r="176" spans="7:7" x14ac:dyDescent="0.2">
      <c r="G176" s="7"/>
    </row>
    <row r="177" spans="7:7" x14ac:dyDescent="0.2">
      <c r="G177" s="7"/>
    </row>
    <row r="178" spans="7:7" x14ac:dyDescent="0.2">
      <c r="G178" s="7"/>
    </row>
    <row r="179" spans="7:7" x14ac:dyDescent="0.2">
      <c r="G179" s="7"/>
    </row>
    <row r="180" spans="7:7" x14ac:dyDescent="0.2">
      <c r="G180" s="7"/>
    </row>
    <row r="181" spans="7:7" x14ac:dyDescent="0.2">
      <c r="G181" s="7"/>
    </row>
    <row r="182" spans="7:7" x14ac:dyDescent="0.2">
      <c r="G182" s="7"/>
    </row>
    <row r="183" spans="7:7" x14ac:dyDescent="0.2">
      <c r="G183" s="7"/>
    </row>
    <row r="184" spans="7:7" x14ac:dyDescent="0.2">
      <c r="G184" s="7"/>
    </row>
    <row r="185" spans="7:7" x14ac:dyDescent="0.2">
      <c r="G185" s="7"/>
    </row>
    <row r="186" spans="7:7" x14ac:dyDescent="0.2">
      <c r="G186" s="7"/>
    </row>
    <row r="187" spans="7:7" x14ac:dyDescent="0.2">
      <c r="G187" s="7"/>
    </row>
    <row r="188" spans="7:7" x14ac:dyDescent="0.2">
      <c r="G188" s="7"/>
    </row>
    <row r="189" spans="7:7" x14ac:dyDescent="0.2">
      <c r="G189" s="7"/>
    </row>
    <row r="190" spans="7:7" x14ac:dyDescent="0.2">
      <c r="G190" s="7"/>
    </row>
    <row r="191" spans="7:7" x14ac:dyDescent="0.2">
      <c r="G191" s="7"/>
    </row>
    <row r="192" spans="7:7" x14ac:dyDescent="0.2">
      <c r="G192" s="7"/>
    </row>
    <row r="193" spans="7:7" x14ac:dyDescent="0.2">
      <c r="G193" s="7"/>
    </row>
    <row r="194" spans="7:7" x14ac:dyDescent="0.2">
      <c r="G194" s="7"/>
    </row>
    <row r="195" spans="7:7" x14ac:dyDescent="0.2">
      <c r="G195" s="7"/>
    </row>
    <row r="196" spans="7:7" x14ac:dyDescent="0.2">
      <c r="G196" s="7"/>
    </row>
    <row r="197" spans="7:7" x14ac:dyDescent="0.2">
      <c r="G197" s="7"/>
    </row>
    <row r="198" spans="7:7" x14ac:dyDescent="0.2">
      <c r="G198" s="7"/>
    </row>
    <row r="199" spans="7:7" x14ac:dyDescent="0.2">
      <c r="G199" s="7"/>
    </row>
    <row r="200" spans="7:7" x14ac:dyDescent="0.2">
      <c r="G200" s="7"/>
    </row>
    <row r="201" spans="7:7" x14ac:dyDescent="0.2">
      <c r="G201" s="7"/>
    </row>
    <row r="202" spans="7:7" x14ac:dyDescent="0.2">
      <c r="G202" s="7"/>
    </row>
    <row r="203" spans="7:7" x14ac:dyDescent="0.2">
      <c r="G203" s="7"/>
    </row>
    <row r="204" spans="7:7" x14ac:dyDescent="0.2">
      <c r="G204" s="7"/>
    </row>
    <row r="205" spans="7:7" x14ac:dyDescent="0.2">
      <c r="G205" s="7"/>
    </row>
    <row r="206" spans="7:7" x14ac:dyDescent="0.2">
      <c r="G206" s="7"/>
    </row>
    <row r="207" spans="7:7" x14ac:dyDescent="0.2">
      <c r="G207" s="7"/>
    </row>
    <row r="208" spans="7:7" x14ac:dyDescent="0.2">
      <c r="G208" s="7"/>
    </row>
    <row r="209" spans="7:7" x14ac:dyDescent="0.2">
      <c r="G209" s="7"/>
    </row>
    <row r="210" spans="7:7" x14ac:dyDescent="0.2">
      <c r="G210" s="7"/>
    </row>
    <row r="211" spans="7:7" x14ac:dyDescent="0.2">
      <c r="G211" s="7"/>
    </row>
    <row r="212" spans="7:7" x14ac:dyDescent="0.2">
      <c r="G212" s="7"/>
    </row>
    <row r="213" spans="7:7" x14ac:dyDescent="0.2">
      <c r="G213" s="7"/>
    </row>
    <row r="214" spans="7:7" x14ac:dyDescent="0.2">
      <c r="G214" s="7"/>
    </row>
    <row r="215" spans="7:7" x14ac:dyDescent="0.2">
      <c r="G215" s="7"/>
    </row>
    <row r="216" spans="7:7" x14ac:dyDescent="0.2">
      <c r="G216" s="7"/>
    </row>
    <row r="217" spans="7:7" x14ac:dyDescent="0.2">
      <c r="G217" s="7"/>
    </row>
    <row r="218" spans="7:7" x14ac:dyDescent="0.2">
      <c r="G218" s="7"/>
    </row>
    <row r="219" spans="7:7" x14ac:dyDescent="0.2">
      <c r="G219" s="7"/>
    </row>
    <row r="220" spans="7:7" x14ac:dyDescent="0.2">
      <c r="G220" s="7"/>
    </row>
    <row r="221" spans="7:7" x14ac:dyDescent="0.2">
      <c r="G221" s="7"/>
    </row>
    <row r="222" spans="7:7" x14ac:dyDescent="0.2">
      <c r="G222" s="7"/>
    </row>
    <row r="223" spans="7:7" x14ac:dyDescent="0.2">
      <c r="G223" s="7"/>
    </row>
    <row r="224" spans="7:7" x14ac:dyDescent="0.2">
      <c r="G224" s="7"/>
    </row>
    <row r="225" spans="7:7" x14ac:dyDescent="0.2">
      <c r="G225" s="7"/>
    </row>
    <row r="226" spans="7:7" x14ac:dyDescent="0.2">
      <c r="G226" s="7"/>
    </row>
    <row r="227" spans="7:7" x14ac:dyDescent="0.2">
      <c r="G227" s="7"/>
    </row>
    <row r="228" spans="7:7" x14ac:dyDescent="0.2">
      <c r="G228" s="7"/>
    </row>
    <row r="229" spans="7:7" x14ac:dyDescent="0.2">
      <c r="G229" s="7"/>
    </row>
    <row r="230" spans="7:7" x14ac:dyDescent="0.2">
      <c r="G230" s="7"/>
    </row>
    <row r="231" spans="7:7" x14ac:dyDescent="0.2">
      <c r="G231" s="7"/>
    </row>
    <row r="232" spans="7:7" x14ac:dyDescent="0.2">
      <c r="G232" s="7"/>
    </row>
    <row r="233" spans="7:7" x14ac:dyDescent="0.2">
      <c r="G233" s="7"/>
    </row>
  </sheetData>
  <phoneticPr fontId="4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0"/>
  <sheetViews>
    <sheetView workbookViewId="0">
      <selection sqref="A1:XFD1048576"/>
    </sheetView>
  </sheetViews>
  <sheetFormatPr defaultRowHeight="12.75" x14ac:dyDescent="0.2"/>
  <cols>
    <col min="1" max="1" width="24.42578125" bestFit="1" customWidth="1"/>
    <col min="10" max="11" width="9.140625" style="7"/>
  </cols>
  <sheetData>
    <row r="1" spans="1:19" x14ac:dyDescent="0.2">
      <c r="A1" s="2" t="s">
        <v>421</v>
      </c>
      <c r="B1" s="2" t="s">
        <v>583</v>
      </c>
      <c r="C1" s="2" t="s">
        <v>1</v>
      </c>
      <c r="D1" s="2" t="s">
        <v>2</v>
      </c>
      <c r="E1" s="2" t="s">
        <v>5</v>
      </c>
      <c r="F1" s="2" t="s">
        <v>4</v>
      </c>
      <c r="G1" s="3" t="s">
        <v>3</v>
      </c>
      <c r="H1" s="4" t="s">
        <v>6</v>
      </c>
      <c r="I1" s="2" t="s">
        <v>24</v>
      </c>
      <c r="J1" s="6" t="s">
        <v>141</v>
      </c>
      <c r="K1" s="6" t="s">
        <v>1151</v>
      </c>
      <c r="L1" s="2" t="s">
        <v>7</v>
      </c>
      <c r="M1" s="2" t="s">
        <v>8</v>
      </c>
      <c r="N1" s="6" t="s">
        <v>56</v>
      </c>
      <c r="O1" t="s">
        <v>45</v>
      </c>
      <c r="P1" t="s">
        <v>46</v>
      </c>
      <c r="Q1" t="s">
        <v>47</v>
      </c>
      <c r="R1" t="s">
        <v>73</v>
      </c>
      <c r="S1" t="s">
        <v>74</v>
      </c>
    </row>
    <row r="2" spans="1:19" x14ac:dyDescent="0.2">
      <c r="A2" t="s">
        <v>12</v>
      </c>
      <c r="B2" s="1">
        <f>AVERAGE(B21:B993)</f>
        <v>10.8</v>
      </c>
      <c r="C2" s="1">
        <f>AVERAGE(C21:C993)</f>
        <v>59.88</v>
      </c>
      <c r="D2" s="1">
        <f t="shared" ref="D2:M2" si="0">AVERAGE(D21:D993)</f>
        <v>28.66</v>
      </c>
      <c r="E2" s="1">
        <f t="shared" si="0"/>
        <v>33.28</v>
      </c>
      <c r="F2" s="1">
        <f t="shared" si="0"/>
        <v>28.836000000000002</v>
      </c>
      <c r="G2" s="7">
        <f>AVERAGE(G21:G993)</f>
        <v>2.1112432071016105</v>
      </c>
      <c r="H2" s="7">
        <f t="shared" si="0"/>
        <v>0.55892081493015244</v>
      </c>
      <c r="I2" s="1">
        <f>AVERAGE(I22:I993)</f>
        <v>14.163265306122449</v>
      </c>
      <c r="J2" s="7">
        <f t="shared" si="0"/>
        <v>0.24885756083105662</v>
      </c>
      <c r="K2" s="7">
        <f>AVERAGE(K21:K993)</f>
        <v>45.3</v>
      </c>
      <c r="L2" s="1">
        <f>AVERAGE(L21:L991)</f>
        <v>8.82258064516129</v>
      </c>
      <c r="M2" s="1">
        <f t="shared" si="0"/>
        <v>9.6612903225806459</v>
      </c>
      <c r="N2" s="7">
        <f>AVERAGE(N21:N993)</f>
        <v>0.91396691876318326</v>
      </c>
      <c r="R2" s="7" t="e">
        <f>AVERAGE(R22:R993)</f>
        <v>#DIV/0!</v>
      </c>
      <c r="S2" s="7" t="e">
        <f>AVERAGE(S22:S993)</f>
        <v>#DIV/0!</v>
      </c>
    </row>
    <row r="3" spans="1:19" x14ac:dyDescent="0.2">
      <c r="A3" t="s">
        <v>14</v>
      </c>
      <c r="B3">
        <f>MIN(B21:B993)</f>
        <v>7</v>
      </c>
      <c r="C3">
        <f>MIN(C21:C993)</f>
        <v>30</v>
      </c>
      <c r="D3">
        <f t="shared" ref="D3:M3" si="1">MIN(D21:D993)</f>
        <v>14</v>
      </c>
      <c r="E3">
        <f t="shared" si="1"/>
        <v>17</v>
      </c>
      <c r="F3">
        <f t="shared" si="1"/>
        <v>24</v>
      </c>
      <c r="G3" s="7">
        <f>MIN(G21:G993)</f>
        <v>1.6774193548387097</v>
      </c>
      <c r="H3" s="7">
        <f t="shared" si="1"/>
        <v>0.4</v>
      </c>
      <c r="I3">
        <f>MIN(I22:I993)</f>
        <v>10</v>
      </c>
      <c r="J3" s="7">
        <f t="shared" si="1"/>
        <v>0.11</v>
      </c>
      <c r="K3" s="7">
        <f>MIN(K21:K993)</f>
        <v>32</v>
      </c>
      <c r="L3">
        <f>MIN(L21:L991)</f>
        <v>7</v>
      </c>
      <c r="M3">
        <f t="shared" si="1"/>
        <v>8</v>
      </c>
      <c r="N3" s="7">
        <f>MIN(N21:N993)</f>
        <v>0.79166666666666663</v>
      </c>
      <c r="R3" s="7">
        <f>MIN(R22:R993)</f>
        <v>0</v>
      </c>
      <c r="S3" s="7">
        <f>MIN(S22:S993)</f>
        <v>0</v>
      </c>
    </row>
    <row r="4" spans="1:19" x14ac:dyDescent="0.2">
      <c r="A4" t="s">
        <v>15</v>
      </c>
      <c r="B4" s="1">
        <f>PERCENTILE(B21:B993,0.05)</f>
        <v>7.95</v>
      </c>
      <c r="C4" s="1">
        <f t="shared" ref="C4:J4" si="2">PERCENTILE(C21:C993,0.05)</f>
        <v>38.799999999999997</v>
      </c>
      <c r="D4" s="1">
        <f t="shared" si="2"/>
        <v>18</v>
      </c>
      <c r="E4" s="1">
        <f t="shared" si="2"/>
        <v>21.45</v>
      </c>
      <c r="F4" s="1">
        <f t="shared" si="2"/>
        <v>25</v>
      </c>
      <c r="G4" s="7">
        <f>PERCENTILE(G21:G993,0.05)</f>
        <v>1.8149999999999999</v>
      </c>
      <c r="H4" s="7">
        <f t="shared" si="2"/>
        <v>0.46870384764865913</v>
      </c>
      <c r="I4" s="1">
        <f>PERCENTILE(I22:I993,0.05)</f>
        <v>12</v>
      </c>
      <c r="J4" s="7">
        <f t="shared" si="2"/>
        <v>0.12899159663865548</v>
      </c>
      <c r="K4" s="7">
        <f>PERCENTILE(K21:K993,0.05)</f>
        <v>35</v>
      </c>
      <c r="L4" s="1">
        <f>PERCENTILE(L21:L991,0.05)</f>
        <v>7.5</v>
      </c>
      <c r="M4" s="1">
        <f>PERCENTILE(M21:M993,0.05)</f>
        <v>8.5</v>
      </c>
      <c r="N4" s="7">
        <f>PERCENTILE(N21:N993,0.05)</f>
        <v>0.84659090909090917</v>
      </c>
      <c r="R4" s="7" t="e">
        <f>PERCENTILE(R22:R993,0.05)</f>
        <v>#NUM!</v>
      </c>
      <c r="S4" s="7" t="e">
        <f>PERCENTILE(S22:S993,0.05)</f>
        <v>#NUM!</v>
      </c>
    </row>
    <row r="5" spans="1:19" x14ac:dyDescent="0.2">
      <c r="A5" t="s">
        <v>16</v>
      </c>
      <c r="B5" s="1">
        <f>PERCENTILE(B21:B993,0.95)</f>
        <v>13.05</v>
      </c>
      <c r="C5" s="1">
        <f t="shared" ref="C5:J5" si="3">PERCENTILE(C21:C993,0.95)</f>
        <v>83</v>
      </c>
      <c r="D5" s="1">
        <f t="shared" si="3"/>
        <v>42.55</v>
      </c>
      <c r="E5" s="1">
        <f t="shared" si="3"/>
        <v>44.55</v>
      </c>
      <c r="F5" s="1">
        <f t="shared" si="3"/>
        <v>34</v>
      </c>
      <c r="G5" s="7">
        <f>PERCENTILE(G21:G993,0.95)</f>
        <v>2.5611111111111109</v>
      </c>
      <c r="H5" s="7">
        <f t="shared" si="3"/>
        <v>0.65369402985074632</v>
      </c>
      <c r="I5" s="1">
        <f>PERCENTILE(I22:I993,0.95)</f>
        <v>18</v>
      </c>
      <c r="J5" s="7">
        <f t="shared" si="3"/>
        <v>0.35294117647058826</v>
      </c>
      <c r="K5" s="7">
        <f>PERCENTILE(K21:K993,0.95)</f>
        <v>58</v>
      </c>
      <c r="L5" s="1">
        <f>PERCENTILE(L21:L991,0.95)</f>
        <v>10</v>
      </c>
      <c r="M5" s="1">
        <f>PERCENTILE(M21:M993,0.95)</f>
        <v>11</v>
      </c>
      <c r="N5" s="7">
        <f>PERCENTILE(N21:N993,0.95)</f>
        <v>1</v>
      </c>
      <c r="R5" s="7" t="e">
        <f>PERCENTILE(R22:R993,0.95)</f>
        <v>#NUM!</v>
      </c>
      <c r="S5" s="7" t="e">
        <f>PERCENTILE(S22:S993,0.95)</f>
        <v>#NUM!</v>
      </c>
    </row>
    <row r="6" spans="1:19" x14ac:dyDescent="0.2">
      <c r="A6" t="s">
        <v>13</v>
      </c>
      <c r="B6">
        <f>MAX(B21:B993)</f>
        <v>14</v>
      </c>
      <c r="C6">
        <f>MAX(C21:C993)</f>
        <v>85</v>
      </c>
      <c r="D6">
        <f t="shared" ref="D6:M6" si="4">MAX(D21:D993)</f>
        <v>45</v>
      </c>
      <c r="E6">
        <f t="shared" si="4"/>
        <v>52</v>
      </c>
      <c r="F6">
        <f t="shared" si="4"/>
        <v>34</v>
      </c>
      <c r="G6" s="7">
        <f>MAX(G21:G993)</f>
        <v>2.8461538461538463</v>
      </c>
      <c r="H6" s="7">
        <f t="shared" si="4"/>
        <v>0.66666666666666663</v>
      </c>
      <c r="I6">
        <f>MAX(I22:I993)</f>
        <v>20</v>
      </c>
      <c r="J6" s="7">
        <f t="shared" si="4"/>
        <v>0.54545454545454541</v>
      </c>
      <c r="K6" s="7">
        <f>MAX(K21:K993)</f>
        <v>58</v>
      </c>
      <c r="L6">
        <f>MAX(L21:L991)</f>
        <v>10</v>
      </c>
      <c r="M6">
        <f t="shared" si="4"/>
        <v>12</v>
      </c>
      <c r="N6" s="7">
        <f>MAX(N21:N993)</f>
        <v>1</v>
      </c>
      <c r="R6" s="7">
        <f>MAX(R22:R993)</f>
        <v>0</v>
      </c>
      <c r="S6" s="7">
        <f>MAX(S22:S993)</f>
        <v>0</v>
      </c>
    </row>
    <row r="7" spans="1:19" x14ac:dyDescent="0.2">
      <c r="A7" t="s">
        <v>22</v>
      </c>
      <c r="B7">
        <f>COUNT(B9:B993)</f>
        <v>20</v>
      </c>
      <c r="C7">
        <f>COUNT(C9:C993)</f>
        <v>50</v>
      </c>
      <c r="D7">
        <f t="shared" ref="D7:N7" si="5">COUNT(D9:D993)</f>
        <v>50</v>
      </c>
      <c r="E7">
        <f t="shared" si="5"/>
        <v>50</v>
      </c>
      <c r="F7">
        <f t="shared" si="5"/>
        <v>50</v>
      </c>
      <c r="G7">
        <f t="shared" si="5"/>
        <v>50</v>
      </c>
      <c r="H7">
        <f t="shared" si="5"/>
        <v>50</v>
      </c>
      <c r="I7">
        <f t="shared" si="5"/>
        <v>50</v>
      </c>
      <c r="J7" s="5">
        <f t="shared" si="5"/>
        <v>50</v>
      </c>
      <c r="K7" s="5">
        <f>COUNT(K9:K993)</f>
        <v>30</v>
      </c>
      <c r="L7">
        <f>COUNT(L9:L991)</f>
        <v>31</v>
      </c>
      <c r="M7">
        <f t="shared" si="5"/>
        <v>31</v>
      </c>
      <c r="N7">
        <f t="shared" si="5"/>
        <v>31</v>
      </c>
      <c r="R7">
        <f>COUNT(R21:R993)</f>
        <v>0</v>
      </c>
      <c r="S7">
        <f>COUNT(S21:S993)</f>
        <v>0</v>
      </c>
    </row>
    <row r="21" spans="1:12" x14ac:dyDescent="0.2">
      <c r="A21" t="s">
        <v>176</v>
      </c>
      <c r="C21">
        <v>68</v>
      </c>
      <c r="D21">
        <v>32</v>
      </c>
      <c r="E21">
        <v>32</v>
      </c>
      <c r="F21">
        <v>28.8</v>
      </c>
      <c r="G21" s="7">
        <f>C21/D21</f>
        <v>2.125</v>
      </c>
      <c r="H21" s="7">
        <f>E21/C21</f>
        <v>0.47058823529411764</v>
      </c>
      <c r="I21">
        <v>16</v>
      </c>
      <c r="J21" s="7">
        <v>0.26666666666666666</v>
      </c>
    </row>
    <row r="22" spans="1:12" x14ac:dyDescent="0.2">
      <c r="A22" t="s">
        <v>176</v>
      </c>
      <c r="C22">
        <v>66</v>
      </c>
      <c r="D22">
        <v>32</v>
      </c>
      <c r="E22">
        <v>40</v>
      </c>
      <c r="F22">
        <v>28.8</v>
      </c>
      <c r="G22" s="7">
        <f t="shared" ref="G22:G70" si="6">C22/D22</f>
        <v>2.0625</v>
      </c>
      <c r="H22" s="7">
        <f t="shared" ref="H22:H70" si="7">E22/C22</f>
        <v>0.60606060606060608</v>
      </c>
      <c r="I22">
        <v>12</v>
      </c>
      <c r="J22" s="7">
        <v>0.35294117647058826</v>
      </c>
    </row>
    <row r="23" spans="1:12" x14ac:dyDescent="0.2">
      <c r="A23" t="s">
        <v>176</v>
      </c>
      <c r="C23">
        <v>66</v>
      </c>
      <c r="D23">
        <v>30</v>
      </c>
      <c r="E23">
        <v>40</v>
      </c>
      <c r="F23">
        <v>28.8</v>
      </c>
      <c r="G23" s="7">
        <f t="shared" si="6"/>
        <v>2.2000000000000002</v>
      </c>
      <c r="H23" s="7">
        <f t="shared" si="7"/>
        <v>0.60606060606060608</v>
      </c>
      <c r="I23">
        <v>14</v>
      </c>
      <c r="J23" s="7">
        <v>0.2</v>
      </c>
    </row>
    <row r="24" spans="1:12" x14ac:dyDescent="0.2">
      <c r="A24" t="s">
        <v>177</v>
      </c>
      <c r="C24">
        <v>58</v>
      </c>
      <c r="D24">
        <v>29</v>
      </c>
      <c r="E24">
        <v>37</v>
      </c>
      <c r="F24">
        <v>28.8</v>
      </c>
      <c r="G24" s="7">
        <f t="shared" si="6"/>
        <v>2</v>
      </c>
      <c r="H24" s="7">
        <f t="shared" si="7"/>
        <v>0.63793103448275867</v>
      </c>
      <c r="I24">
        <v>12</v>
      </c>
      <c r="J24" s="7">
        <v>0.33333333333333331</v>
      </c>
    </row>
    <row r="25" spans="1:12" x14ac:dyDescent="0.2">
      <c r="A25" t="s">
        <v>178</v>
      </c>
      <c r="C25">
        <v>49</v>
      </c>
      <c r="D25">
        <v>28</v>
      </c>
      <c r="E25">
        <v>30</v>
      </c>
      <c r="F25">
        <v>28.8</v>
      </c>
      <c r="G25" s="7">
        <f t="shared" si="6"/>
        <v>1.75</v>
      </c>
      <c r="H25" s="7">
        <f t="shared" si="7"/>
        <v>0.61224489795918369</v>
      </c>
      <c r="I25">
        <v>12</v>
      </c>
      <c r="J25" s="7">
        <v>0.21428571428571427</v>
      </c>
    </row>
    <row r="26" spans="1:12" x14ac:dyDescent="0.2">
      <c r="A26" t="s">
        <v>179</v>
      </c>
      <c r="C26">
        <v>83</v>
      </c>
      <c r="D26">
        <v>37</v>
      </c>
      <c r="E26">
        <v>44</v>
      </c>
      <c r="F26">
        <v>28.8</v>
      </c>
      <c r="G26" s="7">
        <f t="shared" si="6"/>
        <v>2.2432432432432434</v>
      </c>
      <c r="H26" s="7">
        <f t="shared" si="7"/>
        <v>0.53012048192771088</v>
      </c>
      <c r="I26">
        <v>14</v>
      </c>
      <c r="J26" s="7">
        <v>0.3888888888888889</v>
      </c>
    </row>
    <row r="27" spans="1:12" x14ac:dyDescent="0.2">
      <c r="A27" t="s">
        <v>180</v>
      </c>
      <c r="C27">
        <v>74</v>
      </c>
      <c r="D27">
        <v>26</v>
      </c>
      <c r="E27">
        <v>45</v>
      </c>
      <c r="F27">
        <v>28.8</v>
      </c>
      <c r="G27" s="7">
        <f t="shared" si="6"/>
        <v>2.8461538461538463</v>
      </c>
      <c r="H27" s="7">
        <f t="shared" si="7"/>
        <v>0.60810810810810811</v>
      </c>
      <c r="I27">
        <v>16</v>
      </c>
      <c r="J27" s="7">
        <v>0.2857142857142857</v>
      </c>
    </row>
    <row r="28" spans="1:12" x14ac:dyDescent="0.2">
      <c r="A28" t="s">
        <v>180</v>
      </c>
      <c r="C28">
        <v>49</v>
      </c>
      <c r="D28">
        <v>22</v>
      </c>
      <c r="E28">
        <v>27</v>
      </c>
      <c r="F28">
        <v>28.8</v>
      </c>
      <c r="G28" s="7">
        <f t="shared" si="6"/>
        <v>2.2272727272727271</v>
      </c>
      <c r="H28" s="7">
        <f t="shared" si="7"/>
        <v>0.55102040816326525</v>
      </c>
      <c r="I28">
        <v>14</v>
      </c>
      <c r="J28" s="7">
        <v>0.16666666666666666</v>
      </c>
    </row>
    <row r="29" spans="1:12" x14ac:dyDescent="0.2">
      <c r="A29" t="s">
        <v>180</v>
      </c>
      <c r="C29">
        <v>47</v>
      </c>
      <c r="D29">
        <v>18</v>
      </c>
      <c r="E29">
        <v>31</v>
      </c>
      <c r="F29">
        <v>28.8</v>
      </c>
      <c r="G29" s="7">
        <f t="shared" si="6"/>
        <v>2.6111111111111112</v>
      </c>
      <c r="H29" s="7">
        <f t="shared" si="7"/>
        <v>0.65957446808510634</v>
      </c>
      <c r="I29">
        <v>12</v>
      </c>
      <c r="J29" s="7">
        <v>0.1111111111111111</v>
      </c>
    </row>
    <row r="30" spans="1:12" x14ac:dyDescent="0.2">
      <c r="A30" t="s">
        <v>180</v>
      </c>
      <c r="C30">
        <v>47</v>
      </c>
      <c r="D30">
        <v>22</v>
      </c>
      <c r="E30">
        <v>24</v>
      </c>
      <c r="F30">
        <v>28.8</v>
      </c>
      <c r="G30" s="7">
        <f t="shared" si="6"/>
        <v>2.1363636363636362</v>
      </c>
      <c r="H30" s="7">
        <f t="shared" si="7"/>
        <v>0.51063829787234039</v>
      </c>
      <c r="I30">
        <v>12</v>
      </c>
      <c r="J30" s="7">
        <v>0.18181818181818182</v>
      </c>
    </row>
    <row r="31" spans="1:12" x14ac:dyDescent="0.2">
      <c r="A31" t="s">
        <v>180</v>
      </c>
      <c r="C31">
        <v>58</v>
      </c>
      <c r="D31">
        <v>24</v>
      </c>
      <c r="E31">
        <v>36</v>
      </c>
      <c r="F31">
        <v>28.8</v>
      </c>
      <c r="G31" s="7">
        <f t="shared" si="6"/>
        <v>2.4166666666666665</v>
      </c>
      <c r="H31" s="7">
        <f t="shared" si="7"/>
        <v>0.62068965517241381</v>
      </c>
      <c r="I31">
        <v>10</v>
      </c>
      <c r="J31" s="7">
        <v>0.11</v>
      </c>
    </row>
    <row r="32" spans="1:12" x14ac:dyDescent="0.2">
      <c r="A32" t="s">
        <v>181</v>
      </c>
      <c r="C32">
        <v>52</v>
      </c>
      <c r="D32">
        <v>31</v>
      </c>
      <c r="E32">
        <v>26</v>
      </c>
      <c r="F32">
        <v>34</v>
      </c>
      <c r="G32" s="7">
        <f t="shared" si="6"/>
        <v>1.6774193548387097</v>
      </c>
      <c r="H32" s="7">
        <f t="shared" si="7"/>
        <v>0.5</v>
      </c>
      <c r="I32">
        <v>12</v>
      </c>
      <c r="J32" s="7">
        <v>0.17647058823529416</v>
      </c>
      <c r="L32" s="7"/>
    </row>
    <row r="33" spans="1:12" x14ac:dyDescent="0.2">
      <c r="A33" t="s">
        <v>181</v>
      </c>
      <c r="C33">
        <v>58</v>
      </c>
      <c r="D33">
        <v>30</v>
      </c>
      <c r="E33">
        <v>33</v>
      </c>
      <c r="F33">
        <v>32</v>
      </c>
      <c r="G33" s="7">
        <f t="shared" si="6"/>
        <v>1.9333333333333333</v>
      </c>
      <c r="H33" s="7">
        <f t="shared" si="7"/>
        <v>0.56896551724137934</v>
      </c>
      <c r="I33">
        <v>12</v>
      </c>
      <c r="J33" s="7">
        <v>0.2</v>
      </c>
      <c r="L33" s="7"/>
    </row>
    <row r="34" spans="1:12" x14ac:dyDescent="0.2">
      <c r="A34" t="s">
        <v>181</v>
      </c>
      <c r="C34">
        <v>52</v>
      </c>
      <c r="D34">
        <v>25</v>
      </c>
      <c r="E34">
        <v>30</v>
      </c>
      <c r="F34">
        <v>28</v>
      </c>
      <c r="G34" s="7">
        <f t="shared" si="6"/>
        <v>2.08</v>
      </c>
      <c r="H34" s="7">
        <f t="shared" si="7"/>
        <v>0.57692307692307687</v>
      </c>
      <c r="I34">
        <v>12</v>
      </c>
      <c r="J34" s="7">
        <v>0.15384615384615385</v>
      </c>
      <c r="L34" s="7"/>
    </row>
    <row r="35" spans="1:12" x14ac:dyDescent="0.2">
      <c r="A35" t="s">
        <v>181</v>
      </c>
      <c r="C35">
        <v>30</v>
      </c>
      <c r="D35">
        <v>14</v>
      </c>
      <c r="E35">
        <v>17</v>
      </c>
      <c r="F35">
        <v>28</v>
      </c>
      <c r="G35" s="7">
        <f t="shared" si="6"/>
        <v>2.1428571428571428</v>
      </c>
      <c r="H35" s="7">
        <f t="shared" si="7"/>
        <v>0.56666666666666665</v>
      </c>
      <c r="I35">
        <v>10</v>
      </c>
      <c r="J35" s="7">
        <v>0.25</v>
      </c>
      <c r="L35" s="7"/>
    </row>
    <row r="36" spans="1:12" x14ac:dyDescent="0.2">
      <c r="A36" t="s">
        <v>181</v>
      </c>
      <c r="C36">
        <v>45</v>
      </c>
      <c r="D36">
        <v>25</v>
      </c>
      <c r="E36">
        <v>18</v>
      </c>
      <c r="F36">
        <v>33</v>
      </c>
      <c r="G36" s="7">
        <f t="shared" si="6"/>
        <v>1.8</v>
      </c>
      <c r="H36" s="7">
        <f t="shared" si="7"/>
        <v>0.4</v>
      </c>
      <c r="I36">
        <v>13</v>
      </c>
      <c r="J36" s="7">
        <v>0.27272727272727271</v>
      </c>
      <c r="L36" s="7"/>
    </row>
    <row r="37" spans="1:12" x14ac:dyDescent="0.2">
      <c r="A37" t="s">
        <v>181</v>
      </c>
      <c r="C37">
        <v>57</v>
      </c>
      <c r="D37">
        <v>27</v>
      </c>
      <c r="E37">
        <v>28</v>
      </c>
      <c r="F37">
        <v>33</v>
      </c>
      <c r="G37" s="7">
        <f t="shared" si="6"/>
        <v>2.1111111111111112</v>
      </c>
      <c r="H37" s="7">
        <f t="shared" si="7"/>
        <v>0.49122807017543857</v>
      </c>
      <c r="I37">
        <v>14</v>
      </c>
      <c r="J37" s="7">
        <v>0.33333333333333337</v>
      </c>
      <c r="L37" s="7"/>
    </row>
    <row r="38" spans="1:12" x14ac:dyDescent="0.2">
      <c r="A38" t="s">
        <v>181</v>
      </c>
      <c r="C38">
        <v>60</v>
      </c>
      <c r="D38">
        <v>29</v>
      </c>
      <c r="E38">
        <v>31</v>
      </c>
      <c r="F38">
        <v>29</v>
      </c>
      <c r="G38" s="7">
        <f t="shared" si="6"/>
        <v>2.0689655172413794</v>
      </c>
      <c r="H38" s="7">
        <f t="shared" si="7"/>
        <v>0.51666666666666672</v>
      </c>
      <c r="I38">
        <v>15</v>
      </c>
      <c r="J38" s="7">
        <v>0.2</v>
      </c>
      <c r="L38" s="7"/>
    </row>
    <row r="39" spans="1:12" x14ac:dyDescent="0.2">
      <c r="A39" t="s">
        <v>181</v>
      </c>
      <c r="C39">
        <v>47</v>
      </c>
      <c r="D39">
        <v>17</v>
      </c>
      <c r="E39">
        <v>26</v>
      </c>
      <c r="F39">
        <v>27</v>
      </c>
      <c r="G39" s="7">
        <f t="shared" si="6"/>
        <v>2.7647058823529411</v>
      </c>
      <c r="H39" s="7">
        <f t="shared" si="7"/>
        <v>0.55319148936170215</v>
      </c>
      <c r="I39">
        <v>12</v>
      </c>
      <c r="J39" s="7">
        <v>0.19</v>
      </c>
      <c r="L39" s="7"/>
    </row>
    <row r="40" spans="1:12" x14ac:dyDescent="0.2">
      <c r="A40" t="s">
        <v>181</v>
      </c>
      <c r="C40">
        <v>47</v>
      </c>
      <c r="D40">
        <v>23</v>
      </c>
      <c r="E40">
        <v>27</v>
      </c>
      <c r="F40">
        <v>30</v>
      </c>
      <c r="G40" s="7">
        <f t="shared" si="6"/>
        <v>2.0434782608695654</v>
      </c>
      <c r="H40" s="7">
        <f t="shared" si="7"/>
        <v>0.57446808510638303</v>
      </c>
      <c r="I40">
        <v>13</v>
      </c>
      <c r="J40" s="7">
        <v>0.25</v>
      </c>
      <c r="L40" s="7"/>
    </row>
    <row r="41" spans="1:12" x14ac:dyDescent="0.2">
      <c r="A41" t="s">
        <v>181</v>
      </c>
      <c r="C41">
        <v>65</v>
      </c>
      <c r="D41">
        <v>26</v>
      </c>
      <c r="E41">
        <v>37</v>
      </c>
      <c r="F41">
        <v>28</v>
      </c>
      <c r="G41" s="7">
        <f t="shared" si="6"/>
        <v>2.5</v>
      </c>
      <c r="H41" s="7">
        <f t="shared" si="7"/>
        <v>0.56923076923076921</v>
      </c>
      <c r="I41">
        <v>14</v>
      </c>
      <c r="J41" s="7">
        <v>0.23076923076923073</v>
      </c>
      <c r="L41" s="7"/>
    </row>
    <row r="42" spans="1:12" x14ac:dyDescent="0.2">
      <c r="A42" t="s">
        <v>181</v>
      </c>
      <c r="C42">
        <v>59</v>
      </c>
      <c r="D42">
        <v>28</v>
      </c>
      <c r="E42">
        <v>35</v>
      </c>
      <c r="F42">
        <v>28</v>
      </c>
      <c r="G42" s="7">
        <f t="shared" si="6"/>
        <v>2.1071428571428572</v>
      </c>
      <c r="H42" s="7">
        <f t="shared" si="7"/>
        <v>0.59322033898305082</v>
      </c>
      <c r="I42">
        <v>16</v>
      </c>
      <c r="J42" s="7">
        <v>0.1428571428571429</v>
      </c>
      <c r="L42" s="7"/>
    </row>
    <row r="43" spans="1:12" x14ac:dyDescent="0.2">
      <c r="A43" t="s">
        <v>181</v>
      </c>
      <c r="C43">
        <v>60</v>
      </c>
      <c r="D43">
        <v>26</v>
      </c>
      <c r="E43">
        <v>39</v>
      </c>
      <c r="F43">
        <v>24</v>
      </c>
      <c r="G43" s="7">
        <f t="shared" si="6"/>
        <v>2.3076923076923075</v>
      </c>
      <c r="H43" s="7">
        <f t="shared" si="7"/>
        <v>0.65</v>
      </c>
      <c r="I43">
        <v>15</v>
      </c>
      <c r="J43" s="7">
        <v>0.23076923076923073</v>
      </c>
      <c r="L43" s="7"/>
    </row>
    <row r="44" spans="1:12" x14ac:dyDescent="0.2">
      <c r="A44" t="s">
        <v>181</v>
      </c>
      <c r="C44">
        <v>50</v>
      </c>
      <c r="D44">
        <v>24</v>
      </c>
      <c r="E44">
        <v>29</v>
      </c>
      <c r="F44">
        <v>28</v>
      </c>
      <c r="G44" s="7">
        <f t="shared" si="6"/>
        <v>2.0833333333333335</v>
      </c>
      <c r="H44" s="7">
        <f t="shared" si="7"/>
        <v>0.57999999999999996</v>
      </c>
      <c r="I44">
        <v>15</v>
      </c>
      <c r="J44" s="7">
        <v>0.28000000000000003</v>
      </c>
      <c r="L44" s="7"/>
    </row>
    <row r="45" spans="1:12" x14ac:dyDescent="0.2">
      <c r="A45" t="s">
        <v>181</v>
      </c>
      <c r="C45">
        <v>52</v>
      </c>
      <c r="D45">
        <v>24</v>
      </c>
      <c r="E45">
        <v>32</v>
      </c>
      <c r="F45">
        <v>28</v>
      </c>
      <c r="G45" s="7">
        <f t="shared" si="6"/>
        <v>2.1666666666666665</v>
      </c>
      <c r="H45" s="7">
        <f t="shared" si="7"/>
        <v>0.61538461538461542</v>
      </c>
      <c r="I45">
        <v>13</v>
      </c>
      <c r="J45" s="7">
        <v>0.25</v>
      </c>
      <c r="L45" s="7"/>
    </row>
    <row r="46" spans="1:12" x14ac:dyDescent="0.2">
      <c r="A46" t="s">
        <v>181</v>
      </c>
      <c r="C46">
        <v>55</v>
      </c>
      <c r="D46">
        <v>29</v>
      </c>
      <c r="E46">
        <v>34</v>
      </c>
      <c r="F46">
        <v>28</v>
      </c>
      <c r="G46" s="7">
        <f t="shared" si="6"/>
        <v>1.896551724137931</v>
      </c>
      <c r="H46" s="7">
        <f t="shared" si="7"/>
        <v>0.61818181818181817</v>
      </c>
      <c r="I46">
        <v>14</v>
      </c>
      <c r="J46" s="7">
        <v>0.2</v>
      </c>
      <c r="L46" s="7"/>
    </row>
    <row r="47" spans="1:12" x14ac:dyDescent="0.2">
      <c r="A47" t="s">
        <v>181</v>
      </c>
      <c r="C47">
        <v>70</v>
      </c>
      <c r="D47">
        <v>28</v>
      </c>
      <c r="E47">
        <v>42</v>
      </c>
      <c r="F47">
        <v>26</v>
      </c>
      <c r="G47" s="7">
        <f t="shared" si="6"/>
        <v>2.5</v>
      </c>
      <c r="H47" s="7">
        <f t="shared" si="7"/>
        <v>0.6</v>
      </c>
      <c r="I47">
        <v>15</v>
      </c>
      <c r="J47" s="7">
        <v>0.3125</v>
      </c>
      <c r="L47" s="7"/>
    </row>
    <row r="48" spans="1:12" x14ac:dyDescent="0.2">
      <c r="A48" t="s">
        <v>181</v>
      </c>
      <c r="C48">
        <v>60</v>
      </c>
      <c r="D48">
        <v>29</v>
      </c>
      <c r="E48">
        <v>35</v>
      </c>
      <c r="F48">
        <v>27</v>
      </c>
      <c r="G48" s="7">
        <f t="shared" si="6"/>
        <v>2.0689655172413794</v>
      </c>
      <c r="H48" s="7">
        <f t="shared" si="7"/>
        <v>0.58333333333333337</v>
      </c>
      <c r="I48">
        <v>12</v>
      </c>
      <c r="J48" s="7">
        <v>0.26666666666666672</v>
      </c>
      <c r="L48" s="7"/>
    </row>
    <row r="49" spans="1:12" x14ac:dyDescent="0.2">
      <c r="A49" t="s">
        <v>181</v>
      </c>
      <c r="C49">
        <v>62</v>
      </c>
      <c r="D49">
        <v>30</v>
      </c>
      <c r="E49">
        <v>35</v>
      </c>
      <c r="F49">
        <v>29</v>
      </c>
      <c r="G49" s="7">
        <f t="shared" si="6"/>
        <v>2.0666666666666669</v>
      </c>
      <c r="H49" s="7">
        <f t="shared" si="7"/>
        <v>0.56451612903225812</v>
      </c>
      <c r="I49">
        <v>12</v>
      </c>
      <c r="J49" s="7">
        <v>0.2</v>
      </c>
      <c r="L49" s="7"/>
    </row>
    <row r="50" spans="1:12" x14ac:dyDescent="0.2">
      <c r="A50" t="s">
        <v>828</v>
      </c>
      <c r="B50" s="7">
        <v>11</v>
      </c>
      <c r="C50">
        <v>67</v>
      </c>
      <c r="D50">
        <v>30</v>
      </c>
      <c r="E50">
        <v>44</v>
      </c>
      <c r="F50">
        <v>31</v>
      </c>
      <c r="G50" s="7">
        <f t="shared" si="6"/>
        <v>2.2333333333333334</v>
      </c>
      <c r="H50" s="7">
        <f t="shared" si="7"/>
        <v>0.65671641791044777</v>
      </c>
      <c r="I50">
        <v>18</v>
      </c>
      <c r="J50" s="7">
        <v>0.3125</v>
      </c>
    </row>
    <row r="51" spans="1:12" x14ac:dyDescent="0.2">
      <c r="B51" s="7">
        <v>12</v>
      </c>
      <c r="C51">
        <v>62</v>
      </c>
      <c r="D51">
        <v>30</v>
      </c>
      <c r="E51">
        <v>29</v>
      </c>
      <c r="F51">
        <v>27</v>
      </c>
      <c r="G51" s="7">
        <f t="shared" si="6"/>
        <v>2.0666666666666669</v>
      </c>
      <c r="H51" s="7">
        <f t="shared" si="7"/>
        <v>0.46774193548387094</v>
      </c>
      <c r="I51">
        <v>17</v>
      </c>
      <c r="J51" s="7">
        <v>0.35294117647058826</v>
      </c>
    </row>
    <row r="52" spans="1:12" x14ac:dyDescent="0.2">
      <c r="B52" s="7">
        <v>12</v>
      </c>
      <c r="C52">
        <v>75</v>
      </c>
      <c r="D52">
        <v>39</v>
      </c>
      <c r="E52">
        <v>33</v>
      </c>
      <c r="F52">
        <v>29</v>
      </c>
      <c r="G52" s="7">
        <f t="shared" si="6"/>
        <v>1.9230769230769231</v>
      </c>
      <c r="H52" s="7">
        <f t="shared" si="7"/>
        <v>0.44</v>
      </c>
      <c r="I52">
        <v>20</v>
      </c>
      <c r="J52" s="7">
        <v>0.31578947368421051</v>
      </c>
    </row>
    <row r="53" spans="1:12" x14ac:dyDescent="0.2">
      <c r="B53" s="7">
        <v>11</v>
      </c>
      <c r="C53">
        <v>82</v>
      </c>
      <c r="D53">
        <v>43</v>
      </c>
      <c r="E53">
        <v>40</v>
      </c>
      <c r="F53">
        <v>29</v>
      </c>
      <c r="G53" s="7">
        <f t="shared" si="6"/>
        <v>1.9069767441860466</v>
      </c>
      <c r="H53" s="7">
        <f t="shared" si="7"/>
        <v>0.48780487804878048</v>
      </c>
      <c r="I53">
        <v>19</v>
      </c>
      <c r="J53" s="7">
        <v>0.54545454545454541</v>
      </c>
    </row>
    <row r="54" spans="1:12" x14ac:dyDescent="0.2">
      <c r="B54" s="7">
        <v>14</v>
      </c>
      <c r="C54">
        <v>84</v>
      </c>
      <c r="D54">
        <v>40</v>
      </c>
      <c r="E54">
        <v>44</v>
      </c>
      <c r="F54">
        <v>25</v>
      </c>
      <c r="G54" s="7">
        <f t="shared" si="6"/>
        <v>2.1</v>
      </c>
      <c r="H54" s="7">
        <f t="shared" si="7"/>
        <v>0.52380952380952384</v>
      </c>
      <c r="I54">
        <v>16</v>
      </c>
      <c r="J54" s="7">
        <v>0.25</v>
      </c>
    </row>
    <row r="55" spans="1:12" x14ac:dyDescent="0.2">
      <c r="B55" s="7">
        <v>11</v>
      </c>
      <c r="C55">
        <v>70</v>
      </c>
      <c r="D55">
        <v>35</v>
      </c>
      <c r="E55">
        <v>36</v>
      </c>
      <c r="F55">
        <v>29</v>
      </c>
      <c r="G55" s="7">
        <f t="shared" si="6"/>
        <v>2</v>
      </c>
      <c r="H55" s="7">
        <f t="shared" si="7"/>
        <v>0.51428571428571423</v>
      </c>
      <c r="I55">
        <v>16</v>
      </c>
      <c r="J55" s="7">
        <v>0.23529411764705882</v>
      </c>
    </row>
    <row r="56" spans="1:12" x14ac:dyDescent="0.2">
      <c r="B56" s="7">
        <v>9</v>
      </c>
      <c r="C56">
        <v>60</v>
      </c>
      <c r="D56">
        <v>29</v>
      </c>
      <c r="E56">
        <v>35</v>
      </c>
      <c r="F56">
        <v>25</v>
      </c>
      <c r="G56" s="7">
        <f t="shared" si="6"/>
        <v>2.0689655172413794</v>
      </c>
      <c r="H56" s="7">
        <f t="shared" si="7"/>
        <v>0.58333333333333337</v>
      </c>
      <c r="I56">
        <v>17</v>
      </c>
      <c r="J56" s="7">
        <v>0.2857142857142857</v>
      </c>
    </row>
    <row r="57" spans="1:12" x14ac:dyDescent="0.2">
      <c r="B57" s="7">
        <v>10</v>
      </c>
      <c r="C57">
        <v>68</v>
      </c>
      <c r="D57">
        <v>32</v>
      </c>
      <c r="E57">
        <v>38</v>
      </c>
      <c r="F57">
        <v>26</v>
      </c>
      <c r="G57" s="7">
        <f t="shared" si="6"/>
        <v>2.125</v>
      </c>
      <c r="H57" s="7">
        <f t="shared" si="7"/>
        <v>0.55882352941176472</v>
      </c>
      <c r="I57">
        <v>17</v>
      </c>
      <c r="J57" s="7">
        <v>0.2</v>
      </c>
    </row>
    <row r="58" spans="1:12" x14ac:dyDescent="0.2">
      <c r="B58" s="7">
        <v>12</v>
      </c>
      <c r="C58">
        <v>52</v>
      </c>
      <c r="D58">
        <v>28</v>
      </c>
      <c r="E58">
        <v>28</v>
      </c>
      <c r="F58">
        <v>34</v>
      </c>
      <c r="G58" s="7">
        <f t="shared" si="6"/>
        <v>1.8571428571428572</v>
      </c>
      <c r="H58" s="7">
        <f t="shared" si="7"/>
        <v>0.53846153846153844</v>
      </c>
      <c r="I58">
        <v>14</v>
      </c>
      <c r="J58" s="7">
        <v>0.2857142857142857</v>
      </c>
    </row>
    <row r="59" spans="1:12" x14ac:dyDescent="0.2">
      <c r="B59" s="7"/>
      <c r="C59">
        <v>57</v>
      </c>
      <c r="D59">
        <v>27</v>
      </c>
      <c r="E59">
        <v>30</v>
      </c>
      <c r="F59">
        <v>28</v>
      </c>
      <c r="G59" s="7">
        <f t="shared" si="6"/>
        <v>2.1111111111111112</v>
      </c>
      <c r="H59" s="7">
        <f t="shared" si="7"/>
        <v>0.52631578947368418</v>
      </c>
      <c r="I59">
        <v>13</v>
      </c>
      <c r="J59" s="7">
        <v>0.23076923076923078</v>
      </c>
    </row>
    <row r="60" spans="1:12" x14ac:dyDescent="0.2">
      <c r="B60" s="7">
        <v>13</v>
      </c>
      <c r="C60">
        <v>72</v>
      </c>
      <c r="D60">
        <v>35</v>
      </c>
      <c r="E60">
        <v>35</v>
      </c>
      <c r="F60">
        <v>28</v>
      </c>
      <c r="G60" s="7">
        <f t="shared" si="6"/>
        <v>2.0571428571428569</v>
      </c>
      <c r="H60" s="7">
        <f t="shared" si="7"/>
        <v>0.4861111111111111</v>
      </c>
      <c r="I60">
        <v>18</v>
      </c>
      <c r="J60" s="7">
        <v>0.35294117647058826</v>
      </c>
    </row>
    <row r="61" spans="1:12" x14ac:dyDescent="0.2">
      <c r="B61" s="7">
        <v>12</v>
      </c>
      <c r="C61">
        <v>55</v>
      </c>
      <c r="D61">
        <v>27</v>
      </c>
      <c r="E61">
        <v>28</v>
      </c>
      <c r="F61">
        <v>29</v>
      </c>
      <c r="G61" s="7">
        <f t="shared" si="6"/>
        <v>2.0370370370370372</v>
      </c>
      <c r="H61" s="7">
        <f t="shared" si="7"/>
        <v>0.50909090909090904</v>
      </c>
      <c r="I61">
        <v>12</v>
      </c>
      <c r="J61" s="7">
        <v>0.2857142857142857</v>
      </c>
    </row>
    <row r="62" spans="1:12" x14ac:dyDescent="0.2">
      <c r="B62" s="7">
        <v>10</v>
      </c>
      <c r="C62">
        <v>70</v>
      </c>
      <c r="D62">
        <v>29</v>
      </c>
      <c r="E62">
        <v>35</v>
      </c>
      <c r="F62">
        <v>27</v>
      </c>
      <c r="G62" s="7">
        <f t="shared" si="6"/>
        <v>2.4137931034482758</v>
      </c>
      <c r="H62" s="7">
        <f t="shared" si="7"/>
        <v>0.5</v>
      </c>
      <c r="I62">
        <v>14</v>
      </c>
      <c r="J62" s="7">
        <v>0.26666666666666666</v>
      </c>
    </row>
    <row r="63" spans="1:12" x14ac:dyDescent="0.2">
      <c r="B63" s="7">
        <v>8</v>
      </c>
      <c r="C63">
        <v>45</v>
      </c>
      <c r="D63">
        <v>22</v>
      </c>
      <c r="E63">
        <v>27</v>
      </c>
      <c r="F63">
        <v>31</v>
      </c>
      <c r="G63" s="7">
        <f t="shared" si="6"/>
        <v>2.0454545454545454</v>
      </c>
      <c r="H63" s="7">
        <f t="shared" si="7"/>
        <v>0.6</v>
      </c>
      <c r="I63">
        <v>15</v>
      </c>
      <c r="J63" s="7">
        <v>0.2</v>
      </c>
    </row>
    <row r="64" spans="1:12" x14ac:dyDescent="0.2">
      <c r="B64" s="7">
        <v>8</v>
      </c>
      <c r="C64">
        <v>37</v>
      </c>
      <c r="D64">
        <v>19</v>
      </c>
      <c r="E64">
        <v>21</v>
      </c>
      <c r="F64">
        <v>25</v>
      </c>
      <c r="G64" s="7">
        <f t="shared" si="6"/>
        <v>1.9473684210526316</v>
      </c>
      <c r="H64" s="7">
        <f t="shared" si="7"/>
        <v>0.56756756756756754</v>
      </c>
      <c r="I64">
        <v>14</v>
      </c>
      <c r="J64" s="7">
        <v>0.3</v>
      </c>
    </row>
    <row r="65" spans="2:15" x14ac:dyDescent="0.2">
      <c r="B65" s="7">
        <v>12</v>
      </c>
      <c r="C65">
        <v>82</v>
      </c>
      <c r="D65">
        <v>44</v>
      </c>
      <c r="E65">
        <v>47</v>
      </c>
      <c r="F65">
        <v>34</v>
      </c>
      <c r="G65" s="7">
        <f t="shared" si="6"/>
        <v>1.8636363636363635</v>
      </c>
      <c r="H65" s="7">
        <f t="shared" si="7"/>
        <v>0.57317073170731703</v>
      </c>
      <c r="I65">
        <v>15</v>
      </c>
      <c r="J65" s="7">
        <v>0.21739130434782608</v>
      </c>
    </row>
    <row r="66" spans="2:15" x14ac:dyDescent="0.2">
      <c r="B66" s="7">
        <v>11</v>
      </c>
      <c r="C66">
        <v>68</v>
      </c>
      <c r="D66">
        <v>36</v>
      </c>
      <c r="E66">
        <v>37</v>
      </c>
      <c r="F66">
        <v>30</v>
      </c>
      <c r="G66" s="7">
        <f t="shared" si="6"/>
        <v>1.8888888888888888</v>
      </c>
      <c r="H66" s="7">
        <f t="shared" si="7"/>
        <v>0.54411764705882348</v>
      </c>
      <c r="I66">
        <v>14</v>
      </c>
      <c r="J66" s="7">
        <v>0.29411764705882354</v>
      </c>
    </row>
    <row r="67" spans="2:15" x14ac:dyDescent="0.2">
      <c r="B67" s="7">
        <v>13</v>
      </c>
      <c r="C67">
        <v>85</v>
      </c>
      <c r="D67">
        <v>42</v>
      </c>
      <c r="E67">
        <v>52</v>
      </c>
      <c r="F67">
        <v>29</v>
      </c>
      <c r="G67" s="7">
        <f t="shared" si="6"/>
        <v>2.0238095238095237</v>
      </c>
      <c r="H67" s="7">
        <f t="shared" si="7"/>
        <v>0.61176470588235299</v>
      </c>
      <c r="I67">
        <v>17</v>
      </c>
      <c r="J67" s="7">
        <v>0.19047619047619047</v>
      </c>
    </row>
    <row r="68" spans="2:15" x14ac:dyDescent="0.2">
      <c r="B68" s="7">
        <v>12</v>
      </c>
      <c r="C68">
        <v>83</v>
      </c>
      <c r="D68">
        <v>45</v>
      </c>
      <c r="E68">
        <v>39</v>
      </c>
      <c r="F68">
        <v>28</v>
      </c>
      <c r="G68" s="7">
        <f t="shared" si="6"/>
        <v>1.8444444444444446</v>
      </c>
      <c r="H68" s="7">
        <f t="shared" si="7"/>
        <v>0.46987951807228917</v>
      </c>
      <c r="I68">
        <v>17</v>
      </c>
      <c r="J68" s="7">
        <v>0.2857142857142857</v>
      </c>
    </row>
    <row r="69" spans="2:15" x14ac:dyDescent="0.2">
      <c r="B69" s="7">
        <v>8</v>
      </c>
      <c r="C69">
        <v>41</v>
      </c>
      <c r="D69">
        <v>18</v>
      </c>
      <c r="E69">
        <v>24</v>
      </c>
      <c r="F69">
        <v>27</v>
      </c>
      <c r="G69" s="7">
        <f t="shared" si="6"/>
        <v>2.2777777777777777</v>
      </c>
      <c r="H69" s="7">
        <f t="shared" si="7"/>
        <v>0.58536585365853655</v>
      </c>
      <c r="I69">
        <v>12</v>
      </c>
      <c r="J69" s="7">
        <v>0.16666666666666666</v>
      </c>
    </row>
    <row r="70" spans="2:15" x14ac:dyDescent="0.2">
      <c r="B70" s="7">
        <v>7</v>
      </c>
      <c r="C70">
        <v>33</v>
      </c>
      <c r="D70">
        <v>18</v>
      </c>
      <c r="E70">
        <v>22</v>
      </c>
      <c r="F70">
        <v>34</v>
      </c>
      <c r="G70" s="7">
        <f t="shared" si="6"/>
        <v>1.8333333333333333</v>
      </c>
      <c r="H70" s="7">
        <f t="shared" si="7"/>
        <v>0.66666666666666663</v>
      </c>
      <c r="I70">
        <v>12</v>
      </c>
      <c r="J70" s="7">
        <v>0.11764705882352941</v>
      </c>
      <c r="L70">
        <v>9</v>
      </c>
      <c r="M70">
        <v>9</v>
      </c>
      <c r="N70">
        <f>L70/M70</f>
        <v>1</v>
      </c>
      <c r="O70" t="s">
        <v>107</v>
      </c>
    </row>
    <row r="71" spans="2:15" x14ac:dyDescent="0.2">
      <c r="L71">
        <v>9</v>
      </c>
      <c r="M71">
        <v>10</v>
      </c>
      <c r="N71">
        <f t="shared" ref="N71:N100" si="8">L71/M71</f>
        <v>0.9</v>
      </c>
    </row>
    <row r="72" spans="2:15" x14ac:dyDescent="0.2">
      <c r="L72">
        <v>10</v>
      </c>
      <c r="M72">
        <v>10</v>
      </c>
      <c r="N72">
        <f t="shared" si="8"/>
        <v>1</v>
      </c>
    </row>
    <row r="73" spans="2:15" x14ac:dyDescent="0.2">
      <c r="L73">
        <v>8</v>
      </c>
      <c r="M73">
        <v>9</v>
      </c>
      <c r="N73">
        <f t="shared" si="8"/>
        <v>0.88888888888888884</v>
      </c>
    </row>
    <row r="74" spans="2:15" x14ac:dyDescent="0.2">
      <c r="L74">
        <v>8</v>
      </c>
      <c r="M74">
        <v>9</v>
      </c>
      <c r="N74">
        <f t="shared" si="8"/>
        <v>0.88888888888888884</v>
      </c>
    </row>
    <row r="75" spans="2:15" x14ac:dyDescent="0.2">
      <c r="L75">
        <v>8</v>
      </c>
      <c r="M75">
        <v>9</v>
      </c>
      <c r="N75">
        <f t="shared" si="8"/>
        <v>0.88888888888888884</v>
      </c>
    </row>
    <row r="76" spans="2:15" x14ac:dyDescent="0.2">
      <c r="L76">
        <v>8</v>
      </c>
      <c r="M76">
        <v>9</v>
      </c>
      <c r="N76">
        <f t="shared" si="8"/>
        <v>0.88888888888888884</v>
      </c>
    </row>
    <row r="77" spans="2:15" x14ac:dyDescent="0.2">
      <c r="L77">
        <v>8</v>
      </c>
      <c r="M77">
        <v>9</v>
      </c>
      <c r="N77">
        <f t="shared" si="8"/>
        <v>0.88888888888888884</v>
      </c>
    </row>
    <row r="78" spans="2:15" x14ac:dyDescent="0.2">
      <c r="L78">
        <v>7</v>
      </c>
      <c r="M78">
        <v>8</v>
      </c>
      <c r="N78">
        <f t="shared" si="8"/>
        <v>0.875</v>
      </c>
    </row>
    <row r="79" spans="2:15" x14ac:dyDescent="0.2">
      <c r="L79">
        <v>7</v>
      </c>
      <c r="M79">
        <v>8</v>
      </c>
      <c r="N79">
        <f t="shared" si="8"/>
        <v>0.875</v>
      </c>
    </row>
    <row r="80" spans="2:15" x14ac:dyDescent="0.2">
      <c r="L80">
        <v>10</v>
      </c>
      <c r="M80">
        <v>10</v>
      </c>
      <c r="N80">
        <f t="shared" si="8"/>
        <v>1</v>
      </c>
    </row>
    <row r="81" spans="1:14" x14ac:dyDescent="0.2">
      <c r="L81">
        <v>9</v>
      </c>
      <c r="M81">
        <v>10</v>
      </c>
      <c r="N81">
        <f t="shared" si="8"/>
        <v>0.9</v>
      </c>
    </row>
    <row r="82" spans="1:14" x14ac:dyDescent="0.2">
      <c r="L82">
        <v>9</v>
      </c>
      <c r="M82">
        <v>11</v>
      </c>
      <c r="N82">
        <f t="shared" si="8"/>
        <v>0.81818181818181823</v>
      </c>
    </row>
    <row r="83" spans="1:14" x14ac:dyDescent="0.2">
      <c r="L83">
        <v>9.5</v>
      </c>
      <c r="M83">
        <v>12</v>
      </c>
      <c r="N83">
        <f t="shared" si="8"/>
        <v>0.79166666666666663</v>
      </c>
    </row>
    <row r="84" spans="1:14" x14ac:dyDescent="0.2">
      <c r="L84">
        <v>9</v>
      </c>
      <c r="M84">
        <v>10</v>
      </c>
      <c r="N84">
        <f t="shared" si="8"/>
        <v>0.9</v>
      </c>
    </row>
    <row r="85" spans="1:14" x14ac:dyDescent="0.2">
      <c r="L85">
        <v>9</v>
      </c>
      <c r="M85">
        <v>10</v>
      </c>
      <c r="N85">
        <f t="shared" si="8"/>
        <v>0.9</v>
      </c>
    </row>
    <row r="86" spans="1:14" x14ac:dyDescent="0.2">
      <c r="A86" t="s">
        <v>1090</v>
      </c>
      <c r="L86">
        <v>8.5</v>
      </c>
      <c r="M86">
        <v>9</v>
      </c>
      <c r="N86">
        <f t="shared" si="8"/>
        <v>0.94444444444444442</v>
      </c>
    </row>
    <row r="87" spans="1:14" x14ac:dyDescent="0.2">
      <c r="L87">
        <v>8.5</v>
      </c>
      <c r="M87">
        <v>9</v>
      </c>
      <c r="N87">
        <f t="shared" si="8"/>
        <v>0.94444444444444442</v>
      </c>
    </row>
    <row r="88" spans="1:14" x14ac:dyDescent="0.2">
      <c r="L88">
        <v>9</v>
      </c>
      <c r="M88">
        <v>10</v>
      </c>
      <c r="N88">
        <f t="shared" si="8"/>
        <v>0.9</v>
      </c>
    </row>
    <row r="89" spans="1:14" x14ac:dyDescent="0.2">
      <c r="L89">
        <v>9.5</v>
      </c>
      <c r="M89">
        <v>10</v>
      </c>
      <c r="N89">
        <f t="shared" si="8"/>
        <v>0.95</v>
      </c>
    </row>
    <row r="90" spans="1:14" x14ac:dyDescent="0.2">
      <c r="L90">
        <v>9</v>
      </c>
      <c r="M90">
        <v>10</v>
      </c>
      <c r="N90">
        <f t="shared" si="8"/>
        <v>0.9</v>
      </c>
    </row>
    <row r="91" spans="1:14" x14ac:dyDescent="0.2">
      <c r="L91">
        <v>10</v>
      </c>
      <c r="M91">
        <v>10</v>
      </c>
      <c r="N91">
        <f t="shared" si="8"/>
        <v>1</v>
      </c>
    </row>
    <row r="92" spans="1:14" x14ac:dyDescent="0.2">
      <c r="L92">
        <v>8</v>
      </c>
      <c r="M92">
        <v>9</v>
      </c>
      <c r="N92">
        <f t="shared" si="8"/>
        <v>0.88888888888888884</v>
      </c>
    </row>
    <row r="93" spans="1:14" x14ac:dyDescent="0.2">
      <c r="L93">
        <v>9</v>
      </c>
      <c r="M93">
        <v>9.5</v>
      </c>
      <c r="N93">
        <f t="shared" si="8"/>
        <v>0.94736842105263153</v>
      </c>
    </row>
    <row r="94" spans="1:14" x14ac:dyDescent="0.2">
      <c r="L94">
        <v>10</v>
      </c>
      <c r="M94">
        <v>11</v>
      </c>
      <c r="N94">
        <f t="shared" si="8"/>
        <v>0.90909090909090906</v>
      </c>
    </row>
    <row r="95" spans="1:14" x14ac:dyDescent="0.2">
      <c r="L95">
        <v>9</v>
      </c>
      <c r="M95">
        <v>10</v>
      </c>
      <c r="N95">
        <f t="shared" si="8"/>
        <v>0.9</v>
      </c>
    </row>
    <row r="96" spans="1:14" x14ac:dyDescent="0.2">
      <c r="L96">
        <v>9</v>
      </c>
      <c r="M96">
        <v>10</v>
      </c>
      <c r="N96">
        <f t="shared" si="8"/>
        <v>0.9</v>
      </c>
    </row>
    <row r="97" spans="11:14" x14ac:dyDescent="0.2">
      <c r="L97">
        <v>9.5</v>
      </c>
      <c r="M97">
        <v>10</v>
      </c>
      <c r="N97">
        <f t="shared" si="8"/>
        <v>0.95</v>
      </c>
    </row>
    <row r="98" spans="11:14" x14ac:dyDescent="0.2">
      <c r="L98">
        <v>9.5</v>
      </c>
      <c r="M98">
        <v>10</v>
      </c>
      <c r="N98">
        <f t="shared" si="8"/>
        <v>0.95</v>
      </c>
    </row>
    <row r="99" spans="11:14" x14ac:dyDescent="0.2">
      <c r="L99">
        <v>9</v>
      </c>
      <c r="M99">
        <v>10</v>
      </c>
      <c r="N99">
        <f t="shared" si="8"/>
        <v>0.9</v>
      </c>
    </row>
    <row r="100" spans="11:14" x14ac:dyDescent="0.2">
      <c r="L100">
        <v>8.5</v>
      </c>
      <c r="M100">
        <v>9</v>
      </c>
      <c r="N100">
        <f t="shared" si="8"/>
        <v>0.94444444444444442</v>
      </c>
    </row>
    <row r="101" spans="11:14" x14ac:dyDescent="0.2">
      <c r="K101" s="7">
        <v>44</v>
      </c>
    </row>
    <row r="102" spans="11:14" x14ac:dyDescent="0.2">
      <c r="K102" s="7">
        <v>48</v>
      </c>
    </row>
    <row r="103" spans="11:14" x14ac:dyDescent="0.2">
      <c r="K103" s="7">
        <v>57</v>
      </c>
    </row>
    <row r="104" spans="11:14" x14ac:dyDescent="0.2">
      <c r="K104" s="7">
        <v>35</v>
      </c>
    </row>
    <row r="105" spans="11:14" x14ac:dyDescent="0.2">
      <c r="K105" s="7">
        <v>32</v>
      </c>
    </row>
    <row r="106" spans="11:14" x14ac:dyDescent="0.2">
      <c r="K106" s="7">
        <v>35</v>
      </c>
    </row>
    <row r="107" spans="11:14" x14ac:dyDescent="0.2">
      <c r="K107" s="7">
        <v>43</v>
      </c>
    </row>
    <row r="108" spans="11:14" x14ac:dyDescent="0.2">
      <c r="K108" s="7">
        <v>58</v>
      </c>
    </row>
    <row r="109" spans="11:14" x14ac:dyDescent="0.2">
      <c r="K109" s="7">
        <v>50</v>
      </c>
    </row>
    <row r="110" spans="11:14" x14ac:dyDescent="0.2">
      <c r="K110" s="7">
        <v>52</v>
      </c>
    </row>
    <row r="111" spans="11:14" x14ac:dyDescent="0.2">
      <c r="K111" s="7">
        <v>48</v>
      </c>
    </row>
    <row r="112" spans="11:14" x14ac:dyDescent="0.2">
      <c r="K112" s="7">
        <v>42</v>
      </c>
    </row>
    <row r="113" spans="11:11" x14ac:dyDescent="0.2">
      <c r="K113" s="7">
        <v>45</v>
      </c>
    </row>
    <row r="114" spans="11:11" x14ac:dyDescent="0.2">
      <c r="K114" s="7">
        <v>47</v>
      </c>
    </row>
    <row r="115" spans="11:11" x14ac:dyDescent="0.2">
      <c r="K115" s="7">
        <v>37</v>
      </c>
    </row>
    <row r="116" spans="11:11" x14ac:dyDescent="0.2">
      <c r="K116" s="7">
        <v>46</v>
      </c>
    </row>
    <row r="117" spans="11:11" x14ac:dyDescent="0.2">
      <c r="K117" s="7">
        <v>42</v>
      </c>
    </row>
    <row r="118" spans="11:11" x14ac:dyDescent="0.2">
      <c r="K118" s="7">
        <v>38</v>
      </c>
    </row>
    <row r="119" spans="11:11" x14ac:dyDescent="0.2">
      <c r="K119" s="7">
        <v>53</v>
      </c>
    </row>
    <row r="120" spans="11:11" x14ac:dyDescent="0.2">
      <c r="K120" s="7">
        <v>47</v>
      </c>
    </row>
    <row r="121" spans="11:11" x14ac:dyDescent="0.2">
      <c r="K121" s="7">
        <v>50</v>
      </c>
    </row>
    <row r="122" spans="11:11" x14ac:dyDescent="0.2">
      <c r="K122" s="7">
        <v>38</v>
      </c>
    </row>
    <row r="123" spans="11:11" x14ac:dyDescent="0.2">
      <c r="K123" s="7">
        <v>58</v>
      </c>
    </row>
    <row r="124" spans="11:11" x14ac:dyDescent="0.2">
      <c r="K124" s="7">
        <v>47</v>
      </c>
    </row>
    <row r="125" spans="11:11" x14ac:dyDescent="0.2">
      <c r="K125" s="7">
        <v>53</v>
      </c>
    </row>
    <row r="126" spans="11:11" x14ac:dyDescent="0.2">
      <c r="K126" s="7">
        <v>38</v>
      </c>
    </row>
    <row r="127" spans="11:11" x14ac:dyDescent="0.2">
      <c r="K127" s="7">
        <v>58</v>
      </c>
    </row>
    <row r="128" spans="11:11" x14ac:dyDescent="0.2">
      <c r="K128" s="7">
        <v>38</v>
      </c>
    </row>
    <row r="129" spans="11:11" x14ac:dyDescent="0.2">
      <c r="K129" s="7">
        <v>41</v>
      </c>
    </row>
    <row r="130" spans="11:11" x14ac:dyDescent="0.2">
      <c r="K130" s="7">
        <v>39</v>
      </c>
    </row>
  </sheetData>
  <phoneticPr fontId="4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1"/>
  <sheetViews>
    <sheetView workbookViewId="0">
      <selection activeCell="N2" sqref="N2"/>
    </sheetView>
  </sheetViews>
  <sheetFormatPr defaultRowHeight="12.75" x14ac:dyDescent="0.2"/>
  <cols>
    <col min="1" max="1" width="24.42578125" bestFit="1" customWidth="1"/>
    <col min="10" max="11" width="9.140625" style="7"/>
  </cols>
  <sheetData>
    <row r="1" spans="1:19" x14ac:dyDescent="0.2">
      <c r="A1" s="2" t="s">
        <v>421</v>
      </c>
      <c r="B1" s="2" t="s">
        <v>583</v>
      </c>
      <c r="C1" s="2" t="s">
        <v>1</v>
      </c>
      <c r="D1" s="2" t="s">
        <v>2</v>
      </c>
      <c r="E1" s="2" t="s">
        <v>5</v>
      </c>
      <c r="F1" s="2" t="s">
        <v>4</v>
      </c>
      <c r="G1" s="3" t="s">
        <v>3</v>
      </c>
      <c r="H1" s="4" t="s">
        <v>6</v>
      </c>
      <c r="I1" s="2" t="s">
        <v>24</v>
      </c>
      <c r="J1" s="6" t="s">
        <v>141</v>
      </c>
      <c r="K1" s="6" t="s">
        <v>1151</v>
      </c>
      <c r="L1" s="2" t="s">
        <v>7</v>
      </c>
      <c r="M1" s="2" t="s">
        <v>8</v>
      </c>
      <c r="N1" s="6" t="s">
        <v>56</v>
      </c>
      <c r="O1" t="s">
        <v>45</v>
      </c>
      <c r="P1" t="s">
        <v>46</v>
      </c>
      <c r="Q1" t="s">
        <v>47</v>
      </c>
      <c r="R1" t="s">
        <v>73</v>
      </c>
      <c r="S1" t="s">
        <v>74</v>
      </c>
    </row>
    <row r="2" spans="1:19" x14ac:dyDescent="0.2">
      <c r="A2" t="s">
        <v>176</v>
      </c>
      <c r="C2">
        <v>68</v>
      </c>
      <c r="D2">
        <v>32</v>
      </c>
      <c r="E2">
        <v>32</v>
      </c>
      <c r="F2">
        <v>28.8</v>
      </c>
      <c r="G2" s="7">
        <f>C2/D2</f>
        <v>2.125</v>
      </c>
      <c r="H2" s="7">
        <f>E2/C2</f>
        <v>0.47058823529411764</v>
      </c>
      <c r="I2">
        <v>16</v>
      </c>
      <c r="J2" s="7">
        <v>0.26666666666666666</v>
      </c>
    </row>
    <row r="3" spans="1:19" x14ac:dyDescent="0.2">
      <c r="A3" t="s">
        <v>176</v>
      </c>
      <c r="C3">
        <v>66</v>
      </c>
      <c r="D3">
        <v>32</v>
      </c>
      <c r="E3">
        <v>40</v>
      </c>
      <c r="F3">
        <v>28.8</v>
      </c>
      <c r="G3" s="7">
        <f t="shared" ref="G3:G51" si="0">C3/D3</f>
        <v>2.0625</v>
      </c>
      <c r="H3" s="7">
        <f t="shared" ref="H3:H51" si="1">E3/C3</f>
        <v>0.60606060606060608</v>
      </c>
      <c r="I3">
        <v>12</v>
      </c>
      <c r="J3" s="7">
        <v>0.35294117647058826</v>
      </c>
    </row>
    <row r="4" spans="1:19" x14ac:dyDescent="0.2">
      <c r="A4" t="s">
        <v>176</v>
      </c>
      <c r="C4">
        <v>66</v>
      </c>
      <c r="D4">
        <v>30</v>
      </c>
      <c r="E4">
        <v>40</v>
      </c>
      <c r="F4">
        <v>28.8</v>
      </c>
      <c r="G4" s="7">
        <f t="shared" si="0"/>
        <v>2.2000000000000002</v>
      </c>
      <c r="H4" s="7">
        <f t="shared" si="1"/>
        <v>0.60606060606060608</v>
      </c>
      <c r="I4">
        <v>14</v>
      </c>
      <c r="J4" s="7">
        <v>0.2</v>
      </c>
    </row>
    <row r="5" spans="1:19" x14ac:dyDescent="0.2">
      <c r="A5" t="s">
        <v>177</v>
      </c>
      <c r="C5">
        <v>58</v>
      </c>
      <c r="D5">
        <v>29</v>
      </c>
      <c r="E5">
        <v>37</v>
      </c>
      <c r="F5">
        <v>28.8</v>
      </c>
      <c r="G5" s="7">
        <f t="shared" si="0"/>
        <v>2</v>
      </c>
      <c r="H5" s="7">
        <f t="shared" si="1"/>
        <v>0.63793103448275867</v>
      </c>
      <c r="I5">
        <v>12</v>
      </c>
      <c r="J5" s="7">
        <v>0.33333333333333331</v>
      </c>
    </row>
    <row r="6" spans="1:19" x14ac:dyDescent="0.2">
      <c r="A6" t="s">
        <v>178</v>
      </c>
      <c r="C6">
        <v>49</v>
      </c>
      <c r="D6">
        <v>28</v>
      </c>
      <c r="E6">
        <v>30</v>
      </c>
      <c r="F6">
        <v>28.8</v>
      </c>
      <c r="G6" s="7">
        <f t="shared" si="0"/>
        <v>1.75</v>
      </c>
      <c r="H6" s="7">
        <f t="shared" si="1"/>
        <v>0.61224489795918369</v>
      </c>
      <c r="I6">
        <v>12</v>
      </c>
      <c r="J6" s="7">
        <v>0.21428571428571427</v>
      </c>
    </row>
    <row r="7" spans="1:19" x14ac:dyDescent="0.2">
      <c r="A7" t="s">
        <v>179</v>
      </c>
      <c r="C7">
        <v>83</v>
      </c>
      <c r="D7">
        <v>37</v>
      </c>
      <c r="E7">
        <v>44</v>
      </c>
      <c r="F7">
        <v>28.8</v>
      </c>
      <c r="G7" s="7">
        <f t="shared" si="0"/>
        <v>2.2432432432432434</v>
      </c>
      <c r="H7" s="7">
        <f t="shared" si="1"/>
        <v>0.53012048192771088</v>
      </c>
      <c r="I7">
        <v>14</v>
      </c>
      <c r="J7" s="7">
        <v>0.3888888888888889</v>
      </c>
    </row>
    <row r="8" spans="1:19" x14ac:dyDescent="0.2">
      <c r="A8" t="s">
        <v>180</v>
      </c>
      <c r="C8">
        <v>74</v>
      </c>
      <c r="D8">
        <v>26</v>
      </c>
      <c r="E8">
        <v>45</v>
      </c>
      <c r="F8">
        <v>28.8</v>
      </c>
      <c r="G8" s="7">
        <f t="shared" si="0"/>
        <v>2.8461538461538463</v>
      </c>
      <c r="H8" s="7">
        <f t="shared" si="1"/>
        <v>0.60810810810810811</v>
      </c>
      <c r="I8">
        <v>16</v>
      </c>
      <c r="J8" s="7">
        <v>0.2857142857142857</v>
      </c>
    </row>
    <row r="9" spans="1:19" x14ac:dyDescent="0.2">
      <c r="A9" t="s">
        <v>180</v>
      </c>
      <c r="C9">
        <v>49</v>
      </c>
      <c r="D9">
        <v>22</v>
      </c>
      <c r="E9">
        <v>27</v>
      </c>
      <c r="F9">
        <v>28.8</v>
      </c>
      <c r="G9" s="7">
        <f t="shared" si="0"/>
        <v>2.2272727272727271</v>
      </c>
      <c r="H9" s="7">
        <f t="shared" si="1"/>
        <v>0.55102040816326525</v>
      </c>
      <c r="I9">
        <v>14</v>
      </c>
      <c r="J9" s="7">
        <v>0.16666666666666666</v>
      </c>
    </row>
    <row r="10" spans="1:19" x14ac:dyDescent="0.2">
      <c r="A10" t="s">
        <v>180</v>
      </c>
      <c r="C10">
        <v>47</v>
      </c>
      <c r="D10">
        <v>18</v>
      </c>
      <c r="E10">
        <v>31</v>
      </c>
      <c r="F10">
        <v>28.8</v>
      </c>
      <c r="G10" s="7">
        <f t="shared" si="0"/>
        <v>2.6111111111111112</v>
      </c>
      <c r="H10" s="7">
        <f t="shared" si="1"/>
        <v>0.65957446808510634</v>
      </c>
      <c r="I10">
        <v>12</v>
      </c>
      <c r="J10" s="7">
        <v>0.1111111111111111</v>
      </c>
    </row>
    <row r="11" spans="1:19" x14ac:dyDescent="0.2">
      <c r="A11" t="s">
        <v>180</v>
      </c>
      <c r="C11">
        <v>47</v>
      </c>
      <c r="D11">
        <v>22</v>
      </c>
      <c r="E11">
        <v>24</v>
      </c>
      <c r="F11">
        <v>28.8</v>
      </c>
      <c r="G11" s="7">
        <f t="shared" si="0"/>
        <v>2.1363636363636362</v>
      </c>
      <c r="H11" s="7">
        <f t="shared" si="1"/>
        <v>0.51063829787234039</v>
      </c>
      <c r="I11">
        <v>12</v>
      </c>
      <c r="J11" s="7">
        <v>0.18181818181818182</v>
      </c>
    </row>
    <row r="12" spans="1:19" x14ac:dyDescent="0.2">
      <c r="A12" t="s">
        <v>180</v>
      </c>
      <c r="C12">
        <v>58</v>
      </c>
      <c r="D12">
        <v>24</v>
      </c>
      <c r="E12">
        <v>36</v>
      </c>
      <c r="F12">
        <v>28.8</v>
      </c>
      <c r="G12" s="7">
        <f t="shared" si="0"/>
        <v>2.4166666666666665</v>
      </c>
      <c r="H12" s="7">
        <f t="shared" si="1"/>
        <v>0.62068965517241381</v>
      </c>
      <c r="I12">
        <v>10</v>
      </c>
      <c r="J12" s="7">
        <v>0.11</v>
      </c>
    </row>
    <row r="13" spans="1:19" x14ac:dyDescent="0.2">
      <c r="A13" t="s">
        <v>181</v>
      </c>
      <c r="C13">
        <v>52</v>
      </c>
      <c r="D13">
        <v>31</v>
      </c>
      <c r="E13">
        <v>26</v>
      </c>
      <c r="F13">
        <v>34</v>
      </c>
      <c r="G13" s="7">
        <f t="shared" si="0"/>
        <v>1.6774193548387097</v>
      </c>
      <c r="H13" s="7">
        <f t="shared" si="1"/>
        <v>0.5</v>
      </c>
      <c r="I13">
        <v>12</v>
      </c>
      <c r="J13" s="7">
        <v>0.17647058823529416</v>
      </c>
      <c r="L13" s="7"/>
    </row>
    <row r="14" spans="1:19" x14ac:dyDescent="0.2">
      <c r="A14" t="s">
        <v>181</v>
      </c>
      <c r="C14">
        <v>58</v>
      </c>
      <c r="D14">
        <v>30</v>
      </c>
      <c r="E14">
        <v>33</v>
      </c>
      <c r="F14">
        <v>32</v>
      </c>
      <c r="G14" s="7">
        <f t="shared" si="0"/>
        <v>1.9333333333333333</v>
      </c>
      <c r="H14" s="7">
        <f t="shared" si="1"/>
        <v>0.56896551724137934</v>
      </c>
      <c r="I14">
        <v>12</v>
      </c>
      <c r="J14" s="7">
        <v>0.2</v>
      </c>
      <c r="L14" s="7"/>
    </row>
    <row r="15" spans="1:19" x14ac:dyDescent="0.2">
      <c r="A15" t="s">
        <v>181</v>
      </c>
      <c r="C15">
        <v>52</v>
      </c>
      <c r="D15">
        <v>25</v>
      </c>
      <c r="E15">
        <v>30</v>
      </c>
      <c r="F15">
        <v>28</v>
      </c>
      <c r="G15" s="7">
        <f t="shared" si="0"/>
        <v>2.08</v>
      </c>
      <c r="H15" s="7">
        <f t="shared" si="1"/>
        <v>0.57692307692307687</v>
      </c>
      <c r="I15">
        <v>12</v>
      </c>
      <c r="J15" s="7">
        <v>0.15384615384615385</v>
      </c>
      <c r="L15" s="7"/>
    </row>
    <row r="16" spans="1:19" x14ac:dyDescent="0.2">
      <c r="A16" t="s">
        <v>181</v>
      </c>
      <c r="C16">
        <v>30</v>
      </c>
      <c r="D16">
        <v>14</v>
      </c>
      <c r="E16">
        <v>17</v>
      </c>
      <c r="F16">
        <v>28</v>
      </c>
      <c r="G16" s="7">
        <f t="shared" si="0"/>
        <v>2.1428571428571428</v>
      </c>
      <c r="H16" s="7">
        <f t="shared" si="1"/>
        <v>0.56666666666666665</v>
      </c>
      <c r="I16">
        <v>10</v>
      </c>
      <c r="J16" s="7">
        <v>0.25</v>
      </c>
      <c r="L16" s="7"/>
    </row>
    <row r="17" spans="1:12" x14ac:dyDescent="0.2">
      <c r="A17" t="s">
        <v>181</v>
      </c>
      <c r="C17">
        <v>45</v>
      </c>
      <c r="D17">
        <v>25</v>
      </c>
      <c r="E17">
        <v>18</v>
      </c>
      <c r="F17">
        <v>33</v>
      </c>
      <c r="G17" s="7">
        <f t="shared" si="0"/>
        <v>1.8</v>
      </c>
      <c r="H17" s="7">
        <f t="shared" si="1"/>
        <v>0.4</v>
      </c>
      <c r="I17">
        <v>13</v>
      </c>
      <c r="J17" s="7">
        <v>0.27272727272727271</v>
      </c>
      <c r="L17" s="7"/>
    </row>
    <row r="18" spans="1:12" x14ac:dyDescent="0.2">
      <c r="A18" t="s">
        <v>181</v>
      </c>
      <c r="C18">
        <v>57</v>
      </c>
      <c r="D18">
        <v>27</v>
      </c>
      <c r="E18">
        <v>28</v>
      </c>
      <c r="F18">
        <v>33</v>
      </c>
      <c r="G18" s="7">
        <f t="shared" si="0"/>
        <v>2.1111111111111112</v>
      </c>
      <c r="H18" s="7">
        <f t="shared" si="1"/>
        <v>0.49122807017543857</v>
      </c>
      <c r="I18">
        <v>14</v>
      </c>
      <c r="J18" s="7">
        <v>0.33333333333333337</v>
      </c>
      <c r="L18" s="7"/>
    </row>
    <row r="19" spans="1:12" x14ac:dyDescent="0.2">
      <c r="A19" t="s">
        <v>181</v>
      </c>
      <c r="C19">
        <v>60</v>
      </c>
      <c r="D19">
        <v>29</v>
      </c>
      <c r="E19">
        <v>31</v>
      </c>
      <c r="F19">
        <v>29</v>
      </c>
      <c r="G19" s="7">
        <f t="shared" si="0"/>
        <v>2.0689655172413794</v>
      </c>
      <c r="H19" s="7">
        <f t="shared" si="1"/>
        <v>0.51666666666666672</v>
      </c>
      <c r="I19">
        <v>15</v>
      </c>
      <c r="J19" s="7">
        <v>0.2</v>
      </c>
      <c r="L19" s="7"/>
    </row>
    <row r="20" spans="1:12" x14ac:dyDescent="0.2">
      <c r="A20" t="s">
        <v>181</v>
      </c>
      <c r="C20">
        <v>47</v>
      </c>
      <c r="D20">
        <v>17</v>
      </c>
      <c r="E20">
        <v>26</v>
      </c>
      <c r="F20">
        <v>27</v>
      </c>
      <c r="G20" s="7">
        <f t="shared" si="0"/>
        <v>2.7647058823529411</v>
      </c>
      <c r="H20" s="7">
        <f t="shared" si="1"/>
        <v>0.55319148936170215</v>
      </c>
      <c r="I20">
        <v>12</v>
      </c>
      <c r="J20" s="7">
        <v>0.19</v>
      </c>
      <c r="L20" s="7"/>
    </row>
    <row r="21" spans="1:12" x14ac:dyDescent="0.2">
      <c r="A21" t="s">
        <v>181</v>
      </c>
      <c r="C21">
        <v>47</v>
      </c>
      <c r="D21">
        <v>23</v>
      </c>
      <c r="E21">
        <v>27</v>
      </c>
      <c r="F21">
        <v>30</v>
      </c>
      <c r="G21" s="7">
        <f t="shared" si="0"/>
        <v>2.0434782608695654</v>
      </c>
      <c r="H21" s="7">
        <f t="shared" si="1"/>
        <v>0.57446808510638303</v>
      </c>
      <c r="I21">
        <v>13</v>
      </c>
      <c r="J21" s="7">
        <v>0.25</v>
      </c>
      <c r="L21" s="7"/>
    </row>
    <row r="22" spans="1:12" x14ac:dyDescent="0.2">
      <c r="A22" t="s">
        <v>181</v>
      </c>
      <c r="C22">
        <v>65</v>
      </c>
      <c r="D22">
        <v>26</v>
      </c>
      <c r="E22">
        <v>37</v>
      </c>
      <c r="F22">
        <v>28</v>
      </c>
      <c r="G22" s="7">
        <f t="shared" si="0"/>
        <v>2.5</v>
      </c>
      <c r="H22" s="7">
        <f t="shared" si="1"/>
        <v>0.56923076923076921</v>
      </c>
      <c r="I22">
        <v>14</v>
      </c>
      <c r="J22" s="7">
        <v>0.23076923076923073</v>
      </c>
      <c r="L22" s="7"/>
    </row>
    <row r="23" spans="1:12" x14ac:dyDescent="0.2">
      <c r="A23" t="s">
        <v>181</v>
      </c>
      <c r="C23">
        <v>59</v>
      </c>
      <c r="D23">
        <v>28</v>
      </c>
      <c r="E23">
        <v>35</v>
      </c>
      <c r="F23">
        <v>28</v>
      </c>
      <c r="G23" s="7">
        <f t="shared" si="0"/>
        <v>2.1071428571428572</v>
      </c>
      <c r="H23" s="7">
        <f t="shared" si="1"/>
        <v>0.59322033898305082</v>
      </c>
      <c r="I23">
        <v>16</v>
      </c>
      <c r="J23" s="7">
        <v>0.1428571428571429</v>
      </c>
      <c r="L23" s="7"/>
    </row>
    <row r="24" spans="1:12" x14ac:dyDescent="0.2">
      <c r="A24" t="s">
        <v>181</v>
      </c>
      <c r="C24">
        <v>60</v>
      </c>
      <c r="D24">
        <v>26</v>
      </c>
      <c r="E24">
        <v>39</v>
      </c>
      <c r="F24">
        <v>24</v>
      </c>
      <c r="G24" s="7">
        <f t="shared" si="0"/>
        <v>2.3076923076923075</v>
      </c>
      <c r="H24" s="7">
        <f t="shared" si="1"/>
        <v>0.65</v>
      </c>
      <c r="I24">
        <v>15</v>
      </c>
      <c r="J24" s="7">
        <v>0.23076923076923073</v>
      </c>
      <c r="L24" s="7"/>
    </row>
    <row r="25" spans="1:12" x14ac:dyDescent="0.2">
      <c r="A25" t="s">
        <v>181</v>
      </c>
      <c r="C25">
        <v>50</v>
      </c>
      <c r="D25">
        <v>24</v>
      </c>
      <c r="E25">
        <v>29</v>
      </c>
      <c r="F25">
        <v>28</v>
      </c>
      <c r="G25" s="7">
        <f t="shared" si="0"/>
        <v>2.0833333333333335</v>
      </c>
      <c r="H25" s="7">
        <f t="shared" si="1"/>
        <v>0.57999999999999996</v>
      </c>
      <c r="I25">
        <v>15</v>
      </c>
      <c r="J25" s="7">
        <v>0.28000000000000003</v>
      </c>
      <c r="L25" s="7"/>
    </row>
    <row r="26" spans="1:12" x14ac:dyDescent="0.2">
      <c r="A26" t="s">
        <v>181</v>
      </c>
      <c r="C26">
        <v>52</v>
      </c>
      <c r="D26">
        <v>24</v>
      </c>
      <c r="E26">
        <v>32</v>
      </c>
      <c r="F26">
        <v>28</v>
      </c>
      <c r="G26" s="7">
        <f t="shared" si="0"/>
        <v>2.1666666666666665</v>
      </c>
      <c r="H26" s="7">
        <f t="shared" si="1"/>
        <v>0.61538461538461542</v>
      </c>
      <c r="I26">
        <v>13</v>
      </c>
      <c r="J26" s="7">
        <v>0.25</v>
      </c>
      <c r="L26" s="7"/>
    </row>
    <row r="27" spans="1:12" x14ac:dyDescent="0.2">
      <c r="A27" t="s">
        <v>181</v>
      </c>
      <c r="C27">
        <v>55</v>
      </c>
      <c r="D27">
        <v>29</v>
      </c>
      <c r="E27">
        <v>34</v>
      </c>
      <c r="F27">
        <v>28</v>
      </c>
      <c r="G27" s="7">
        <f t="shared" si="0"/>
        <v>1.896551724137931</v>
      </c>
      <c r="H27" s="7">
        <f t="shared" si="1"/>
        <v>0.61818181818181817</v>
      </c>
      <c r="I27">
        <v>14</v>
      </c>
      <c r="J27" s="7">
        <v>0.2</v>
      </c>
      <c r="L27" s="7"/>
    </row>
    <row r="28" spans="1:12" x14ac:dyDescent="0.2">
      <c r="A28" t="s">
        <v>181</v>
      </c>
      <c r="C28">
        <v>70</v>
      </c>
      <c r="D28">
        <v>28</v>
      </c>
      <c r="E28">
        <v>42</v>
      </c>
      <c r="F28">
        <v>26</v>
      </c>
      <c r="G28" s="7">
        <f t="shared" si="0"/>
        <v>2.5</v>
      </c>
      <c r="H28" s="7">
        <f t="shared" si="1"/>
        <v>0.6</v>
      </c>
      <c r="I28">
        <v>15</v>
      </c>
      <c r="J28" s="7">
        <v>0.3125</v>
      </c>
      <c r="L28" s="7"/>
    </row>
    <row r="29" spans="1:12" x14ac:dyDescent="0.2">
      <c r="A29" t="s">
        <v>181</v>
      </c>
      <c r="C29">
        <v>60</v>
      </c>
      <c r="D29">
        <v>29</v>
      </c>
      <c r="E29">
        <v>35</v>
      </c>
      <c r="F29">
        <v>27</v>
      </c>
      <c r="G29" s="7">
        <f t="shared" si="0"/>
        <v>2.0689655172413794</v>
      </c>
      <c r="H29" s="7">
        <f t="shared" si="1"/>
        <v>0.58333333333333337</v>
      </c>
      <c r="I29">
        <v>12</v>
      </c>
      <c r="J29" s="7">
        <v>0.26666666666666672</v>
      </c>
      <c r="L29" s="7"/>
    </row>
    <row r="30" spans="1:12" x14ac:dyDescent="0.2">
      <c r="A30" t="s">
        <v>181</v>
      </c>
      <c r="C30">
        <v>62</v>
      </c>
      <c r="D30">
        <v>30</v>
      </c>
      <c r="E30">
        <v>35</v>
      </c>
      <c r="F30">
        <v>29</v>
      </c>
      <c r="G30" s="7">
        <f t="shared" si="0"/>
        <v>2.0666666666666669</v>
      </c>
      <c r="H30" s="7">
        <f t="shared" si="1"/>
        <v>0.56451612903225812</v>
      </c>
      <c r="I30">
        <v>12</v>
      </c>
      <c r="J30" s="7">
        <v>0.2</v>
      </c>
      <c r="L30" s="7"/>
    </row>
    <row r="31" spans="1:12" x14ac:dyDescent="0.2">
      <c r="A31" t="s">
        <v>828</v>
      </c>
      <c r="B31" s="7">
        <v>11</v>
      </c>
      <c r="C31">
        <v>67</v>
      </c>
      <c r="D31">
        <v>30</v>
      </c>
      <c r="E31">
        <v>44</v>
      </c>
      <c r="F31">
        <v>31</v>
      </c>
      <c r="G31" s="7">
        <f t="shared" si="0"/>
        <v>2.2333333333333334</v>
      </c>
      <c r="H31" s="7">
        <f t="shared" si="1"/>
        <v>0.65671641791044777</v>
      </c>
      <c r="I31">
        <v>18</v>
      </c>
      <c r="J31" s="7">
        <v>0.3125</v>
      </c>
    </row>
    <row r="32" spans="1:12" x14ac:dyDescent="0.2">
      <c r="A32" t="s">
        <v>828</v>
      </c>
      <c r="B32" s="7">
        <v>12</v>
      </c>
      <c r="C32">
        <v>62</v>
      </c>
      <c r="D32">
        <v>30</v>
      </c>
      <c r="E32">
        <v>29</v>
      </c>
      <c r="F32">
        <v>27</v>
      </c>
      <c r="G32" s="7">
        <f t="shared" si="0"/>
        <v>2.0666666666666669</v>
      </c>
      <c r="H32" s="7">
        <f t="shared" si="1"/>
        <v>0.46774193548387094</v>
      </c>
      <c r="I32">
        <v>17</v>
      </c>
      <c r="J32" s="7">
        <v>0.35294117647058826</v>
      </c>
    </row>
    <row r="33" spans="1:10" x14ac:dyDescent="0.2">
      <c r="A33" t="s">
        <v>828</v>
      </c>
      <c r="B33" s="7">
        <v>12</v>
      </c>
      <c r="C33">
        <v>75</v>
      </c>
      <c r="D33">
        <v>39</v>
      </c>
      <c r="E33">
        <v>33</v>
      </c>
      <c r="F33">
        <v>29</v>
      </c>
      <c r="G33" s="7">
        <f t="shared" si="0"/>
        <v>1.9230769230769231</v>
      </c>
      <c r="H33" s="7">
        <f t="shared" si="1"/>
        <v>0.44</v>
      </c>
      <c r="I33">
        <v>20</v>
      </c>
      <c r="J33" s="7">
        <v>0.31578947368421051</v>
      </c>
    </row>
    <row r="34" spans="1:10" x14ac:dyDescent="0.2">
      <c r="A34" t="s">
        <v>828</v>
      </c>
      <c r="B34" s="7">
        <v>11</v>
      </c>
      <c r="C34">
        <v>82</v>
      </c>
      <c r="D34">
        <v>43</v>
      </c>
      <c r="E34">
        <v>40</v>
      </c>
      <c r="F34">
        <v>29</v>
      </c>
      <c r="G34" s="7">
        <f t="shared" si="0"/>
        <v>1.9069767441860466</v>
      </c>
      <c r="H34" s="7">
        <f t="shared" si="1"/>
        <v>0.48780487804878048</v>
      </c>
      <c r="I34">
        <v>19</v>
      </c>
      <c r="J34" s="7">
        <v>0.54545454545454541</v>
      </c>
    </row>
    <row r="35" spans="1:10" x14ac:dyDescent="0.2">
      <c r="A35" t="s">
        <v>828</v>
      </c>
      <c r="B35" s="7">
        <v>14</v>
      </c>
      <c r="C35">
        <v>84</v>
      </c>
      <c r="D35">
        <v>40</v>
      </c>
      <c r="E35">
        <v>44</v>
      </c>
      <c r="F35">
        <v>25</v>
      </c>
      <c r="G35" s="7">
        <f t="shared" si="0"/>
        <v>2.1</v>
      </c>
      <c r="H35" s="7">
        <f t="shared" si="1"/>
        <v>0.52380952380952384</v>
      </c>
      <c r="I35">
        <v>16</v>
      </c>
      <c r="J35" s="7">
        <v>0.25</v>
      </c>
    </row>
    <row r="36" spans="1:10" x14ac:dyDescent="0.2">
      <c r="A36" t="s">
        <v>828</v>
      </c>
      <c r="B36" s="7">
        <v>11</v>
      </c>
      <c r="C36">
        <v>70</v>
      </c>
      <c r="D36">
        <v>35</v>
      </c>
      <c r="E36">
        <v>36</v>
      </c>
      <c r="F36">
        <v>29</v>
      </c>
      <c r="G36" s="7">
        <f t="shared" si="0"/>
        <v>2</v>
      </c>
      <c r="H36" s="7">
        <f t="shared" si="1"/>
        <v>0.51428571428571423</v>
      </c>
      <c r="I36">
        <v>16</v>
      </c>
      <c r="J36" s="7">
        <v>0.23529411764705882</v>
      </c>
    </row>
    <row r="37" spans="1:10" x14ac:dyDescent="0.2">
      <c r="A37" t="s">
        <v>828</v>
      </c>
      <c r="B37" s="7">
        <v>9</v>
      </c>
      <c r="C37">
        <v>60</v>
      </c>
      <c r="D37">
        <v>29</v>
      </c>
      <c r="E37">
        <v>35</v>
      </c>
      <c r="F37">
        <v>25</v>
      </c>
      <c r="G37" s="7">
        <f t="shared" si="0"/>
        <v>2.0689655172413794</v>
      </c>
      <c r="H37" s="7">
        <f t="shared" si="1"/>
        <v>0.58333333333333337</v>
      </c>
      <c r="I37">
        <v>17</v>
      </c>
      <c r="J37" s="7">
        <v>0.2857142857142857</v>
      </c>
    </row>
    <row r="38" spans="1:10" x14ac:dyDescent="0.2">
      <c r="A38" t="s">
        <v>828</v>
      </c>
      <c r="B38" s="7">
        <v>10</v>
      </c>
      <c r="C38">
        <v>68</v>
      </c>
      <c r="D38">
        <v>32</v>
      </c>
      <c r="E38">
        <v>38</v>
      </c>
      <c r="F38">
        <v>26</v>
      </c>
      <c r="G38" s="7">
        <f t="shared" si="0"/>
        <v>2.125</v>
      </c>
      <c r="H38" s="7">
        <f t="shared" si="1"/>
        <v>0.55882352941176472</v>
      </c>
      <c r="I38">
        <v>17</v>
      </c>
      <c r="J38" s="7">
        <v>0.2</v>
      </c>
    </row>
    <row r="39" spans="1:10" x14ac:dyDescent="0.2">
      <c r="A39" t="s">
        <v>828</v>
      </c>
      <c r="B39" s="7">
        <v>12</v>
      </c>
      <c r="C39">
        <v>52</v>
      </c>
      <c r="D39">
        <v>28</v>
      </c>
      <c r="E39">
        <v>28</v>
      </c>
      <c r="F39">
        <v>34</v>
      </c>
      <c r="G39" s="7">
        <f t="shared" si="0"/>
        <v>1.8571428571428572</v>
      </c>
      <c r="H39" s="7">
        <f t="shared" si="1"/>
        <v>0.53846153846153844</v>
      </c>
      <c r="I39">
        <v>14</v>
      </c>
      <c r="J39" s="7">
        <v>0.2857142857142857</v>
      </c>
    </row>
    <row r="40" spans="1:10" x14ac:dyDescent="0.2">
      <c r="A40" t="s">
        <v>828</v>
      </c>
      <c r="B40" s="7"/>
      <c r="C40">
        <v>57</v>
      </c>
      <c r="D40">
        <v>27</v>
      </c>
      <c r="E40">
        <v>30</v>
      </c>
      <c r="F40">
        <v>28</v>
      </c>
      <c r="G40" s="7">
        <f t="shared" si="0"/>
        <v>2.1111111111111112</v>
      </c>
      <c r="H40" s="7">
        <f t="shared" si="1"/>
        <v>0.52631578947368418</v>
      </c>
      <c r="I40">
        <v>13</v>
      </c>
      <c r="J40" s="7">
        <v>0.23076923076923078</v>
      </c>
    </row>
    <row r="41" spans="1:10" x14ac:dyDescent="0.2">
      <c r="A41" t="s">
        <v>828</v>
      </c>
      <c r="B41" s="7">
        <v>13</v>
      </c>
      <c r="C41">
        <v>72</v>
      </c>
      <c r="D41">
        <v>35</v>
      </c>
      <c r="E41">
        <v>35</v>
      </c>
      <c r="F41">
        <v>28</v>
      </c>
      <c r="G41" s="7">
        <f t="shared" si="0"/>
        <v>2.0571428571428569</v>
      </c>
      <c r="H41" s="7">
        <f t="shared" si="1"/>
        <v>0.4861111111111111</v>
      </c>
      <c r="I41">
        <v>18</v>
      </c>
      <c r="J41" s="7">
        <v>0.35294117647058826</v>
      </c>
    </row>
    <row r="42" spans="1:10" x14ac:dyDescent="0.2">
      <c r="A42" t="s">
        <v>828</v>
      </c>
      <c r="B42" s="7">
        <v>12</v>
      </c>
      <c r="C42">
        <v>55</v>
      </c>
      <c r="D42">
        <v>27</v>
      </c>
      <c r="E42">
        <v>28</v>
      </c>
      <c r="F42">
        <v>29</v>
      </c>
      <c r="G42" s="7">
        <f t="shared" si="0"/>
        <v>2.0370370370370372</v>
      </c>
      <c r="H42" s="7">
        <f t="shared" si="1"/>
        <v>0.50909090909090904</v>
      </c>
      <c r="I42">
        <v>12</v>
      </c>
      <c r="J42" s="7">
        <v>0.2857142857142857</v>
      </c>
    </row>
    <row r="43" spans="1:10" x14ac:dyDescent="0.2">
      <c r="A43" t="s">
        <v>828</v>
      </c>
      <c r="B43" s="7">
        <v>10</v>
      </c>
      <c r="C43">
        <v>70</v>
      </c>
      <c r="D43">
        <v>29</v>
      </c>
      <c r="E43">
        <v>35</v>
      </c>
      <c r="F43">
        <v>27</v>
      </c>
      <c r="G43" s="7">
        <f t="shared" si="0"/>
        <v>2.4137931034482758</v>
      </c>
      <c r="H43" s="7">
        <f t="shared" si="1"/>
        <v>0.5</v>
      </c>
      <c r="I43">
        <v>14</v>
      </c>
      <c r="J43" s="7">
        <v>0.26666666666666666</v>
      </c>
    </row>
    <row r="44" spans="1:10" x14ac:dyDescent="0.2">
      <c r="A44" t="s">
        <v>828</v>
      </c>
      <c r="B44" s="7">
        <v>8</v>
      </c>
      <c r="C44">
        <v>45</v>
      </c>
      <c r="D44">
        <v>22</v>
      </c>
      <c r="E44">
        <v>27</v>
      </c>
      <c r="F44">
        <v>31</v>
      </c>
      <c r="G44" s="7">
        <f t="shared" si="0"/>
        <v>2.0454545454545454</v>
      </c>
      <c r="H44" s="7">
        <f t="shared" si="1"/>
        <v>0.6</v>
      </c>
      <c r="I44">
        <v>15</v>
      </c>
      <c r="J44" s="7">
        <v>0.2</v>
      </c>
    </row>
    <row r="45" spans="1:10" x14ac:dyDescent="0.2">
      <c r="A45" t="s">
        <v>828</v>
      </c>
      <c r="B45" s="7">
        <v>8</v>
      </c>
      <c r="C45">
        <v>37</v>
      </c>
      <c r="D45">
        <v>19</v>
      </c>
      <c r="E45">
        <v>21</v>
      </c>
      <c r="F45">
        <v>25</v>
      </c>
      <c r="G45" s="7">
        <f t="shared" si="0"/>
        <v>1.9473684210526316</v>
      </c>
      <c r="H45" s="7">
        <f t="shared" si="1"/>
        <v>0.56756756756756754</v>
      </c>
      <c r="I45">
        <v>14</v>
      </c>
      <c r="J45" s="7">
        <v>0.3</v>
      </c>
    </row>
    <row r="46" spans="1:10" x14ac:dyDescent="0.2">
      <c r="A46" t="s">
        <v>828</v>
      </c>
      <c r="B46" s="7">
        <v>12</v>
      </c>
      <c r="C46">
        <v>82</v>
      </c>
      <c r="D46">
        <v>44</v>
      </c>
      <c r="E46">
        <v>47</v>
      </c>
      <c r="F46">
        <v>34</v>
      </c>
      <c r="G46" s="7">
        <f t="shared" si="0"/>
        <v>1.8636363636363635</v>
      </c>
      <c r="H46" s="7">
        <f t="shared" si="1"/>
        <v>0.57317073170731703</v>
      </c>
      <c r="I46">
        <v>15</v>
      </c>
      <c r="J46" s="7">
        <v>0.21739130434782608</v>
      </c>
    </row>
    <row r="47" spans="1:10" x14ac:dyDescent="0.2">
      <c r="A47" t="s">
        <v>828</v>
      </c>
      <c r="B47" s="7">
        <v>11</v>
      </c>
      <c r="C47">
        <v>68</v>
      </c>
      <c r="D47">
        <v>36</v>
      </c>
      <c r="E47">
        <v>37</v>
      </c>
      <c r="F47">
        <v>30</v>
      </c>
      <c r="G47" s="7">
        <f t="shared" si="0"/>
        <v>1.8888888888888888</v>
      </c>
      <c r="H47" s="7">
        <f t="shared" si="1"/>
        <v>0.54411764705882348</v>
      </c>
      <c r="I47">
        <v>14</v>
      </c>
      <c r="J47" s="7">
        <v>0.29411764705882354</v>
      </c>
    </row>
    <row r="48" spans="1:10" x14ac:dyDescent="0.2">
      <c r="A48" t="s">
        <v>828</v>
      </c>
      <c r="B48" s="7">
        <v>13</v>
      </c>
      <c r="C48">
        <v>85</v>
      </c>
      <c r="D48">
        <v>42</v>
      </c>
      <c r="E48">
        <v>52</v>
      </c>
      <c r="F48">
        <v>29</v>
      </c>
      <c r="G48" s="7">
        <f t="shared" si="0"/>
        <v>2.0238095238095237</v>
      </c>
      <c r="H48" s="7">
        <f t="shared" si="1"/>
        <v>0.61176470588235299</v>
      </c>
      <c r="I48">
        <v>17</v>
      </c>
      <c r="J48" s="7">
        <v>0.19047619047619047</v>
      </c>
    </row>
    <row r="49" spans="1:15" x14ac:dyDescent="0.2">
      <c r="A49" t="s">
        <v>828</v>
      </c>
      <c r="B49" s="7">
        <v>12</v>
      </c>
      <c r="C49">
        <v>83</v>
      </c>
      <c r="D49">
        <v>45</v>
      </c>
      <c r="E49">
        <v>39</v>
      </c>
      <c r="F49">
        <v>28</v>
      </c>
      <c r="G49" s="7">
        <f t="shared" si="0"/>
        <v>1.8444444444444446</v>
      </c>
      <c r="H49" s="7">
        <f t="shared" si="1"/>
        <v>0.46987951807228917</v>
      </c>
      <c r="I49">
        <v>17</v>
      </c>
      <c r="J49" s="7">
        <v>0.2857142857142857</v>
      </c>
    </row>
    <row r="50" spans="1:15" x14ac:dyDescent="0.2">
      <c r="A50" t="s">
        <v>828</v>
      </c>
      <c r="B50" s="7">
        <v>8</v>
      </c>
      <c r="C50">
        <v>41</v>
      </c>
      <c r="D50">
        <v>18</v>
      </c>
      <c r="E50">
        <v>24</v>
      </c>
      <c r="F50">
        <v>27</v>
      </c>
      <c r="G50" s="7">
        <f t="shared" si="0"/>
        <v>2.2777777777777777</v>
      </c>
      <c r="H50" s="7">
        <f t="shared" si="1"/>
        <v>0.58536585365853655</v>
      </c>
      <c r="I50">
        <v>12</v>
      </c>
      <c r="J50" s="7">
        <v>0.16666666666666666</v>
      </c>
    </row>
    <row r="51" spans="1:15" x14ac:dyDescent="0.2">
      <c r="A51" t="s">
        <v>828</v>
      </c>
      <c r="B51" s="7">
        <v>7</v>
      </c>
      <c r="C51">
        <v>33</v>
      </c>
      <c r="D51">
        <v>18</v>
      </c>
      <c r="E51">
        <v>22</v>
      </c>
      <c r="F51">
        <v>34</v>
      </c>
      <c r="G51" s="7">
        <f t="shared" si="0"/>
        <v>1.8333333333333333</v>
      </c>
      <c r="H51" s="7">
        <f t="shared" si="1"/>
        <v>0.66666666666666663</v>
      </c>
      <c r="I51">
        <v>12</v>
      </c>
      <c r="J51" s="7">
        <v>0.11764705882352941</v>
      </c>
      <c r="L51">
        <v>9</v>
      </c>
      <c r="M51">
        <v>9</v>
      </c>
      <c r="N51">
        <f>L51/M51</f>
        <v>1</v>
      </c>
      <c r="O51" t="s">
        <v>107</v>
      </c>
    </row>
    <row r="52" spans="1:15" x14ac:dyDescent="0.2">
      <c r="A52" t="s">
        <v>828</v>
      </c>
      <c r="L52">
        <v>9</v>
      </c>
      <c r="M52">
        <v>10</v>
      </c>
      <c r="N52">
        <f t="shared" ref="N52:N81" si="2">L52/M52</f>
        <v>0.9</v>
      </c>
    </row>
    <row r="53" spans="1:15" x14ac:dyDescent="0.2">
      <c r="A53" t="s">
        <v>828</v>
      </c>
      <c r="L53">
        <v>10</v>
      </c>
      <c r="M53">
        <v>10</v>
      </c>
      <c r="N53">
        <f t="shared" si="2"/>
        <v>1</v>
      </c>
    </row>
    <row r="54" spans="1:15" x14ac:dyDescent="0.2">
      <c r="A54" t="s">
        <v>828</v>
      </c>
      <c r="L54">
        <v>8</v>
      </c>
      <c r="M54">
        <v>9</v>
      </c>
      <c r="N54">
        <f t="shared" si="2"/>
        <v>0.88888888888888884</v>
      </c>
    </row>
    <row r="55" spans="1:15" x14ac:dyDescent="0.2">
      <c r="A55" t="s">
        <v>828</v>
      </c>
      <c r="L55">
        <v>8</v>
      </c>
      <c r="M55">
        <v>9</v>
      </c>
      <c r="N55">
        <f t="shared" si="2"/>
        <v>0.88888888888888884</v>
      </c>
    </row>
    <row r="56" spans="1:15" x14ac:dyDescent="0.2">
      <c r="A56" t="s">
        <v>828</v>
      </c>
      <c r="L56">
        <v>8</v>
      </c>
      <c r="M56">
        <v>9</v>
      </c>
      <c r="N56">
        <f t="shared" si="2"/>
        <v>0.88888888888888884</v>
      </c>
    </row>
    <row r="57" spans="1:15" x14ac:dyDescent="0.2">
      <c r="A57" t="s">
        <v>828</v>
      </c>
      <c r="L57">
        <v>8</v>
      </c>
      <c r="M57">
        <v>9</v>
      </c>
      <c r="N57">
        <f t="shared" si="2"/>
        <v>0.88888888888888884</v>
      </c>
    </row>
    <row r="58" spans="1:15" x14ac:dyDescent="0.2">
      <c r="A58" t="s">
        <v>828</v>
      </c>
      <c r="L58">
        <v>8</v>
      </c>
      <c r="M58">
        <v>9</v>
      </c>
      <c r="N58">
        <f t="shared" si="2"/>
        <v>0.88888888888888884</v>
      </c>
    </row>
    <row r="59" spans="1:15" x14ac:dyDescent="0.2">
      <c r="A59" t="s">
        <v>828</v>
      </c>
      <c r="L59">
        <v>7</v>
      </c>
      <c r="M59">
        <v>8</v>
      </c>
      <c r="N59">
        <f t="shared" si="2"/>
        <v>0.875</v>
      </c>
    </row>
    <row r="60" spans="1:15" x14ac:dyDescent="0.2">
      <c r="A60" t="s">
        <v>828</v>
      </c>
      <c r="L60">
        <v>7</v>
      </c>
      <c r="M60">
        <v>8</v>
      </c>
      <c r="N60">
        <f t="shared" si="2"/>
        <v>0.875</v>
      </c>
    </row>
    <row r="61" spans="1:15" x14ac:dyDescent="0.2">
      <c r="A61" t="s">
        <v>828</v>
      </c>
      <c r="L61">
        <v>10</v>
      </c>
      <c r="M61">
        <v>10</v>
      </c>
      <c r="N61">
        <f t="shared" si="2"/>
        <v>1</v>
      </c>
    </row>
    <row r="62" spans="1:15" x14ac:dyDescent="0.2">
      <c r="A62" t="s">
        <v>828</v>
      </c>
      <c r="L62">
        <v>9</v>
      </c>
      <c r="M62">
        <v>10</v>
      </c>
      <c r="N62">
        <f t="shared" si="2"/>
        <v>0.9</v>
      </c>
    </row>
    <row r="63" spans="1:15" x14ac:dyDescent="0.2">
      <c r="A63" t="s">
        <v>828</v>
      </c>
      <c r="L63">
        <v>9</v>
      </c>
      <c r="M63">
        <v>11</v>
      </c>
      <c r="N63">
        <f t="shared" si="2"/>
        <v>0.81818181818181823</v>
      </c>
    </row>
    <row r="64" spans="1:15" x14ac:dyDescent="0.2">
      <c r="A64" t="s">
        <v>828</v>
      </c>
      <c r="L64">
        <v>9.5</v>
      </c>
      <c r="M64">
        <v>12</v>
      </c>
      <c r="N64">
        <f t="shared" si="2"/>
        <v>0.79166666666666663</v>
      </c>
    </row>
    <row r="65" spans="1:14" x14ac:dyDescent="0.2">
      <c r="A65" t="s">
        <v>828</v>
      </c>
      <c r="L65">
        <v>9</v>
      </c>
      <c r="M65">
        <v>10</v>
      </c>
      <c r="N65">
        <f t="shared" si="2"/>
        <v>0.9</v>
      </c>
    </row>
    <row r="66" spans="1:14" x14ac:dyDescent="0.2">
      <c r="A66" t="s">
        <v>828</v>
      </c>
      <c r="L66">
        <v>9</v>
      </c>
      <c r="M66">
        <v>10</v>
      </c>
      <c r="N66">
        <f t="shared" si="2"/>
        <v>0.9</v>
      </c>
    </row>
    <row r="67" spans="1:14" x14ac:dyDescent="0.2">
      <c r="A67" t="s">
        <v>1090</v>
      </c>
      <c r="L67">
        <v>8.5</v>
      </c>
      <c r="M67">
        <v>9</v>
      </c>
      <c r="N67">
        <f t="shared" si="2"/>
        <v>0.94444444444444442</v>
      </c>
    </row>
    <row r="68" spans="1:14" x14ac:dyDescent="0.2">
      <c r="A68" t="s">
        <v>1090</v>
      </c>
      <c r="L68">
        <v>8.5</v>
      </c>
      <c r="M68">
        <v>9</v>
      </c>
      <c r="N68">
        <f t="shared" si="2"/>
        <v>0.94444444444444442</v>
      </c>
    </row>
    <row r="69" spans="1:14" x14ac:dyDescent="0.2">
      <c r="A69" t="s">
        <v>1090</v>
      </c>
      <c r="L69">
        <v>9</v>
      </c>
      <c r="M69">
        <v>10</v>
      </c>
      <c r="N69">
        <f t="shared" si="2"/>
        <v>0.9</v>
      </c>
    </row>
    <row r="70" spans="1:14" x14ac:dyDescent="0.2">
      <c r="A70" t="s">
        <v>1090</v>
      </c>
      <c r="L70">
        <v>9.5</v>
      </c>
      <c r="M70">
        <v>10</v>
      </c>
      <c r="N70">
        <f t="shared" si="2"/>
        <v>0.95</v>
      </c>
    </row>
    <row r="71" spans="1:14" x14ac:dyDescent="0.2">
      <c r="A71" t="s">
        <v>1090</v>
      </c>
      <c r="L71">
        <v>9</v>
      </c>
      <c r="M71">
        <v>10</v>
      </c>
      <c r="N71">
        <f t="shared" si="2"/>
        <v>0.9</v>
      </c>
    </row>
    <row r="72" spans="1:14" x14ac:dyDescent="0.2">
      <c r="A72" t="s">
        <v>1090</v>
      </c>
      <c r="L72">
        <v>10</v>
      </c>
      <c r="M72">
        <v>10</v>
      </c>
      <c r="N72">
        <f t="shared" si="2"/>
        <v>1</v>
      </c>
    </row>
    <row r="73" spans="1:14" x14ac:dyDescent="0.2">
      <c r="A73" t="s">
        <v>1090</v>
      </c>
      <c r="L73">
        <v>8</v>
      </c>
      <c r="M73">
        <v>9</v>
      </c>
      <c r="N73">
        <f t="shared" si="2"/>
        <v>0.88888888888888884</v>
      </c>
    </row>
    <row r="74" spans="1:14" x14ac:dyDescent="0.2">
      <c r="A74" t="s">
        <v>1090</v>
      </c>
      <c r="L74">
        <v>9</v>
      </c>
      <c r="M74">
        <v>9.5</v>
      </c>
      <c r="N74">
        <f t="shared" si="2"/>
        <v>0.94736842105263153</v>
      </c>
    </row>
    <row r="75" spans="1:14" x14ac:dyDescent="0.2">
      <c r="A75" t="s">
        <v>1090</v>
      </c>
      <c r="L75">
        <v>10</v>
      </c>
      <c r="M75">
        <v>11</v>
      </c>
      <c r="N75">
        <f t="shared" si="2"/>
        <v>0.90909090909090906</v>
      </c>
    </row>
    <row r="76" spans="1:14" x14ac:dyDescent="0.2">
      <c r="A76" t="s">
        <v>1090</v>
      </c>
      <c r="L76">
        <v>9</v>
      </c>
      <c r="M76">
        <v>10</v>
      </c>
      <c r="N76">
        <f t="shared" si="2"/>
        <v>0.9</v>
      </c>
    </row>
    <row r="77" spans="1:14" x14ac:dyDescent="0.2">
      <c r="A77" t="s">
        <v>1090</v>
      </c>
      <c r="L77">
        <v>9</v>
      </c>
      <c r="M77">
        <v>10</v>
      </c>
      <c r="N77">
        <f t="shared" si="2"/>
        <v>0.9</v>
      </c>
    </row>
    <row r="78" spans="1:14" x14ac:dyDescent="0.2">
      <c r="A78" t="s">
        <v>1090</v>
      </c>
      <c r="L78">
        <v>9.5</v>
      </c>
      <c r="M78">
        <v>10</v>
      </c>
      <c r="N78">
        <f t="shared" si="2"/>
        <v>0.95</v>
      </c>
    </row>
    <row r="79" spans="1:14" x14ac:dyDescent="0.2">
      <c r="A79" t="s">
        <v>1090</v>
      </c>
      <c r="L79">
        <v>9.5</v>
      </c>
      <c r="M79">
        <v>10</v>
      </c>
      <c r="N79">
        <f t="shared" si="2"/>
        <v>0.95</v>
      </c>
    </row>
    <row r="80" spans="1:14" x14ac:dyDescent="0.2">
      <c r="A80" t="s">
        <v>1090</v>
      </c>
      <c r="L80">
        <v>9</v>
      </c>
      <c r="M80">
        <v>10</v>
      </c>
      <c r="N80">
        <f t="shared" si="2"/>
        <v>0.9</v>
      </c>
    </row>
    <row r="81" spans="1:14" x14ac:dyDescent="0.2">
      <c r="A81" t="s">
        <v>1090</v>
      </c>
      <c r="L81">
        <v>8.5</v>
      </c>
      <c r="M81">
        <v>9</v>
      </c>
      <c r="N81">
        <f t="shared" si="2"/>
        <v>0.94444444444444442</v>
      </c>
    </row>
    <row r="82" spans="1:14" x14ac:dyDescent="0.2">
      <c r="A82" t="s">
        <v>1090</v>
      </c>
      <c r="K82" s="7">
        <v>44</v>
      </c>
    </row>
    <row r="83" spans="1:14" x14ac:dyDescent="0.2">
      <c r="A83" t="s">
        <v>1090</v>
      </c>
      <c r="K83" s="7">
        <v>48</v>
      </c>
    </row>
    <row r="84" spans="1:14" x14ac:dyDescent="0.2">
      <c r="A84" t="s">
        <v>1090</v>
      </c>
      <c r="K84" s="7">
        <v>57</v>
      </c>
    </row>
    <row r="85" spans="1:14" x14ac:dyDescent="0.2">
      <c r="A85" t="s">
        <v>1090</v>
      </c>
      <c r="K85" s="7">
        <v>35</v>
      </c>
    </row>
    <row r="86" spans="1:14" x14ac:dyDescent="0.2">
      <c r="A86" t="s">
        <v>1090</v>
      </c>
      <c r="K86" s="7">
        <v>32</v>
      </c>
    </row>
    <row r="87" spans="1:14" x14ac:dyDescent="0.2">
      <c r="A87" t="s">
        <v>1090</v>
      </c>
      <c r="K87" s="7">
        <v>35</v>
      </c>
    </row>
    <row r="88" spans="1:14" x14ac:dyDescent="0.2">
      <c r="A88" t="s">
        <v>1090</v>
      </c>
      <c r="K88" s="7">
        <v>43</v>
      </c>
    </row>
    <row r="89" spans="1:14" x14ac:dyDescent="0.2">
      <c r="A89" t="s">
        <v>1090</v>
      </c>
      <c r="K89" s="7">
        <v>58</v>
      </c>
    </row>
    <row r="90" spans="1:14" x14ac:dyDescent="0.2">
      <c r="A90" t="s">
        <v>1090</v>
      </c>
      <c r="K90" s="7">
        <v>50</v>
      </c>
    </row>
    <row r="91" spans="1:14" x14ac:dyDescent="0.2">
      <c r="A91" t="s">
        <v>1090</v>
      </c>
      <c r="K91" s="7">
        <v>52</v>
      </c>
    </row>
    <row r="92" spans="1:14" x14ac:dyDescent="0.2">
      <c r="A92" t="s">
        <v>1090</v>
      </c>
      <c r="K92" s="7">
        <v>48</v>
      </c>
    </row>
    <row r="93" spans="1:14" x14ac:dyDescent="0.2">
      <c r="A93" t="s">
        <v>1090</v>
      </c>
      <c r="K93" s="7">
        <v>42</v>
      </c>
    </row>
    <row r="94" spans="1:14" x14ac:dyDescent="0.2">
      <c r="A94" t="s">
        <v>1090</v>
      </c>
      <c r="K94" s="7">
        <v>45</v>
      </c>
    </row>
    <row r="95" spans="1:14" x14ac:dyDescent="0.2">
      <c r="A95" t="s">
        <v>1090</v>
      </c>
      <c r="K95" s="7">
        <v>47</v>
      </c>
    </row>
    <row r="96" spans="1:14" x14ac:dyDescent="0.2">
      <c r="A96" t="s">
        <v>1090</v>
      </c>
      <c r="K96" s="7">
        <v>37</v>
      </c>
    </row>
    <row r="97" spans="1:11" x14ac:dyDescent="0.2">
      <c r="A97" t="s">
        <v>1090</v>
      </c>
      <c r="K97" s="7">
        <v>46</v>
      </c>
    </row>
    <row r="98" spans="1:11" x14ac:dyDescent="0.2">
      <c r="A98" t="s">
        <v>1090</v>
      </c>
      <c r="K98" s="7">
        <v>42</v>
      </c>
    </row>
    <row r="99" spans="1:11" x14ac:dyDescent="0.2">
      <c r="A99" t="s">
        <v>1090</v>
      </c>
      <c r="K99" s="7">
        <v>38</v>
      </c>
    </row>
    <row r="100" spans="1:11" x14ac:dyDescent="0.2">
      <c r="A100" t="s">
        <v>1090</v>
      </c>
      <c r="K100" s="7">
        <v>53</v>
      </c>
    </row>
    <row r="101" spans="1:11" x14ac:dyDescent="0.2">
      <c r="A101" t="s">
        <v>1090</v>
      </c>
      <c r="K101" s="7">
        <v>47</v>
      </c>
    </row>
    <row r="102" spans="1:11" x14ac:dyDescent="0.2">
      <c r="A102" t="s">
        <v>1090</v>
      </c>
      <c r="K102" s="7">
        <v>50</v>
      </c>
    </row>
    <row r="103" spans="1:11" x14ac:dyDescent="0.2">
      <c r="A103" t="s">
        <v>1090</v>
      </c>
      <c r="K103" s="7">
        <v>38</v>
      </c>
    </row>
    <row r="104" spans="1:11" x14ac:dyDescent="0.2">
      <c r="A104" t="s">
        <v>1090</v>
      </c>
      <c r="K104" s="7">
        <v>58</v>
      </c>
    </row>
    <row r="105" spans="1:11" x14ac:dyDescent="0.2">
      <c r="A105" t="s">
        <v>1090</v>
      </c>
      <c r="K105" s="7">
        <v>47</v>
      </c>
    </row>
    <row r="106" spans="1:11" x14ac:dyDescent="0.2">
      <c r="A106" t="s">
        <v>1090</v>
      </c>
      <c r="K106" s="7">
        <v>53</v>
      </c>
    </row>
    <row r="107" spans="1:11" x14ac:dyDescent="0.2">
      <c r="A107" t="s">
        <v>1090</v>
      </c>
      <c r="K107" s="7">
        <v>38</v>
      </c>
    </row>
    <row r="108" spans="1:11" x14ac:dyDescent="0.2">
      <c r="A108" t="s">
        <v>1090</v>
      </c>
      <c r="K108" s="7">
        <v>58</v>
      </c>
    </row>
    <row r="109" spans="1:11" x14ac:dyDescent="0.2">
      <c r="A109" t="s">
        <v>1090</v>
      </c>
      <c r="K109" s="7">
        <v>38</v>
      </c>
    </row>
    <row r="110" spans="1:11" x14ac:dyDescent="0.2">
      <c r="A110" t="s">
        <v>1090</v>
      </c>
      <c r="K110" s="7">
        <v>41</v>
      </c>
    </row>
    <row r="111" spans="1:11" x14ac:dyDescent="0.2">
      <c r="A111" t="s">
        <v>1090</v>
      </c>
      <c r="K111" s="7">
        <v>39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workbookViewId="0">
      <selection activeCell="B6" sqref="B6"/>
    </sheetView>
  </sheetViews>
  <sheetFormatPr defaultRowHeight="12.75" x14ac:dyDescent="0.2"/>
  <cols>
    <col min="2" max="2" width="24.42578125" bestFit="1" customWidth="1"/>
    <col min="8" max="8" width="9.140625" style="7"/>
  </cols>
  <sheetData>
    <row r="1" spans="1:8" x14ac:dyDescent="0.2">
      <c r="A1" s="45" t="s">
        <v>1213</v>
      </c>
      <c r="B1" s="45" t="s">
        <v>1212</v>
      </c>
      <c r="C1" s="2" t="s">
        <v>1</v>
      </c>
      <c r="D1" s="2" t="s">
        <v>2</v>
      </c>
      <c r="E1" s="2" t="s">
        <v>5</v>
      </c>
      <c r="F1" s="2" t="s">
        <v>4</v>
      </c>
      <c r="G1" s="2" t="s">
        <v>431</v>
      </c>
      <c r="H1" s="6" t="s">
        <v>141</v>
      </c>
    </row>
    <row r="2" spans="1:8" x14ac:dyDescent="0.2">
      <c r="A2" t="s">
        <v>1215</v>
      </c>
      <c r="B2" t="s">
        <v>176</v>
      </c>
      <c r="C2">
        <v>68</v>
      </c>
      <c r="D2">
        <v>32</v>
      </c>
      <c r="E2">
        <v>32</v>
      </c>
      <c r="F2">
        <v>28.8</v>
      </c>
      <c r="G2">
        <v>16</v>
      </c>
      <c r="H2" s="7">
        <v>0.26666666666666666</v>
      </c>
    </row>
    <row r="3" spans="1:8" x14ac:dyDescent="0.2">
      <c r="A3" t="s">
        <v>1215</v>
      </c>
      <c r="B3" t="s">
        <v>176</v>
      </c>
      <c r="C3">
        <v>66</v>
      </c>
      <c r="D3">
        <v>32</v>
      </c>
      <c r="E3">
        <v>40</v>
      </c>
      <c r="F3">
        <v>28.8</v>
      </c>
      <c r="G3">
        <v>12</v>
      </c>
      <c r="H3" s="7">
        <v>0.35294117647058826</v>
      </c>
    </row>
    <row r="4" spans="1:8" x14ac:dyDescent="0.2">
      <c r="A4" t="s">
        <v>1215</v>
      </c>
      <c r="B4" t="s">
        <v>176</v>
      </c>
      <c r="C4">
        <v>66</v>
      </c>
      <c r="D4">
        <v>30</v>
      </c>
      <c r="E4">
        <v>40</v>
      </c>
      <c r="F4">
        <v>28.8</v>
      </c>
      <c r="G4">
        <v>14</v>
      </c>
      <c r="H4" s="7">
        <v>0.2</v>
      </c>
    </row>
    <row r="5" spans="1:8" x14ac:dyDescent="0.2">
      <c r="A5" t="s">
        <v>1215</v>
      </c>
      <c r="B5" t="s">
        <v>177</v>
      </c>
      <c r="C5">
        <v>58</v>
      </c>
      <c r="D5">
        <v>29</v>
      </c>
      <c r="E5">
        <v>37</v>
      </c>
      <c r="F5">
        <v>28.8</v>
      </c>
      <c r="G5">
        <v>12</v>
      </c>
      <c r="H5" s="7">
        <v>0.33333333333333331</v>
      </c>
    </row>
    <row r="6" spans="1:8" x14ac:dyDescent="0.2">
      <c r="A6" t="s">
        <v>1215</v>
      </c>
      <c r="B6" t="s">
        <v>178</v>
      </c>
      <c r="C6">
        <v>49</v>
      </c>
      <c r="D6">
        <v>28</v>
      </c>
      <c r="E6">
        <v>30</v>
      </c>
      <c r="F6">
        <v>28.8</v>
      </c>
      <c r="G6">
        <v>12</v>
      </c>
      <c r="H6" s="7">
        <v>0.21428571428571427</v>
      </c>
    </row>
    <row r="7" spans="1:8" x14ac:dyDescent="0.2">
      <c r="A7" t="s">
        <v>1215</v>
      </c>
      <c r="B7" t="s">
        <v>179</v>
      </c>
      <c r="C7">
        <v>83</v>
      </c>
      <c r="D7">
        <v>37</v>
      </c>
      <c r="E7">
        <v>44</v>
      </c>
      <c r="F7">
        <v>28.8</v>
      </c>
      <c r="G7">
        <v>14</v>
      </c>
      <c r="H7" s="7">
        <v>0.3888888888888889</v>
      </c>
    </row>
    <row r="8" spans="1:8" x14ac:dyDescent="0.2">
      <c r="A8" t="s">
        <v>1215</v>
      </c>
      <c r="B8" t="s">
        <v>180</v>
      </c>
      <c r="C8">
        <v>74</v>
      </c>
      <c r="D8">
        <v>26</v>
      </c>
      <c r="E8">
        <v>45</v>
      </c>
      <c r="F8">
        <v>28.8</v>
      </c>
      <c r="G8">
        <v>16</v>
      </c>
      <c r="H8" s="7">
        <v>0.2857142857142857</v>
      </c>
    </row>
    <row r="9" spans="1:8" x14ac:dyDescent="0.2">
      <c r="A9" t="s">
        <v>1215</v>
      </c>
      <c r="B9" t="s">
        <v>180</v>
      </c>
      <c r="C9">
        <v>49</v>
      </c>
      <c r="D9">
        <v>22</v>
      </c>
      <c r="E9">
        <v>27</v>
      </c>
      <c r="F9">
        <v>28.8</v>
      </c>
      <c r="G9">
        <v>14</v>
      </c>
      <c r="H9" s="7">
        <v>0.16666666666666666</v>
      </c>
    </row>
    <row r="10" spans="1:8" x14ac:dyDescent="0.2">
      <c r="A10" t="s">
        <v>1215</v>
      </c>
      <c r="B10" t="s">
        <v>180</v>
      </c>
      <c r="C10">
        <v>47</v>
      </c>
      <c r="D10">
        <v>18</v>
      </c>
      <c r="E10">
        <v>31</v>
      </c>
      <c r="F10">
        <v>28.8</v>
      </c>
      <c r="G10">
        <v>12</v>
      </c>
      <c r="H10" s="7">
        <v>0.1111111111111111</v>
      </c>
    </row>
    <row r="11" spans="1:8" x14ac:dyDescent="0.2">
      <c r="A11" t="s">
        <v>1215</v>
      </c>
      <c r="B11" t="s">
        <v>180</v>
      </c>
      <c r="C11">
        <v>47</v>
      </c>
      <c r="D11">
        <v>22</v>
      </c>
      <c r="E11">
        <v>24</v>
      </c>
      <c r="F11">
        <v>28.8</v>
      </c>
      <c r="G11">
        <v>12</v>
      </c>
      <c r="H11" s="7">
        <v>0.18181818181818182</v>
      </c>
    </row>
    <row r="12" spans="1:8" x14ac:dyDescent="0.2">
      <c r="A12" t="s">
        <v>1215</v>
      </c>
      <c r="B12" t="s">
        <v>180</v>
      </c>
      <c r="C12">
        <v>58</v>
      </c>
      <c r="D12">
        <v>24</v>
      </c>
      <c r="E12">
        <v>36</v>
      </c>
      <c r="F12">
        <v>28.8</v>
      </c>
      <c r="G12">
        <v>10</v>
      </c>
      <c r="H12" s="7">
        <v>0.11</v>
      </c>
    </row>
    <row r="13" spans="1:8" x14ac:dyDescent="0.2">
      <c r="A13" t="s">
        <v>1215</v>
      </c>
      <c r="B13" t="s">
        <v>181</v>
      </c>
      <c r="C13">
        <v>52</v>
      </c>
      <c r="D13">
        <v>31</v>
      </c>
      <c r="E13">
        <v>26</v>
      </c>
      <c r="F13">
        <v>34</v>
      </c>
      <c r="G13">
        <v>12</v>
      </c>
      <c r="H13" s="7">
        <v>0.17647058823529416</v>
      </c>
    </row>
    <row r="14" spans="1:8" x14ac:dyDescent="0.2">
      <c r="A14" t="s">
        <v>1215</v>
      </c>
      <c r="B14" t="s">
        <v>181</v>
      </c>
      <c r="C14">
        <v>58</v>
      </c>
      <c r="D14">
        <v>30</v>
      </c>
      <c r="E14">
        <v>33</v>
      </c>
      <c r="F14">
        <v>32</v>
      </c>
      <c r="G14">
        <v>12</v>
      </c>
      <c r="H14" s="7">
        <v>0.2</v>
      </c>
    </row>
    <row r="15" spans="1:8" x14ac:dyDescent="0.2">
      <c r="A15" t="s">
        <v>1215</v>
      </c>
      <c r="B15" t="s">
        <v>181</v>
      </c>
      <c r="C15">
        <v>52</v>
      </c>
      <c r="D15">
        <v>25</v>
      </c>
      <c r="E15">
        <v>30</v>
      </c>
      <c r="F15">
        <v>28</v>
      </c>
      <c r="G15">
        <v>12</v>
      </c>
      <c r="H15" s="7">
        <v>0.15384615384615385</v>
      </c>
    </row>
    <row r="16" spans="1:8" x14ac:dyDescent="0.2">
      <c r="A16" t="s">
        <v>1215</v>
      </c>
      <c r="B16" t="s">
        <v>181</v>
      </c>
      <c r="C16">
        <v>30</v>
      </c>
      <c r="D16">
        <v>14</v>
      </c>
      <c r="E16">
        <v>17</v>
      </c>
      <c r="F16">
        <v>28</v>
      </c>
      <c r="G16">
        <v>10</v>
      </c>
      <c r="H16" s="7">
        <v>0.25</v>
      </c>
    </row>
    <row r="17" spans="1:8" x14ac:dyDescent="0.2">
      <c r="A17" t="s">
        <v>1215</v>
      </c>
      <c r="B17" t="s">
        <v>181</v>
      </c>
      <c r="C17">
        <v>45</v>
      </c>
      <c r="D17">
        <v>25</v>
      </c>
      <c r="E17">
        <v>18</v>
      </c>
      <c r="F17">
        <v>33</v>
      </c>
      <c r="G17">
        <v>13</v>
      </c>
      <c r="H17" s="7">
        <v>0.27272727272727271</v>
      </c>
    </row>
    <row r="18" spans="1:8" x14ac:dyDescent="0.2">
      <c r="A18" t="s">
        <v>1215</v>
      </c>
      <c r="B18" t="s">
        <v>181</v>
      </c>
      <c r="C18">
        <v>57</v>
      </c>
      <c r="D18">
        <v>27</v>
      </c>
      <c r="E18">
        <v>28</v>
      </c>
      <c r="F18">
        <v>33</v>
      </c>
      <c r="G18">
        <v>14</v>
      </c>
      <c r="H18" s="7">
        <v>0.33333333333333337</v>
      </c>
    </row>
    <row r="19" spans="1:8" x14ac:dyDescent="0.2">
      <c r="A19" t="s">
        <v>1215</v>
      </c>
      <c r="B19" t="s">
        <v>181</v>
      </c>
      <c r="C19">
        <v>60</v>
      </c>
      <c r="D19">
        <v>29</v>
      </c>
      <c r="E19">
        <v>31</v>
      </c>
      <c r="F19">
        <v>29</v>
      </c>
      <c r="G19">
        <v>15</v>
      </c>
      <c r="H19" s="7">
        <v>0.2</v>
      </c>
    </row>
    <row r="20" spans="1:8" x14ac:dyDescent="0.2">
      <c r="A20" t="s">
        <v>1215</v>
      </c>
      <c r="B20" t="s">
        <v>181</v>
      </c>
      <c r="C20">
        <v>47</v>
      </c>
      <c r="D20">
        <v>17</v>
      </c>
      <c r="E20">
        <v>26</v>
      </c>
      <c r="F20">
        <v>27</v>
      </c>
      <c r="G20">
        <v>12</v>
      </c>
      <c r="H20" s="7">
        <v>0.19</v>
      </c>
    </row>
    <row r="21" spans="1:8" x14ac:dyDescent="0.2">
      <c r="A21" t="s">
        <v>1215</v>
      </c>
      <c r="B21" t="s">
        <v>181</v>
      </c>
      <c r="C21">
        <v>47</v>
      </c>
      <c r="D21">
        <v>23</v>
      </c>
      <c r="E21">
        <v>27</v>
      </c>
      <c r="F21">
        <v>30</v>
      </c>
      <c r="G21">
        <v>13</v>
      </c>
      <c r="H21" s="7">
        <v>0.25</v>
      </c>
    </row>
    <row r="22" spans="1:8" x14ac:dyDescent="0.2">
      <c r="A22" t="s">
        <v>1215</v>
      </c>
      <c r="B22" t="s">
        <v>181</v>
      </c>
      <c r="C22">
        <v>65</v>
      </c>
      <c r="D22">
        <v>26</v>
      </c>
      <c r="E22">
        <v>37</v>
      </c>
      <c r="F22">
        <v>28</v>
      </c>
      <c r="G22">
        <v>14</v>
      </c>
      <c r="H22" s="7">
        <v>0.23076923076923073</v>
      </c>
    </row>
    <row r="23" spans="1:8" x14ac:dyDescent="0.2">
      <c r="A23" t="s">
        <v>1215</v>
      </c>
      <c r="B23" t="s">
        <v>181</v>
      </c>
      <c r="C23">
        <v>59</v>
      </c>
      <c r="D23">
        <v>28</v>
      </c>
      <c r="E23">
        <v>35</v>
      </c>
      <c r="F23">
        <v>28</v>
      </c>
      <c r="G23">
        <v>16</v>
      </c>
      <c r="H23" s="7">
        <v>0.1428571428571429</v>
      </c>
    </row>
    <row r="24" spans="1:8" x14ac:dyDescent="0.2">
      <c r="A24" t="s">
        <v>1215</v>
      </c>
      <c r="B24" t="s">
        <v>181</v>
      </c>
      <c r="C24">
        <v>60</v>
      </c>
      <c r="D24">
        <v>26</v>
      </c>
      <c r="E24">
        <v>39</v>
      </c>
      <c r="F24">
        <v>24</v>
      </c>
      <c r="G24">
        <v>15</v>
      </c>
      <c r="H24" s="7">
        <v>0.23076923076923073</v>
      </c>
    </row>
    <row r="25" spans="1:8" x14ac:dyDescent="0.2">
      <c r="A25" t="s">
        <v>1215</v>
      </c>
      <c r="B25" t="s">
        <v>181</v>
      </c>
      <c r="C25">
        <v>50</v>
      </c>
      <c r="D25">
        <v>24</v>
      </c>
      <c r="E25">
        <v>29</v>
      </c>
      <c r="F25">
        <v>28</v>
      </c>
      <c r="G25">
        <v>15</v>
      </c>
      <c r="H25" s="7">
        <v>0.28000000000000003</v>
      </c>
    </row>
    <row r="26" spans="1:8" x14ac:dyDescent="0.2">
      <c r="A26" t="s">
        <v>1215</v>
      </c>
      <c r="B26" t="s">
        <v>181</v>
      </c>
      <c r="C26">
        <v>52</v>
      </c>
      <c r="D26">
        <v>24</v>
      </c>
      <c r="E26">
        <v>32</v>
      </c>
      <c r="F26">
        <v>28</v>
      </c>
      <c r="G26">
        <v>13</v>
      </c>
      <c r="H26" s="7">
        <v>0.25</v>
      </c>
    </row>
    <row r="27" spans="1:8" x14ac:dyDescent="0.2">
      <c r="A27" t="s">
        <v>1215</v>
      </c>
      <c r="B27" t="s">
        <v>181</v>
      </c>
      <c r="C27">
        <v>55</v>
      </c>
      <c r="D27">
        <v>29</v>
      </c>
      <c r="E27">
        <v>34</v>
      </c>
      <c r="F27">
        <v>28</v>
      </c>
      <c r="G27">
        <v>14</v>
      </c>
      <c r="H27" s="7">
        <v>0.2</v>
      </c>
    </row>
    <row r="28" spans="1:8" x14ac:dyDescent="0.2">
      <c r="A28" t="s">
        <v>1215</v>
      </c>
      <c r="B28" t="s">
        <v>181</v>
      </c>
      <c r="C28">
        <v>70</v>
      </c>
      <c r="D28">
        <v>28</v>
      </c>
      <c r="E28">
        <v>42</v>
      </c>
      <c r="F28">
        <v>26</v>
      </c>
      <c r="G28">
        <v>15</v>
      </c>
      <c r="H28" s="7">
        <v>0.3125</v>
      </c>
    </row>
    <row r="29" spans="1:8" x14ac:dyDescent="0.2">
      <c r="A29" t="s">
        <v>1215</v>
      </c>
      <c r="B29" t="s">
        <v>181</v>
      </c>
      <c r="C29">
        <v>60</v>
      </c>
      <c r="D29">
        <v>29</v>
      </c>
      <c r="E29">
        <v>35</v>
      </c>
      <c r="F29">
        <v>27</v>
      </c>
      <c r="G29">
        <v>12</v>
      </c>
      <c r="H29" s="7">
        <v>0.26666666666666672</v>
      </c>
    </row>
    <row r="30" spans="1:8" x14ac:dyDescent="0.2">
      <c r="A30" t="s">
        <v>1215</v>
      </c>
      <c r="B30" t="s">
        <v>181</v>
      </c>
      <c r="C30">
        <v>62</v>
      </c>
      <c r="D30">
        <v>30</v>
      </c>
      <c r="E30">
        <v>35</v>
      </c>
      <c r="F30">
        <v>29</v>
      </c>
      <c r="G30">
        <v>12</v>
      </c>
      <c r="H30" s="7">
        <v>0.2</v>
      </c>
    </row>
    <row r="31" spans="1:8" x14ac:dyDescent="0.2">
      <c r="A31" t="s">
        <v>1215</v>
      </c>
      <c r="B31" t="s">
        <v>828</v>
      </c>
      <c r="C31">
        <v>67</v>
      </c>
      <c r="D31">
        <v>30</v>
      </c>
      <c r="E31">
        <v>44</v>
      </c>
      <c r="F31">
        <v>31</v>
      </c>
      <c r="G31">
        <v>18</v>
      </c>
      <c r="H31" s="7">
        <v>0.3125</v>
      </c>
    </row>
    <row r="32" spans="1:8" x14ac:dyDescent="0.2">
      <c r="A32" t="s">
        <v>1215</v>
      </c>
      <c r="B32" t="s">
        <v>828</v>
      </c>
      <c r="C32">
        <v>62</v>
      </c>
      <c r="D32">
        <v>30</v>
      </c>
      <c r="E32">
        <v>29</v>
      </c>
      <c r="F32">
        <v>27</v>
      </c>
      <c r="G32">
        <v>17</v>
      </c>
      <c r="H32" s="7">
        <v>0.35294117647058826</v>
      </c>
    </row>
    <row r="33" spans="1:8" x14ac:dyDescent="0.2">
      <c r="A33" t="s">
        <v>1215</v>
      </c>
      <c r="B33" t="s">
        <v>828</v>
      </c>
      <c r="C33">
        <v>75</v>
      </c>
      <c r="D33">
        <v>39</v>
      </c>
      <c r="E33">
        <v>33</v>
      </c>
      <c r="F33">
        <v>29</v>
      </c>
      <c r="G33">
        <v>20</v>
      </c>
      <c r="H33" s="7">
        <v>0.31578947368421051</v>
      </c>
    </row>
    <row r="34" spans="1:8" x14ac:dyDescent="0.2">
      <c r="A34" t="s">
        <v>1215</v>
      </c>
      <c r="B34" t="s">
        <v>828</v>
      </c>
      <c r="C34">
        <v>82</v>
      </c>
      <c r="D34">
        <v>43</v>
      </c>
      <c r="E34">
        <v>40</v>
      </c>
      <c r="F34">
        <v>29</v>
      </c>
      <c r="G34">
        <v>19</v>
      </c>
      <c r="H34" s="7">
        <v>0.54545454545454541</v>
      </c>
    </row>
    <row r="35" spans="1:8" x14ac:dyDescent="0.2">
      <c r="A35" t="s">
        <v>1215</v>
      </c>
      <c r="B35" t="s">
        <v>828</v>
      </c>
      <c r="C35">
        <v>84</v>
      </c>
      <c r="D35">
        <v>40</v>
      </c>
      <c r="E35">
        <v>44</v>
      </c>
      <c r="F35">
        <v>25</v>
      </c>
      <c r="G35">
        <v>16</v>
      </c>
      <c r="H35" s="7">
        <v>0.25</v>
      </c>
    </row>
    <row r="36" spans="1:8" x14ac:dyDescent="0.2">
      <c r="A36" t="s">
        <v>1215</v>
      </c>
      <c r="B36" t="s">
        <v>828</v>
      </c>
      <c r="C36">
        <v>70</v>
      </c>
      <c r="D36">
        <v>35</v>
      </c>
      <c r="E36">
        <v>36</v>
      </c>
      <c r="F36">
        <v>29</v>
      </c>
      <c r="G36">
        <v>16</v>
      </c>
      <c r="H36" s="7">
        <v>0.23529411764705882</v>
      </c>
    </row>
    <row r="37" spans="1:8" x14ac:dyDescent="0.2">
      <c r="A37" t="s">
        <v>1215</v>
      </c>
      <c r="B37" t="s">
        <v>828</v>
      </c>
      <c r="C37">
        <v>60</v>
      </c>
      <c r="D37">
        <v>29</v>
      </c>
      <c r="E37">
        <v>35</v>
      </c>
      <c r="F37">
        <v>25</v>
      </c>
      <c r="G37">
        <v>17</v>
      </c>
      <c r="H37" s="7">
        <v>0.2857142857142857</v>
      </c>
    </row>
    <row r="38" spans="1:8" x14ac:dyDescent="0.2">
      <c r="A38" t="s">
        <v>1215</v>
      </c>
      <c r="B38" t="s">
        <v>828</v>
      </c>
      <c r="C38">
        <v>68</v>
      </c>
      <c r="D38">
        <v>32</v>
      </c>
      <c r="E38">
        <v>38</v>
      </c>
      <c r="F38">
        <v>26</v>
      </c>
      <c r="G38">
        <v>17</v>
      </c>
      <c r="H38" s="7">
        <v>0.2</v>
      </c>
    </row>
    <row r="39" spans="1:8" x14ac:dyDescent="0.2">
      <c r="A39" t="s">
        <v>1215</v>
      </c>
      <c r="B39" t="s">
        <v>828</v>
      </c>
      <c r="C39">
        <v>52</v>
      </c>
      <c r="D39">
        <v>28</v>
      </c>
      <c r="E39">
        <v>28</v>
      </c>
      <c r="F39">
        <v>34</v>
      </c>
      <c r="G39">
        <v>14</v>
      </c>
      <c r="H39" s="7">
        <v>0.2857142857142857</v>
      </c>
    </row>
    <row r="40" spans="1:8" x14ac:dyDescent="0.2">
      <c r="A40" t="s">
        <v>1215</v>
      </c>
      <c r="B40" t="s">
        <v>828</v>
      </c>
      <c r="C40">
        <v>57</v>
      </c>
      <c r="D40">
        <v>27</v>
      </c>
      <c r="E40">
        <v>30</v>
      </c>
      <c r="F40">
        <v>28</v>
      </c>
      <c r="G40">
        <v>13</v>
      </c>
      <c r="H40" s="7">
        <v>0.23076923076923078</v>
      </c>
    </row>
    <row r="41" spans="1:8" x14ac:dyDescent="0.2">
      <c r="A41" t="s">
        <v>1215</v>
      </c>
      <c r="B41" t="s">
        <v>828</v>
      </c>
      <c r="C41">
        <v>72</v>
      </c>
      <c r="D41">
        <v>35</v>
      </c>
      <c r="E41">
        <v>35</v>
      </c>
      <c r="F41">
        <v>28</v>
      </c>
      <c r="G41">
        <v>18</v>
      </c>
      <c r="H41" s="7">
        <v>0.35294117647058826</v>
      </c>
    </row>
    <row r="42" spans="1:8" x14ac:dyDescent="0.2">
      <c r="A42" t="s">
        <v>1215</v>
      </c>
      <c r="B42" t="s">
        <v>828</v>
      </c>
      <c r="C42">
        <v>55</v>
      </c>
      <c r="D42">
        <v>27</v>
      </c>
      <c r="E42">
        <v>28</v>
      </c>
      <c r="F42">
        <v>29</v>
      </c>
      <c r="G42">
        <v>12</v>
      </c>
      <c r="H42" s="7">
        <v>0.2857142857142857</v>
      </c>
    </row>
    <row r="43" spans="1:8" x14ac:dyDescent="0.2">
      <c r="A43" t="s">
        <v>1215</v>
      </c>
      <c r="B43" t="s">
        <v>828</v>
      </c>
      <c r="C43">
        <v>70</v>
      </c>
      <c r="D43">
        <v>29</v>
      </c>
      <c r="E43">
        <v>35</v>
      </c>
      <c r="F43">
        <v>27</v>
      </c>
      <c r="G43">
        <v>14</v>
      </c>
      <c r="H43" s="7">
        <v>0.26666666666666666</v>
      </c>
    </row>
    <row r="44" spans="1:8" x14ac:dyDescent="0.2">
      <c r="A44" t="s">
        <v>1215</v>
      </c>
      <c r="B44" t="s">
        <v>828</v>
      </c>
      <c r="C44">
        <v>45</v>
      </c>
      <c r="D44">
        <v>22</v>
      </c>
      <c r="E44">
        <v>27</v>
      </c>
      <c r="F44">
        <v>31</v>
      </c>
      <c r="G44">
        <v>15</v>
      </c>
      <c r="H44" s="7">
        <v>0.2</v>
      </c>
    </row>
    <row r="45" spans="1:8" x14ac:dyDescent="0.2">
      <c r="A45" t="s">
        <v>1215</v>
      </c>
      <c r="B45" t="s">
        <v>828</v>
      </c>
      <c r="C45">
        <v>37</v>
      </c>
      <c r="D45">
        <v>19</v>
      </c>
      <c r="E45">
        <v>21</v>
      </c>
      <c r="F45">
        <v>25</v>
      </c>
      <c r="G45">
        <v>14</v>
      </c>
      <c r="H45" s="7">
        <v>0.3</v>
      </c>
    </row>
    <row r="46" spans="1:8" x14ac:dyDescent="0.2">
      <c r="A46" t="s">
        <v>1215</v>
      </c>
      <c r="B46" t="s">
        <v>828</v>
      </c>
      <c r="C46">
        <v>82</v>
      </c>
      <c r="D46">
        <v>44</v>
      </c>
      <c r="E46">
        <v>47</v>
      </c>
      <c r="F46">
        <v>34</v>
      </c>
      <c r="G46">
        <v>15</v>
      </c>
      <c r="H46" s="7">
        <v>0.21739130434782608</v>
      </c>
    </row>
    <row r="47" spans="1:8" x14ac:dyDescent="0.2">
      <c r="A47" t="s">
        <v>1215</v>
      </c>
      <c r="B47" t="s">
        <v>828</v>
      </c>
      <c r="C47">
        <v>68</v>
      </c>
      <c r="D47">
        <v>36</v>
      </c>
      <c r="E47">
        <v>37</v>
      </c>
      <c r="F47">
        <v>30</v>
      </c>
      <c r="G47">
        <v>14</v>
      </c>
      <c r="H47" s="7">
        <v>0.29411764705882354</v>
      </c>
    </row>
    <row r="48" spans="1:8" x14ac:dyDescent="0.2">
      <c r="A48" t="s">
        <v>1215</v>
      </c>
      <c r="B48" t="s">
        <v>828</v>
      </c>
      <c r="C48">
        <v>85</v>
      </c>
      <c r="D48">
        <v>42</v>
      </c>
      <c r="E48">
        <v>52</v>
      </c>
      <c r="F48">
        <v>29</v>
      </c>
      <c r="G48">
        <v>17</v>
      </c>
      <c r="H48" s="7">
        <v>0.19047619047619047</v>
      </c>
    </row>
    <row r="49" spans="1:8" x14ac:dyDescent="0.2">
      <c r="A49" t="s">
        <v>1215</v>
      </c>
      <c r="B49" t="s">
        <v>828</v>
      </c>
      <c r="C49">
        <v>83</v>
      </c>
      <c r="D49">
        <v>45</v>
      </c>
      <c r="E49">
        <v>39</v>
      </c>
      <c r="F49">
        <v>28</v>
      </c>
      <c r="G49">
        <v>17</v>
      </c>
      <c r="H49" s="7">
        <v>0.2857142857142857</v>
      </c>
    </row>
    <row r="50" spans="1:8" x14ac:dyDescent="0.2">
      <c r="A50" t="s">
        <v>1215</v>
      </c>
      <c r="B50" t="s">
        <v>828</v>
      </c>
      <c r="C50">
        <v>41</v>
      </c>
      <c r="D50">
        <v>18</v>
      </c>
      <c r="E50">
        <v>24</v>
      </c>
      <c r="F50">
        <v>27</v>
      </c>
      <c r="G50">
        <v>12</v>
      </c>
      <c r="H50" s="7">
        <v>0.16666666666666666</v>
      </c>
    </row>
    <row r="51" spans="1:8" x14ac:dyDescent="0.2">
      <c r="A51" t="s">
        <v>1215</v>
      </c>
      <c r="B51" t="s">
        <v>828</v>
      </c>
      <c r="C51">
        <v>33</v>
      </c>
      <c r="D51">
        <v>18</v>
      </c>
      <c r="E51">
        <v>22</v>
      </c>
      <c r="F51">
        <v>34</v>
      </c>
      <c r="G51">
        <v>12</v>
      </c>
      <c r="H51" s="7">
        <v>0.11764705882352941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workbookViewId="0">
      <selection activeCell="M13" sqref="M13"/>
    </sheetView>
  </sheetViews>
  <sheetFormatPr defaultRowHeight="12.75" x14ac:dyDescent="0.2"/>
  <cols>
    <col min="10" max="10" width="9.140625" style="7"/>
    <col min="11" max="11" width="9.140625" style="5"/>
  </cols>
  <sheetData>
    <row r="1" spans="1:19" x14ac:dyDescent="0.2">
      <c r="A1" s="2" t="s">
        <v>1152</v>
      </c>
      <c r="B1" s="2" t="s">
        <v>583</v>
      </c>
      <c r="C1" s="2" t="s">
        <v>1</v>
      </c>
      <c r="D1" s="2" t="s">
        <v>2</v>
      </c>
      <c r="E1" s="2" t="s">
        <v>5</v>
      </c>
      <c r="F1" s="2" t="s">
        <v>4</v>
      </c>
      <c r="G1" s="3" t="s">
        <v>3</v>
      </c>
      <c r="H1" s="4" t="s">
        <v>6</v>
      </c>
      <c r="I1" s="2" t="s">
        <v>24</v>
      </c>
      <c r="J1" s="6" t="s">
        <v>141</v>
      </c>
      <c r="K1" s="4" t="s">
        <v>1151</v>
      </c>
      <c r="L1" s="2" t="s">
        <v>7</v>
      </c>
      <c r="M1" s="2" t="s">
        <v>8</v>
      </c>
      <c r="N1" s="6" t="s">
        <v>56</v>
      </c>
      <c r="O1" t="s">
        <v>45</v>
      </c>
      <c r="P1" t="s">
        <v>46</v>
      </c>
      <c r="Q1" t="s">
        <v>47</v>
      </c>
      <c r="R1" t="s">
        <v>73</v>
      </c>
      <c r="S1" t="s">
        <v>74</v>
      </c>
    </row>
    <row r="2" spans="1:19" x14ac:dyDescent="0.2">
      <c r="A2" t="s">
        <v>12</v>
      </c>
      <c r="B2" s="1">
        <f>AVERAGE(B21:B993)</f>
        <v>15.833333333333334</v>
      </c>
      <c r="C2" s="1">
        <f>AVERAGE(C21:C993)</f>
        <v>81.666666666666671</v>
      </c>
      <c r="D2" s="1">
        <f t="shared" ref="D2:M2" si="0">AVERAGE(D21:D993)</f>
        <v>49.833333333333336</v>
      </c>
      <c r="E2" s="1">
        <f t="shared" si="0"/>
        <v>39</v>
      </c>
      <c r="F2" s="1">
        <f t="shared" si="0"/>
        <v>35.583333333333336</v>
      </c>
      <c r="G2" s="7">
        <f>AVERAGE(G21:G993)</f>
        <v>1.6677624005668095</v>
      </c>
      <c r="H2" s="7">
        <f t="shared" si="0"/>
        <v>0.47951661995580058</v>
      </c>
      <c r="I2" s="1">
        <f>AVERAGE(I22:I993)</f>
        <v>20.272727272727273</v>
      </c>
      <c r="J2" s="7">
        <f t="shared" si="0"/>
        <v>0.22479418376006374</v>
      </c>
      <c r="K2" s="5">
        <f t="shared" si="0"/>
        <v>51.083333333333336</v>
      </c>
      <c r="L2" s="1">
        <f>AVERAGE(L21:L991)</f>
        <v>9.625</v>
      </c>
      <c r="M2" s="1">
        <f t="shared" si="0"/>
        <v>9.9499999999999993</v>
      </c>
      <c r="N2" s="7">
        <f>AVERAGE(N21:N993)</f>
        <v>0.96886724386724388</v>
      </c>
      <c r="R2" s="7" t="e">
        <f>AVERAGE(R22:R993)</f>
        <v>#DIV/0!</v>
      </c>
      <c r="S2" s="7" t="e">
        <f>AVERAGE(S22:S993)</f>
        <v>#DIV/0!</v>
      </c>
    </row>
    <row r="3" spans="1:19" x14ac:dyDescent="0.2">
      <c r="A3" t="s">
        <v>14</v>
      </c>
      <c r="B3">
        <f>MIN(B21:B993)</f>
        <v>12</v>
      </c>
      <c r="C3">
        <f>MIN(C21:C993)</f>
        <v>70</v>
      </c>
      <c r="D3">
        <f t="shared" ref="D3:M3" si="1">MIN(D21:D993)</f>
        <v>34</v>
      </c>
      <c r="E3">
        <f t="shared" si="1"/>
        <v>32</v>
      </c>
      <c r="F3">
        <f t="shared" si="1"/>
        <v>29</v>
      </c>
      <c r="G3" s="7">
        <f>MIN(G21:G993)</f>
        <v>1.368421052631579</v>
      </c>
      <c r="H3" s="7">
        <f t="shared" si="1"/>
        <v>0.43835616438356162</v>
      </c>
      <c r="I3">
        <f>MIN(I22:I993)</f>
        <v>18</v>
      </c>
      <c r="J3" s="7">
        <f t="shared" si="1"/>
        <v>0.15</v>
      </c>
      <c r="K3" s="5">
        <f t="shared" si="1"/>
        <v>32</v>
      </c>
      <c r="L3">
        <f>MIN(L21:L991)</f>
        <v>8</v>
      </c>
      <c r="M3">
        <f t="shared" si="1"/>
        <v>9</v>
      </c>
      <c r="N3" s="7">
        <f>MIN(N21:N993)</f>
        <v>0.8571428571428571</v>
      </c>
      <c r="R3" s="7">
        <f>MIN(R22:R993)</f>
        <v>0</v>
      </c>
      <c r="S3" s="7">
        <f>MIN(S22:S993)</f>
        <v>0</v>
      </c>
    </row>
    <row r="4" spans="1:19" x14ac:dyDescent="0.2">
      <c r="A4" t="s">
        <v>15</v>
      </c>
      <c r="B4" s="1">
        <f t="shared" ref="B4:K4" si="2">PERCENTILE(B21:B993,0.05)</f>
        <v>12.55</v>
      </c>
      <c r="C4" s="1">
        <f t="shared" si="2"/>
        <v>70</v>
      </c>
      <c r="D4" s="1">
        <f t="shared" si="2"/>
        <v>35.1</v>
      </c>
      <c r="E4" s="1">
        <f t="shared" si="2"/>
        <v>33.1</v>
      </c>
      <c r="F4" s="1">
        <f t="shared" si="2"/>
        <v>29.55</v>
      </c>
      <c r="G4" s="7">
        <f>PERCENTILE(G21:G993,0.05)</f>
        <v>1.4364243943191313</v>
      </c>
      <c r="H4" s="7">
        <f t="shared" si="2"/>
        <v>0.44300495482366653</v>
      </c>
      <c r="I4" s="1">
        <f>PERCENTILE(I22:I993,0.05)</f>
        <v>18.5</v>
      </c>
      <c r="J4" s="7">
        <f t="shared" si="2"/>
        <v>0.15916666666666665</v>
      </c>
      <c r="K4" s="5">
        <f t="shared" si="2"/>
        <v>33.1</v>
      </c>
      <c r="L4" s="1">
        <f>PERCENTILE(L21:L991,0.05)</f>
        <v>8.9499999999999993</v>
      </c>
      <c r="M4" s="1">
        <f>PERCENTILE(M21:M993,0.05)</f>
        <v>9</v>
      </c>
      <c r="N4" s="7">
        <f>PERCENTILE(N21:N993,0.05)</f>
        <v>0.88730158730158726</v>
      </c>
      <c r="R4" s="7" t="e">
        <f>PERCENTILE(R22:R993,0.05)</f>
        <v>#NUM!</v>
      </c>
      <c r="S4" s="7" t="e">
        <f>PERCENTILE(S22:S993,0.05)</f>
        <v>#NUM!</v>
      </c>
    </row>
    <row r="5" spans="1:19" x14ac:dyDescent="0.2">
      <c r="A5" t="s">
        <v>16</v>
      </c>
      <c r="B5" s="1">
        <f t="shared" ref="B5:K5" si="3">PERCENTILE(B21:B993,0.95)</f>
        <v>22.45</v>
      </c>
      <c r="C5" s="1">
        <f t="shared" si="3"/>
        <v>97.6</v>
      </c>
      <c r="D5" s="1">
        <f t="shared" si="3"/>
        <v>61.349999999999994</v>
      </c>
      <c r="E5" s="1">
        <f t="shared" si="3"/>
        <v>45.45</v>
      </c>
      <c r="F5" s="1">
        <f t="shared" si="3"/>
        <v>42.25</v>
      </c>
      <c r="G5" s="7">
        <f>PERCENTILE(G21:G993,0.95)</f>
        <v>1.9959150326797384</v>
      </c>
      <c r="H5" s="7">
        <f t="shared" si="3"/>
        <v>0.54208261617900166</v>
      </c>
      <c r="I5" s="1">
        <f>PERCENTILE(I22:I993,0.95)</f>
        <v>22</v>
      </c>
      <c r="J5" s="7">
        <f t="shared" si="3"/>
        <v>0.25750000000000001</v>
      </c>
      <c r="K5" s="5">
        <f t="shared" si="3"/>
        <v>66.900000000000006</v>
      </c>
      <c r="L5" s="1">
        <f>PERCENTILE(L21:L991,0.95)</f>
        <v>11</v>
      </c>
      <c r="M5" s="1">
        <f>PERCENTILE(M21:M993,0.95)</f>
        <v>11</v>
      </c>
      <c r="N5" s="7">
        <f>PERCENTILE(N21:N993,0.95)</f>
        <v>1.1111111111111112</v>
      </c>
      <c r="R5" s="7" t="e">
        <f>PERCENTILE(R22:R993,0.95)</f>
        <v>#NUM!</v>
      </c>
      <c r="S5" s="7" t="e">
        <f>PERCENTILE(S22:S993,0.95)</f>
        <v>#NUM!</v>
      </c>
    </row>
    <row r="6" spans="1:19" x14ac:dyDescent="0.2">
      <c r="A6" t="s">
        <v>13</v>
      </c>
      <c r="B6">
        <f>MAX(B21:B993)</f>
        <v>23</v>
      </c>
      <c r="C6">
        <f>MAX(C21:C993)</f>
        <v>102</v>
      </c>
      <c r="D6">
        <f t="shared" ref="D6:M6" si="4">MAX(D21:D993)</f>
        <v>63</v>
      </c>
      <c r="E6">
        <f t="shared" si="4"/>
        <v>46</v>
      </c>
      <c r="F6">
        <f t="shared" si="4"/>
        <v>45</v>
      </c>
      <c r="G6" s="7">
        <f>MAX(G21:G993)</f>
        <v>2.0588235294117645</v>
      </c>
      <c r="H6" s="7">
        <f t="shared" si="4"/>
        <v>0.5714285714285714</v>
      </c>
      <c r="I6">
        <f>MAX(I22:I993)</f>
        <v>22</v>
      </c>
      <c r="J6" s="7">
        <f t="shared" si="4"/>
        <v>0.26666666666666666</v>
      </c>
      <c r="K6" s="5">
        <f t="shared" si="4"/>
        <v>68</v>
      </c>
      <c r="L6">
        <f>MAX(L21:L991)</f>
        <v>11</v>
      </c>
      <c r="M6">
        <f t="shared" si="4"/>
        <v>11</v>
      </c>
      <c r="N6" s="7">
        <f>MAX(N21:N993)</f>
        <v>1.1111111111111112</v>
      </c>
      <c r="R6" s="7">
        <f>MAX(R22:R993)</f>
        <v>0</v>
      </c>
      <c r="S6" s="7">
        <f>MAX(S22:S993)</f>
        <v>0</v>
      </c>
    </row>
    <row r="7" spans="1:19" x14ac:dyDescent="0.2">
      <c r="A7" t="s">
        <v>22</v>
      </c>
      <c r="B7">
        <f>COUNT(B9:B993)</f>
        <v>23</v>
      </c>
      <c r="C7">
        <f>COUNT(C9:C993)</f>
        <v>23</v>
      </c>
      <c r="D7">
        <f t="shared" ref="D7:N7" si="5">COUNT(D9:D993)</f>
        <v>23</v>
      </c>
      <c r="E7">
        <f t="shared" si="5"/>
        <v>23</v>
      </c>
      <c r="F7">
        <f t="shared" si="5"/>
        <v>23</v>
      </c>
      <c r="G7">
        <f t="shared" si="5"/>
        <v>23</v>
      </c>
      <c r="H7">
        <f t="shared" si="5"/>
        <v>23</v>
      </c>
      <c r="I7">
        <f t="shared" si="5"/>
        <v>23</v>
      </c>
      <c r="J7" s="7">
        <f t="shared" si="5"/>
        <v>23</v>
      </c>
      <c r="K7" s="5">
        <f t="shared" si="5"/>
        <v>23</v>
      </c>
      <c r="L7">
        <f>COUNT(L9:L991)</f>
        <v>20</v>
      </c>
      <c r="M7">
        <f t="shared" si="5"/>
        <v>20</v>
      </c>
      <c r="N7">
        <f t="shared" si="5"/>
        <v>20</v>
      </c>
      <c r="R7">
        <f>COUNT(R21:R993)</f>
        <v>0</v>
      </c>
      <c r="S7">
        <f>COUNT(S21:S993)</f>
        <v>0</v>
      </c>
    </row>
    <row r="10" spans="1:19" x14ac:dyDescent="0.2">
      <c r="A10" t="s">
        <v>1153</v>
      </c>
      <c r="B10">
        <v>15</v>
      </c>
      <c r="C10">
        <v>63</v>
      </c>
      <c r="D10">
        <v>42</v>
      </c>
      <c r="E10">
        <v>34</v>
      </c>
      <c r="F10">
        <v>52</v>
      </c>
      <c r="G10" s="7">
        <f>C10/D10</f>
        <v>1.5</v>
      </c>
      <c r="H10" s="7">
        <f>E10/C10</f>
        <v>0.53968253968253965</v>
      </c>
      <c r="I10">
        <v>18</v>
      </c>
      <c r="J10" s="7">
        <v>0.18181818181818182</v>
      </c>
      <c r="K10" s="5">
        <v>37</v>
      </c>
    </row>
    <row r="11" spans="1:19" x14ac:dyDescent="0.2">
      <c r="B11">
        <v>10</v>
      </c>
      <c r="C11">
        <v>50</v>
      </c>
      <c r="D11">
        <v>28</v>
      </c>
      <c r="E11">
        <v>25</v>
      </c>
      <c r="F11">
        <v>30</v>
      </c>
      <c r="G11" s="7">
        <f t="shared" ref="G11:G32" si="6">C11/D11</f>
        <v>1.7857142857142858</v>
      </c>
      <c r="H11" s="7">
        <f t="shared" ref="H11:H32" si="7">E11/C11</f>
        <v>0.5</v>
      </c>
      <c r="I11">
        <v>16</v>
      </c>
      <c r="J11" s="7">
        <v>0.13333333333333333</v>
      </c>
      <c r="K11" s="5">
        <v>42</v>
      </c>
    </row>
    <row r="12" spans="1:19" x14ac:dyDescent="0.2">
      <c r="B12">
        <v>12</v>
      </c>
      <c r="C12">
        <v>55</v>
      </c>
      <c r="D12">
        <v>30</v>
      </c>
      <c r="E12">
        <v>30</v>
      </c>
      <c r="F12">
        <v>35</v>
      </c>
      <c r="G12" s="7">
        <f t="shared" si="6"/>
        <v>1.8333333333333333</v>
      </c>
      <c r="H12" s="7">
        <f t="shared" si="7"/>
        <v>0.54545454545454541</v>
      </c>
      <c r="I12">
        <v>17</v>
      </c>
      <c r="J12" s="7">
        <v>0.2</v>
      </c>
      <c r="K12" s="5">
        <v>37</v>
      </c>
    </row>
    <row r="13" spans="1:19" x14ac:dyDescent="0.2">
      <c r="B13">
        <v>19</v>
      </c>
      <c r="C13">
        <v>65</v>
      </c>
      <c r="D13">
        <v>35</v>
      </c>
      <c r="E13">
        <v>35</v>
      </c>
      <c r="F13">
        <v>38</v>
      </c>
      <c r="G13" s="7">
        <f t="shared" si="6"/>
        <v>1.8571428571428572</v>
      </c>
      <c r="H13" s="7">
        <f t="shared" si="7"/>
        <v>0.53846153846153844</v>
      </c>
      <c r="I13">
        <v>19</v>
      </c>
      <c r="J13" s="7">
        <v>0.21052631578947367</v>
      </c>
      <c r="K13" s="5">
        <v>36</v>
      </c>
    </row>
    <row r="14" spans="1:19" x14ac:dyDescent="0.2">
      <c r="B14">
        <v>16</v>
      </c>
      <c r="C14">
        <v>85</v>
      </c>
      <c r="D14">
        <v>53</v>
      </c>
      <c r="E14">
        <v>42</v>
      </c>
      <c r="F14">
        <v>40</v>
      </c>
      <c r="G14" s="7">
        <f t="shared" si="6"/>
        <v>1.6037735849056605</v>
      </c>
      <c r="H14" s="7">
        <f t="shared" si="7"/>
        <v>0.49411764705882355</v>
      </c>
      <c r="I14">
        <v>21</v>
      </c>
      <c r="J14" s="7">
        <v>0.2</v>
      </c>
      <c r="K14" s="5">
        <v>55</v>
      </c>
    </row>
    <row r="15" spans="1:19" x14ac:dyDescent="0.2">
      <c r="B15">
        <v>15</v>
      </c>
      <c r="C15">
        <v>80</v>
      </c>
      <c r="D15">
        <v>47</v>
      </c>
      <c r="E15">
        <v>40</v>
      </c>
      <c r="F15">
        <v>32</v>
      </c>
      <c r="G15" s="7">
        <f t="shared" si="6"/>
        <v>1.7021276595744681</v>
      </c>
      <c r="H15" s="7">
        <f t="shared" si="7"/>
        <v>0.5</v>
      </c>
      <c r="I15">
        <v>18</v>
      </c>
      <c r="J15" s="7">
        <v>0.16666666666666666</v>
      </c>
      <c r="K15" s="5">
        <v>52</v>
      </c>
    </row>
    <row r="16" spans="1:19" x14ac:dyDescent="0.2">
      <c r="B16">
        <v>18</v>
      </c>
      <c r="C16">
        <v>70</v>
      </c>
      <c r="D16">
        <v>39</v>
      </c>
      <c r="E16">
        <v>37</v>
      </c>
      <c r="F16">
        <v>35</v>
      </c>
      <c r="G16" s="7">
        <f t="shared" si="6"/>
        <v>1.7948717948717949</v>
      </c>
      <c r="H16" s="7">
        <f t="shared" si="7"/>
        <v>0.52857142857142858</v>
      </c>
      <c r="I16">
        <v>21</v>
      </c>
      <c r="J16" s="7">
        <v>0.15789473684210525</v>
      </c>
      <c r="K16" s="5">
        <v>43</v>
      </c>
    </row>
    <row r="17" spans="1:11" x14ac:dyDescent="0.2">
      <c r="B17">
        <v>15</v>
      </c>
      <c r="C17">
        <v>63</v>
      </c>
      <c r="D17">
        <v>35</v>
      </c>
      <c r="E17">
        <v>30</v>
      </c>
      <c r="F17">
        <v>37</v>
      </c>
      <c r="G17" s="7">
        <f t="shared" si="6"/>
        <v>1.8</v>
      </c>
      <c r="H17" s="7">
        <f t="shared" si="7"/>
        <v>0.47619047619047616</v>
      </c>
      <c r="I17">
        <v>20</v>
      </c>
      <c r="J17" s="7">
        <v>0.1111111111111111</v>
      </c>
      <c r="K17" s="5">
        <v>50</v>
      </c>
    </row>
    <row r="18" spans="1:11" x14ac:dyDescent="0.2">
      <c r="B18">
        <v>11</v>
      </c>
      <c r="C18">
        <v>68</v>
      </c>
      <c r="D18">
        <v>38</v>
      </c>
      <c r="E18">
        <v>37</v>
      </c>
      <c r="F18">
        <v>37</v>
      </c>
      <c r="G18" s="7">
        <f t="shared" si="6"/>
        <v>1.7894736842105263</v>
      </c>
      <c r="H18" s="7">
        <f t="shared" si="7"/>
        <v>0.54411764705882348</v>
      </c>
      <c r="I18">
        <v>20</v>
      </c>
      <c r="J18" s="7">
        <v>0.21052631578947367</v>
      </c>
      <c r="K18" s="5">
        <v>48</v>
      </c>
    </row>
    <row r="19" spans="1:11" x14ac:dyDescent="0.2">
      <c r="A19" t="s">
        <v>1154</v>
      </c>
      <c r="B19">
        <v>15</v>
      </c>
      <c r="C19">
        <v>105</v>
      </c>
      <c r="D19">
        <v>63</v>
      </c>
      <c r="E19">
        <v>52</v>
      </c>
      <c r="F19">
        <v>31</v>
      </c>
      <c r="G19" s="7">
        <f t="shared" si="6"/>
        <v>1.6666666666666667</v>
      </c>
      <c r="H19" s="7">
        <f t="shared" si="7"/>
        <v>0.49523809523809526</v>
      </c>
      <c r="I19">
        <v>21</v>
      </c>
      <c r="J19" s="7">
        <v>0.18181818181818182</v>
      </c>
      <c r="K19" s="5">
        <v>48</v>
      </c>
    </row>
    <row r="20" spans="1:11" x14ac:dyDescent="0.2">
      <c r="B20">
        <v>18</v>
      </c>
      <c r="C20">
        <v>115</v>
      </c>
      <c r="D20">
        <v>70</v>
      </c>
      <c r="E20">
        <v>55</v>
      </c>
      <c r="F20">
        <v>35</v>
      </c>
      <c r="G20" s="7">
        <f t="shared" si="6"/>
        <v>1.6428571428571428</v>
      </c>
      <c r="H20" s="7">
        <f t="shared" si="7"/>
        <v>0.47826086956521741</v>
      </c>
      <c r="I20">
        <v>24</v>
      </c>
      <c r="J20" s="7">
        <v>0.27777777777777779</v>
      </c>
      <c r="K20" s="5">
        <v>50</v>
      </c>
    </row>
    <row r="21" spans="1:11" x14ac:dyDescent="0.2">
      <c r="B21">
        <v>20</v>
      </c>
      <c r="C21">
        <v>102</v>
      </c>
      <c r="D21">
        <v>60</v>
      </c>
      <c r="E21">
        <v>46</v>
      </c>
      <c r="F21">
        <v>32</v>
      </c>
      <c r="G21" s="7">
        <f t="shared" si="6"/>
        <v>1.7</v>
      </c>
      <c r="H21" s="7">
        <f t="shared" si="7"/>
        <v>0.45098039215686275</v>
      </c>
      <c r="I21">
        <v>23</v>
      </c>
      <c r="J21" s="7">
        <v>0.20689655172413793</v>
      </c>
      <c r="K21" s="5">
        <v>45</v>
      </c>
    </row>
    <row r="22" spans="1:11" x14ac:dyDescent="0.2">
      <c r="B22">
        <v>22</v>
      </c>
      <c r="C22">
        <v>73</v>
      </c>
      <c r="D22">
        <v>45</v>
      </c>
      <c r="E22">
        <v>32</v>
      </c>
      <c r="F22">
        <v>45</v>
      </c>
      <c r="G22" s="7">
        <f t="shared" si="6"/>
        <v>1.6222222222222222</v>
      </c>
      <c r="H22" s="7">
        <f t="shared" si="7"/>
        <v>0.43835616438356162</v>
      </c>
      <c r="I22">
        <v>20</v>
      </c>
      <c r="J22" s="7">
        <v>0.21739130434782608</v>
      </c>
      <c r="K22" s="5">
        <v>66</v>
      </c>
    </row>
    <row r="23" spans="1:11" x14ac:dyDescent="0.2">
      <c r="B23">
        <v>15</v>
      </c>
      <c r="C23">
        <v>94</v>
      </c>
      <c r="D23">
        <v>63</v>
      </c>
      <c r="E23">
        <v>42</v>
      </c>
      <c r="F23">
        <v>35</v>
      </c>
      <c r="G23" s="7">
        <f t="shared" si="6"/>
        <v>1.4920634920634921</v>
      </c>
      <c r="H23" s="7">
        <f t="shared" si="7"/>
        <v>0.44680851063829785</v>
      </c>
      <c r="I23">
        <v>22</v>
      </c>
      <c r="J23" s="7">
        <v>0.25</v>
      </c>
      <c r="K23" s="5">
        <v>54</v>
      </c>
    </row>
    <row r="24" spans="1:11" x14ac:dyDescent="0.2">
      <c r="B24">
        <v>15</v>
      </c>
      <c r="C24">
        <v>90</v>
      </c>
      <c r="D24">
        <v>60</v>
      </c>
      <c r="E24">
        <v>42</v>
      </c>
      <c r="F24">
        <v>35</v>
      </c>
      <c r="G24" s="7">
        <f t="shared" si="6"/>
        <v>1.5</v>
      </c>
      <c r="H24" s="7">
        <f t="shared" si="7"/>
        <v>0.46666666666666667</v>
      </c>
      <c r="I24">
        <v>20</v>
      </c>
      <c r="J24" s="7">
        <v>0.22580645161290322</v>
      </c>
      <c r="K24" s="5">
        <v>48</v>
      </c>
    </row>
    <row r="25" spans="1:11" x14ac:dyDescent="0.2">
      <c r="B25">
        <v>13</v>
      </c>
      <c r="C25">
        <v>78</v>
      </c>
      <c r="D25">
        <v>57</v>
      </c>
      <c r="E25">
        <v>36</v>
      </c>
      <c r="F25">
        <v>38</v>
      </c>
      <c r="G25" s="7">
        <f t="shared" si="6"/>
        <v>1.368421052631579</v>
      </c>
      <c r="H25" s="7">
        <f t="shared" si="7"/>
        <v>0.46153846153846156</v>
      </c>
      <c r="I25">
        <v>20</v>
      </c>
      <c r="J25" s="7">
        <v>0.23333333333333334</v>
      </c>
      <c r="K25" s="5">
        <v>68</v>
      </c>
    </row>
    <row r="26" spans="1:11" x14ac:dyDescent="0.2">
      <c r="B26">
        <v>23</v>
      </c>
      <c r="C26">
        <v>92</v>
      </c>
      <c r="D26">
        <v>58</v>
      </c>
      <c r="E26">
        <v>45</v>
      </c>
      <c r="F26">
        <v>40</v>
      </c>
      <c r="G26" s="7">
        <f t="shared" si="6"/>
        <v>1.5862068965517242</v>
      </c>
      <c r="H26" s="7">
        <f t="shared" si="7"/>
        <v>0.4891304347826087</v>
      </c>
      <c r="I26">
        <v>21</v>
      </c>
      <c r="J26" s="7">
        <v>0.25</v>
      </c>
      <c r="K26" s="5">
        <v>50</v>
      </c>
    </row>
    <row r="27" spans="1:11" x14ac:dyDescent="0.2">
      <c r="B27">
        <v>13</v>
      </c>
      <c r="C27">
        <v>70</v>
      </c>
      <c r="D27">
        <v>34</v>
      </c>
      <c r="E27">
        <v>36</v>
      </c>
      <c r="F27">
        <v>29</v>
      </c>
      <c r="G27" s="7">
        <f t="shared" si="6"/>
        <v>2.0588235294117645</v>
      </c>
      <c r="H27" s="7">
        <f t="shared" si="7"/>
        <v>0.51428571428571423</v>
      </c>
      <c r="I27">
        <v>20</v>
      </c>
      <c r="J27" s="7">
        <v>0.26666666666666666</v>
      </c>
      <c r="K27" s="5">
        <v>32</v>
      </c>
    </row>
    <row r="28" spans="1:11" x14ac:dyDescent="0.2">
      <c r="B28">
        <v>12</v>
      </c>
      <c r="C28">
        <v>70</v>
      </c>
      <c r="D28">
        <v>36</v>
      </c>
      <c r="E28">
        <v>40</v>
      </c>
      <c r="F28">
        <v>30</v>
      </c>
      <c r="G28" s="7">
        <f t="shared" si="6"/>
        <v>1.9444444444444444</v>
      </c>
      <c r="H28" s="7">
        <f t="shared" si="7"/>
        <v>0.5714285714285714</v>
      </c>
      <c r="I28">
        <v>18</v>
      </c>
      <c r="J28" s="7">
        <v>0.16666666666666666</v>
      </c>
      <c r="K28" s="5">
        <v>34</v>
      </c>
    </row>
    <row r="29" spans="1:11" x14ac:dyDescent="0.2">
      <c r="A29" t="s">
        <v>1155</v>
      </c>
      <c r="B29">
        <v>15</v>
      </c>
      <c r="C29">
        <v>80</v>
      </c>
      <c r="D29">
        <v>46</v>
      </c>
      <c r="E29">
        <v>37</v>
      </c>
      <c r="F29">
        <v>38</v>
      </c>
      <c r="G29" s="7">
        <f t="shared" si="6"/>
        <v>1.7391304347826086</v>
      </c>
      <c r="H29" s="7">
        <f t="shared" si="7"/>
        <v>0.46250000000000002</v>
      </c>
      <c r="I29">
        <v>22</v>
      </c>
      <c r="J29" s="7">
        <v>0.25</v>
      </c>
      <c r="K29" s="5">
        <v>45</v>
      </c>
    </row>
    <row r="30" spans="1:11" x14ac:dyDescent="0.2">
      <c r="B30">
        <v>13</v>
      </c>
      <c r="C30">
        <v>78</v>
      </c>
      <c r="D30">
        <v>49</v>
      </c>
      <c r="E30">
        <v>35</v>
      </c>
      <c r="F30">
        <v>40</v>
      </c>
      <c r="G30" s="7">
        <f t="shared" si="6"/>
        <v>1.5918367346938775</v>
      </c>
      <c r="H30" s="7">
        <f t="shared" si="7"/>
        <v>0.44871794871794873</v>
      </c>
      <c r="I30">
        <v>20</v>
      </c>
      <c r="J30" s="7">
        <v>0.25</v>
      </c>
      <c r="K30" s="5">
        <v>62</v>
      </c>
    </row>
    <row r="31" spans="1:11" x14ac:dyDescent="0.2">
      <c r="B31">
        <v>15</v>
      </c>
      <c r="C31">
        <v>83</v>
      </c>
      <c r="D31">
        <v>50</v>
      </c>
      <c r="E31">
        <v>43</v>
      </c>
      <c r="F31">
        <v>32</v>
      </c>
      <c r="G31" s="7">
        <f t="shared" si="6"/>
        <v>1.66</v>
      </c>
      <c r="H31" s="7">
        <f t="shared" si="7"/>
        <v>0.51807228915662651</v>
      </c>
      <c r="I31">
        <v>21</v>
      </c>
      <c r="J31" s="7">
        <v>0.23076923076923078</v>
      </c>
      <c r="K31" s="5">
        <v>52</v>
      </c>
    </row>
    <row r="32" spans="1:11" x14ac:dyDescent="0.2">
      <c r="B32">
        <v>14</v>
      </c>
      <c r="C32">
        <v>70</v>
      </c>
      <c r="D32">
        <v>40</v>
      </c>
      <c r="E32">
        <v>34</v>
      </c>
      <c r="F32">
        <v>33</v>
      </c>
      <c r="G32" s="7">
        <f t="shared" si="6"/>
        <v>1.75</v>
      </c>
      <c r="H32" s="7">
        <f t="shared" si="7"/>
        <v>0.48571428571428571</v>
      </c>
      <c r="I32">
        <v>19</v>
      </c>
      <c r="J32" s="7">
        <v>0.15</v>
      </c>
      <c r="K32" s="5">
        <v>57</v>
      </c>
    </row>
    <row r="33" spans="1:15" x14ac:dyDescent="0.2">
      <c r="A33" t="s">
        <v>1168</v>
      </c>
      <c r="L33">
        <v>10</v>
      </c>
      <c r="M33">
        <v>11</v>
      </c>
      <c r="N33">
        <f>L33/M33</f>
        <v>0.90909090909090906</v>
      </c>
    </row>
    <row r="34" spans="1:15" x14ac:dyDescent="0.2">
      <c r="L34">
        <v>8</v>
      </c>
      <c r="M34">
        <v>9</v>
      </c>
      <c r="N34">
        <f t="shared" ref="N34:N52" si="8">L34/M34</f>
        <v>0.88888888888888884</v>
      </c>
    </row>
    <row r="35" spans="1:15" x14ac:dyDescent="0.2">
      <c r="L35">
        <v>9</v>
      </c>
      <c r="M35">
        <v>10</v>
      </c>
      <c r="N35">
        <f t="shared" si="8"/>
        <v>0.9</v>
      </c>
    </row>
    <row r="36" spans="1:15" x14ac:dyDescent="0.2">
      <c r="L36">
        <v>9</v>
      </c>
      <c r="M36">
        <v>9</v>
      </c>
      <c r="N36">
        <f t="shared" si="8"/>
        <v>1</v>
      </c>
    </row>
    <row r="37" spans="1:15" x14ac:dyDescent="0.2">
      <c r="L37">
        <v>9</v>
      </c>
      <c r="M37">
        <v>10</v>
      </c>
      <c r="N37">
        <f t="shared" si="8"/>
        <v>0.9</v>
      </c>
    </row>
    <row r="38" spans="1:15" x14ac:dyDescent="0.2">
      <c r="L38">
        <v>9</v>
      </c>
      <c r="M38">
        <v>10</v>
      </c>
      <c r="N38">
        <f t="shared" si="8"/>
        <v>0.9</v>
      </c>
    </row>
    <row r="39" spans="1:15" x14ac:dyDescent="0.2">
      <c r="L39">
        <v>9</v>
      </c>
      <c r="M39">
        <v>10.5</v>
      </c>
      <c r="N39">
        <f t="shared" si="8"/>
        <v>0.8571428571428571</v>
      </c>
    </row>
    <row r="40" spans="1:15" x14ac:dyDescent="0.2">
      <c r="L40">
        <v>9</v>
      </c>
      <c r="M40">
        <v>10</v>
      </c>
      <c r="N40">
        <f t="shared" si="8"/>
        <v>0.9</v>
      </c>
    </row>
    <row r="41" spans="1:15" x14ac:dyDescent="0.2">
      <c r="L41">
        <v>9.5</v>
      </c>
      <c r="M41">
        <v>10</v>
      </c>
      <c r="N41">
        <f t="shared" si="8"/>
        <v>0.95</v>
      </c>
    </row>
    <row r="42" spans="1:15" x14ac:dyDescent="0.2">
      <c r="L42">
        <v>9</v>
      </c>
      <c r="M42">
        <v>10</v>
      </c>
      <c r="N42">
        <f t="shared" si="8"/>
        <v>0.9</v>
      </c>
    </row>
    <row r="43" spans="1:15" x14ac:dyDescent="0.2">
      <c r="L43">
        <v>11</v>
      </c>
      <c r="M43">
        <v>10</v>
      </c>
      <c r="N43">
        <f t="shared" si="8"/>
        <v>1.1000000000000001</v>
      </c>
      <c r="O43" t="s">
        <v>230</v>
      </c>
    </row>
    <row r="44" spans="1:15" x14ac:dyDescent="0.2">
      <c r="L44">
        <v>11</v>
      </c>
      <c r="M44">
        <v>11</v>
      </c>
      <c r="N44">
        <f t="shared" si="8"/>
        <v>1</v>
      </c>
    </row>
    <row r="45" spans="1:15" x14ac:dyDescent="0.2">
      <c r="L45">
        <v>10</v>
      </c>
      <c r="M45">
        <v>9</v>
      </c>
      <c r="N45">
        <f t="shared" si="8"/>
        <v>1.1111111111111112</v>
      </c>
    </row>
    <row r="46" spans="1:15" x14ac:dyDescent="0.2">
      <c r="L46">
        <v>10</v>
      </c>
      <c r="M46">
        <v>10</v>
      </c>
      <c r="N46">
        <f t="shared" si="8"/>
        <v>1</v>
      </c>
    </row>
    <row r="47" spans="1:15" x14ac:dyDescent="0.2">
      <c r="L47">
        <v>10.5</v>
      </c>
      <c r="M47">
        <v>10.5</v>
      </c>
      <c r="N47">
        <f t="shared" si="8"/>
        <v>1</v>
      </c>
    </row>
    <row r="48" spans="1:15" x14ac:dyDescent="0.2">
      <c r="L48">
        <v>10</v>
      </c>
      <c r="M48">
        <v>10</v>
      </c>
      <c r="N48">
        <f t="shared" si="8"/>
        <v>1</v>
      </c>
    </row>
    <row r="49" spans="12:14" x14ac:dyDescent="0.2">
      <c r="L49">
        <v>9.5</v>
      </c>
      <c r="M49">
        <v>10</v>
      </c>
      <c r="N49">
        <f t="shared" si="8"/>
        <v>0.95</v>
      </c>
    </row>
    <row r="50" spans="12:14" x14ac:dyDescent="0.2">
      <c r="L50">
        <v>10</v>
      </c>
      <c r="M50">
        <v>9</v>
      </c>
      <c r="N50">
        <f t="shared" si="8"/>
        <v>1.1111111111111112</v>
      </c>
    </row>
    <row r="51" spans="12:14" x14ac:dyDescent="0.2">
      <c r="L51">
        <v>10</v>
      </c>
      <c r="M51">
        <v>10</v>
      </c>
      <c r="N51">
        <f t="shared" si="8"/>
        <v>1</v>
      </c>
    </row>
    <row r="52" spans="12:14" x14ac:dyDescent="0.2">
      <c r="L52">
        <v>10</v>
      </c>
      <c r="M52">
        <v>10</v>
      </c>
      <c r="N52">
        <f t="shared" si="8"/>
        <v>1</v>
      </c>
    </row>
  </sheetData>
  <phoneticPr fontId="4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opLeftCell="B1" workbookViewId="0">
      <selection activeCell="K8" sqref="K8"/>
    </sheetView>
  </sheetViews>
  <sheetFormatPr defaultRowHeight="12.75" x14ac:dyDescent="0.2"/>
  <sheetData>
    <row r="1" spans="1:17" x14ac:dyDescent="0.2">
      <c r="A1" s="2" t="s">
        <v>617</v>
      </c>
      <c r="B1" s="2" t="s">
        <v>1</v>
      </c>
      <c r="C1" s="2" t="s">
        <v>2</v>
      </c>
      <c r="D1" s="2" t="s">
        <v>5</v>
      </c>
      <c r="E1" s="2" t="s">
        <v>4</v>
      </c>
      <c r="F1" s="3" t="s">
        <v>3</v>
      </c>
      <c r="G1" s="4" t="s">
        <v>6</v>
      </c>
      <c r="H1" s="2" t="s">
        <v>24</v>
      </c>
      <c r="I1" s="6" t="s">
        <v>141</v>
      </c>
      <c r="J1" s="2" t="s">
        <v>618</v>
      </c>
      <c r="K1" s="2"/>
      <c r="L1" s="6"/>
      <c r="M1" s="2" t="s">
        <v>1157</v>
      </c>
      <c r="N1" s="2" t="s">
        <v>1158</v>
      </c>
      <c r="O1" s="2" t="s">
        <v>1159</v>
      </c>
    </row>
    <row r="2" spans="1:17" x14ac:dyDescent="0.2">
      <c r="A2" t="s">
        <v>12</v>
      </c>
      <c r="B2" s="1">
        <f>AVERAGE(B21:B993)</f>
        <v>75</v>
      </c>
      <c r="C2" s="1">
        <f t="shared" ref="C2:I2" si="0">AVERAGE(C21:C993)</f>
        <v>54</v>
      </c>
      <c r="D2" s="1">
        <f t="shared" si="0"/>
        <v>34.666666666666664</v>
      </c>
      <c r="E2" s="1">
        <f t="shared" si="0"/>
        <v>44</v>
      </c>
      <c r="F2" s="7">
        <f>AVERAGE(F21:F993)</f>
        <v>1.394871794871795</v>
      </c>
      <c r="G2" s="7">
        <f t="shared" si="0"/>
        <v>0.46523881347410762</v>
      </c>
      <c r="H2" s="1">
        <f>AVERAGE(H22:H993)</f>
        <v>14</v>
      </c>
      <c r="I2" s="7">
        <f t="shared" si="0"/>
        <v>0.97222222222222221</v>
      </c>
      <c r="J2" s="7">
        <f t="shared" ref="J2:O2" si="1">AVERAGE(J21:J993)</f>
        <v>5.666666666666667</v>
      </c>
      <c r="K2" s="7"/>
      <c r="L2" s="7"/>
      <c r="M2" s="7">
        <f t="shared" si="1"/>
        <v>10.5</v>
      </c>
      <c r="N2" s="7">
        <f t="shared" si="1"/>
        <v>11.541666666666666</v>
      </c>
      <c r="O2" s="7">
        <f t="shared" si="1"/>
        <v>0.91228077478077463</v>
      </c>
      <c r="P2" s="7"/>
      <c r="Q2" s="7"/>
    </row>
    <row r="3" spans="1:17" x14ac:dyDescent="0.2">
      <c r="A3" t="s">
        <v>14</v>
      </c>
      <c r="B3">
        <f>MIN(B21:B993)</f>
        <v>65</v>
      </c>
      <c r="C3">
        <f t="shared" ref="C3:I3" si="2">MIN(C21:C993)</f>
        <v>50</v>
      </c>
      <c r="D3">
        <f t="shared" si="2"/>
        <v>29</v>
      </c>
      <c r="E3">
        <f t="shared" si="2"/>
        <v>37</v>
      </c>
      <c r="F3" s="7">
        <f>MIN(F21:F993)</f>
        <v>1.25</v>
      </c>
      <c r="G3" s="7">
        <f t="shared" si="2"/>
        <v>0.38666666666666666</v>
      </c>
      <c r="H3">
        <f>MIN(H22:H993)</f>
        <v>13</v>
      </c>
      <c r="I3" s="7">
        <f t="shared" si="2"/>
        <v>0.91666666666666663</v>
      </c>
      <c r="J3" s="7">
        <f t="shared" ref="J3:O3" si="3">MIN(J21:J993)</f>
        <v>4</v>
      </c>
      <c r="K3" s="7"/>
      <c r="L3" s="7"/>
      <c r="M3" s="7">
        <f t="shared" si="3"/>
        <v>9</v>
      </c>
      <c r="N3" s="7">
        <f t="shared" si="3"/>
        <v>10</v>
      </c>
      <c r="O3" s="7">
        <f t="shared" si="3"/>
        <v>0.75</v>
      </c>
      <c r="P3" s="7"/>
      <c r="Q3" s="7"/>
    </row>
    <row r="4" spans="1:17" x14ac:dyDescent="0.2">
      <c r="A4" t="s">
        <v>15</v>
      </c>
      <c r="B4" s="1">
        <f t="shared" ref="B4:I4" si="4">PERCENTILE(B21:B993,0.05)</f>
        <v>66</v>
      </c>
      <c r="C4" s="1">
        <f t="shared" si="4"/>
        <v>50.2</v>
      </c>
      <c r="D4" s="1">
        <f t="shared" si="4"/>
        <v>29.6</v>
      </c>
      <c r="E4" s="1">
        <f t="shared" si="4"/>
        <v>37.299999999999997</v>
      </c>
      <c r="F4" s="7">
        <f>PERCENTILE(F21:F993,0.05)</f>
        <v>1.2550000000000001</v>
      </c>
      <c r="G4" s="7">
        <f t="shared" si="4"/>
        <v>0.39505882352941174</v>
      </c>
      <c r="H4" s="1">
        <f>PERCENTILE(H22:H993,0.05)</f>
        <v>13.1</v>
      </c>
      <c r="I4" s="7">
        <f t="shared" si="4"/>
        <v>0.92499999999999993</v>
      </c>
      <c r="J4" s="7">
        <f t="shared" ref="J4:O4" si="5">PERCENTILE(J21:J993,0.05)</f>
        <v>4.2</v>
      </c>
      <c r="K4" s="7"/>
      <c r="L4" s="7"/>
      <c r="M4" s="7">
        <f t="shared" si="5"/>
        <v>9</v>
      </c>
      <c r="N4" s="7">
        <f t="shared" si="5"/>
        <v>10.275</v>
      </c>
      <c r="O4" s="7">
        <f t="shared" si="5"/>
        <v>0.79583333333333339</v>
      </c>
      <c r="P4" s="7"/>
      <c r="Q4" s="7"/>
    </row>
    <row r="5" spans="1:17" x14ac:dyDescent="0.2">
      <c r="A5" t="s">
        <v>16</v>
      </c>
      <c r="B5" s="1">
        <f t="shared" ref="B5:I5" si="6">PERCENTILE(B21:B993,0.95)</f>
        <v>84</v>
      </c>
      <c r="C5" s="1">
        <f t="shared" si="6"/>
        <v>59.2</v>
      </c>
      <c r="D5" s="1">
        <f t="shared" si="6"/>
        <v>39.5</v>
      </c>
      <c r="E5" s="1">
        <f t="shared" si="6"/>
        <v>53.5</v>
      </c>
      <c r="F5" s="7">
        <f>PERCENTILE(F21:F993,0.95)</f>
        <v>1.6011538461538461</v>
      </c>
      <c r="G5" s="7">
        <f t="shared" si="6"/>
        <v>0.53167420814479638</v>
      </c>
      <c r="H5" s="1">
        <f>PERCENTILE(H22:H993,0.95)</f>
        <v>14.9</v>
      </c>
      <c r="I5" s="7">
        <f t="shared" si="6"/>
        <v>1</v>
      </c>
      <c r="J5" s="7">
        <f t="shared" ref="J5:O5" si="7">PERCENTILE(J21:J993,0.95)</f>
        <v>6.9</v>
      </c>
      <c r="K5" s="7"/>
      <c r="L5" s="7"/>
      <c r="M5" s="7">
        <f t="shared" si="7"/>
        <v>11.45</v>
      </c>
      <c r="N5" s="7">
        <f t="shared" si="7"/>
        <v>13</v>
      </c>
      <c r="O5" s="7">
        <f t="shared" si="7"/>
        <v>1</v>
      </c>
      <c r="P5" s="7"/>
      <c r="Q5" s="7"/>
    </row>
    <row r="6" spans="1:17" x14ac:dyDescent="0.2">
      <c r="A6" t="s">
        <v>13</v>
      </c>
      <c r="B6">
        <f>MAX(B21:B993)</f>
        <v>85</v>
      </c>
      <c r="C6">
        <f t="shared" ref="C6:I6" si="8">MAX(C21:C993)</f>
        <v>60</v>
      </c>
      <c r="D6">
        <f t="shared" si="8"/>
        <v>40</v>
      </c>
      <c r="E6">
        <f t="shared" si="8"/>
        <v>55</v>
      </c>
      <c r="F6" s="7">
        <f>MAX(F21:F993)</f>
        <v>1.6346153846153846</v>
      </c>
      <c r="G6" s="7">
        <f t="shared" si="8"/>
        <v>0.53846153846153844</v>
      </c>
      <c r="H6">
        <f>MAX(H22:H993)</f>
        <v>15</v>
      </c>
      <c r="I6" s="7">
        <f t="shared" si="8"/>
        <v>1</v>
      </c>
      <c r="J6" s="7">
        <f t="shared" ref="J6:O6" si="9">MAX(J21:J993)</f>
        <v>7</v>
      </c>
      <c r="K6" s="7"/>
      <c r="L6" s="7"/>
      <c r="M6" s="7">
        <f t="shared" si="9"/>
        <v>12</v>
      </c>
      <c r="N6" s="7">
        <f t="shared" si="9"/>
        <v>13</v>
      </c>
      <c r="O6" s="7">
        <f t="shared" si="9"/>
        <v>1</v>
      </c>
      <c r="P6" s="7"/>
      <c r="Q6" s="7"/>
    </row>
    <row r="7" spans="1:17" x14ac:dyDescent="0.2">
      <c r="A7" t="s">
        <v>22</v>
      </c>
      <c r="B7">
        <f>COUNT(B9:B993)</f>
        <v>3</v>
      </c>
      <c r="C7">
        <f t="shared" ref="C7:I7" si="10">COUNT(C9:C993)</f>
        <v>3</v>
      </c>
      <c r="D7">
        <f t="shared" si="10"/>
        <v>3</v>
      </c>
      <c r="E7">
        <f t="shared" si="10"/>
        <v>3</v>
      </c>
      <c r="F7">
        <f t="shared" si="10"/>
        <v>3</v>
      </c>
      <c r="G7">
        <f t="shared" si="10"/>
        <v>3</v>
      </c>
      <c r="H7">
        <f t="shared" si="10"/>
        <v>3</v>
      </c>
      <c r="I7" s="5">
        <f t="shared" si="10"/>
        <v>3</v>
      </c>
      <c r="J7" s="5">
        <f t="shared" ref="J7:O7" si="11">COUNT(J9:J993)</f>
        <v>3</v>
      </c>
      <c r="K7" s="5"/>
      <c r="L7" s="5"/>
      <c r="M7" s="5">
        <f t="shared" si="11"/>
        <v>12</v>
      </c>
      <c r="N7" s="5">
        <f t="shared" si="11"/>
        <v>12</v>
      </c>
      <c r="O7" s="5">
        <f t="shared" si="11"/>
        <v>12</v>
      </c>
    </row>
    <row r="21" spans="2:16" x14ac:dyDescent="0.2">
      <c r="B21">
        <v>85</v>
      </c>
      <c r="C21">
        <v>52</v>
      </c>
      <c r="D21">
        <v>40</v>
      </c>
      <c r="E21">
        <v>37</v>
      </c>
      <c r="F21" s="7">
        <f>B21/C21</f>
        <v>1.6346153846153846</v>
      </c>
      <c r="G21" s="7">
        <f>D21/B21</f>
        <v>0.47058823529411764</v>
      </c>
      <c r="H21">
        <v>17</v>
      </c>
      <c r="I21">
        <v>1</v>
      </c>
      <c r="J21">
        <v>7</v>
      </c>
    </row>
    <row r="22" spans="2:16" x14ac:dyDescent="0.2">
      <c r="B22">
        <v>75</v>
      </c>
      <c r="C22">
        <v>60</v>
      </c>
      <c r="D22">
        <v>29</v>
      </c>
      <c r="E22">
        <v>40</v>
      </c>
      <c r="F22" s="7">
        <f>B22/C22</f>
        <v>1.25</v>
      </c>
      <c r="G22" s="7">
        <f>D22/B22</f>
        <v>0.38666666666666666</v>
      </c>
      <c r="H22">
        <v>15</v>
      </c>
      <c r="I22">
        <v>1</v>
      </c>
      <c r="J22">
        <v>6</v>
      </c>
    </row>
    <row r="23" spans="2:16" x14ac:dyDescent="0.2">
      <c r="B23">
        <v>65</v>
      </c>
      <c r="C23">
        <v>50</v>
      </c>
      <c r="D23">
        <v>35</v>
      </c>
      <c r="E23">
        <v>55</v>
      </c>
      <c r="F23" s="7">
        <f>B23/C23</f>
        <v>1.3</v>
      </c>
      <c r="G23" s="7">
        <f>D23/B23</f>
        <v>0.53846153846153844</v>
      </c>
      <c r="H23">
        <v>13</v>
      </c>
      <c r="I23">
        <f>22/24</f>
        <v>0.91666666666666663</v>
      </c>
      <c r="J23">
        <v>4</v>
      </c>
    </row>
    <row r="24" spans="2:16" x14ac:dyDescent="0.2">
      <c r="M24">
        <v>9</v>
      </c>
      <c r="N24">
        <v>10</v>
      </c>
      <c r="O24">
        <f>M24/N24</f>
        <v>0.9</v>
      </c>
      <c r="P24" t="s">
        <v>716</v>
      </c>
    </row>
    <row r="25" spans="2:16" x14ac:dyDescent="0.2">
      <c r="M25">
        <v>12</v>
      </c>
      <c r="N25">
        <v>13</v>
      </c>
      <c r="O25">
        <f t="shared" ref="O25:O35" si="12">M25/N25</f>
        <v>0.92307692307692313</v>
      </c>
    </row>
    <row r="26" spans="2:16" x14ac:dyDescent="0.2">
      <c r="M26">
        <v>11</v>
      </c>
      <c r="N26">
        <v>11</v>
      </c>
      <c r="O26">
        <f t="shared" si="12"/>
        <v>1</v>
      </c>
    </row>
    <row r="27" spans="2:16" x14ac:dyDescent="0.2">
      <c r="M27">
        <v>10</v>
      </c>
      <c r="N27">
        <v>12</v>
      </c>
      <c r="O27">
        <f t="shared" si="12"/>
        <v>0.83333333333333337</v>
      </c>
    </row>
    <row r="28" spans="2:16" x14ac:dyDescent="0.2">
      <c r="M28">
        <v>10</v>
      </c>
      <c r="N28">
        <v>10.5</v>
      </c>
      <c r="O28">
        <f t="shared" si="12"/>
        <v>0.95238095238095233</v>
      </c>
    </row>
    <row r="29" spans="2:16" x14ac:dyDescent="0.2">
      <c r="M29">
        <v>11</v>
      </c>
      <c r="N29">
        <v>11</v>
      </c>
      <c r="O29">
        <f t="shared" si="12"/>
        <v>1</v>
      </c>
    </row>
    <row r="30" spans="2:16" x14ac:dyDescent="0.2">
      <c r="M30">
        <v>11</v>
      </c>
      <c r="N30">
        <v>13</v>
      </c>
      <c r="O30">
        <f t="shared" si="12"/>
        <v>0.84615384615384615</v>
      </c>
    </row>
    <row r="31" spans="2:16" x14ac:dyDescent="0.2">
      <c r="M31">
        <v>11</v>
      </c>
      <c r="N31">
        <v>12</v>
      </c>
      <c r="O31">
        <f t="shared" si="12"/>
        <v>0.91666666666666663</v>
      </c>
    </row>
    <row r="32" spans="2:16" x14ac:dyDescent="0.2">
      <c r="M32">
        <v>11</v>
      </c>
      <c r="N32">
        <v>11</v>
      </c>
      <c r="O32">
        <f t="shared" si="12"/>
        <v>1</v>
      </c>
    </row>
    <row r="33" spans="13:15" x14ac:dyDescent="0.2">
      <c r="M33">
        <v>9</v>
      </c>
      <c r="N33">
        <v>12</v>
      </c>
      <c r="O33">
        <f t="shared" si="12"/>
        <v>0.75</v>
      </c>
    </row>
    <row r="34" spans="13:15" x14ac:dyDescent="0.2">
      <c r="M34">
        <v>11</v>
      </c>
      <c r="N34">
        <v>12</v>
      </c>
      <c r="O34">
        <f t="shared" si="12"/>
        <v>0.91666666666666663</v>
      </c>
    </row>
    <row r="35" spans="13:15" x14ac:dyDescent="0.2">
      <c r="M35">
        <v>10</v>
      </c>
      <c r="N35">
        <v>11</v>
      </c>
      <c r="O35">
        <f t="shared" si="12"/>
        <v>0.90909090909090906</v>
      </c>
    </row>
  </sheetData>
  <phoneticPr fontId="4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workbookViewId="0">
      <selection activeCell="B24" sqref="B24"/>
    </sheetView>
  </sheetViews>
  <sheetFormatPr defaultRowHeight="12.75" x14ac:dyDescent="0.2"/>
  <cols>
    <col min="13" max="13" width="9.140625" style="7"/>
  </cols>
  <sheetData>
    <row r="1" spans="1:16" x14ac:dyDescent="0.2">
      <c r="B1" t="s">
        <v>1</v>
      </c>
      <c r="C1" t="s">
        <v>443</v>
      </c>
      <c r="D1" t="s">
        <v>444</v>
      </c>
      <c r="E1" t="s">
        <v>4</v>
      </c>
      <c r="F1" s="7" t="s">
        <v>3</v>
      </c>
      <c r="G1" s="7" t="s">
        <v>445</v>
      </c>
      <c r="H1" s="7" t="s">
        <v>141</v>
      </c>
      <c r="I1" t="s">
        <v>446</v>
      </c>
      <c r="J1" t="s">
        <v>447</v>
      </c>
      <c r="K1" t="s">
        <v>7</v>
      </c>
      <c r="L1" t="s">
        <v>8</v>
      </c>
      <c r="M1" s="7" t="s">
        <v>65</v>
      </c>
      <c r="O1" t="s">
        <v>448</v>
      </c>
    </row>
    <row r="2" spans="1:16" x14ac:dyDescent="0.2">
      <c r="A2" t="s">
        <v>437</v>
      </c>
      <c r="B2">
        <v>90</v>
      </c>
      <c r="C2">
        <v>49</v>
      </c>
      <c r="D2">
        <v>50</v>
      </c>
      <c r="E2">
        <v>33</v>
      </c>
      <c r="F2" s="7">
        <f t="shared" ref="F2:F15" si="0">B2/C2</f>
        <v>1.8367346938775511</v>
      </c>
      <c r="G2" s="7">
        <f t="shared" ref="G2:G15" si="1">D2/B2</f>
        <v>0.55555555555555558</v>
      </c>
      <c r="H2" s="7"/>
      <c r="I2">
        <v>19</v>
      </c>
      <c r="O2" t="s">
        <v>438</v>
      </c>
      <c r="P2" t="s">
        <v>430</v>
      </c>
    </row>
    <row r="3" spans="1:16" x14ac:dyDescent="0.2">
      <c r="A3" t="s">
        <v>437</v>
      </c>
      <c r="B3">
        <v>82</v>
      </c>
      <c r="C3">
        <v>46</v>
      </c>
      <c r="D3">
        <v>44</v>
      </c>
      <c r="E3">
        <v>31</v>
      </c>
      <c r="F3" s="7">
        <f t="shared" si="0"/>
        <v>1.7826086956521738</v>
      </c>
      <c r="G3" s="7">
        <f t="shared" si="1"/>
        <v>0.53658536585365857</v>
      </c>
      <c r="H3" s="7"/>
      <c r="I3">
        <v>18</v>
      </c>
      <c r="O3" t="s">
        <v>438</v>
      </c>
      <c r="P3" t="s">
        <v>430</v>
      </c>
    </row>
    <row r="4" spans="1:16" x14ac:dyDescent="0.2">
      <c r="A4" t="s">
        <v>437</v>
      </c>
      <c r="B4">
        <v>80</v>
      </c>
      <c r="C4">
        <v>44</v>
      </c>
      <c r="D4">
        <v>52</v>
      </c>
      <c r="E4">
        <v>25</v>
      </c>
      <c r="F4" s="7">
        <f t="shared" si="0"/>
        <v>1.8181818181818181</v>
      </c>
      <c r="G4" s="7">
        <f t="shared" si="1"/>
        <v>0.65</v>
      </c>
      <c r="H4" s="7"/>
      <c r="I4">
        <v>20</v>
      </c>
      <c r="O4" t="s">
        <v>438</v>
      </c>
      <c r="P4" t="s">
        <v>430</v>
      </c>
    </row>
    <row r="5" spans="1:16" x14ac:dyDescent="0.2">
      <c r="A5" t="s">
        <v>437</v>
      </c>
      <c r="B5">
        <v>118</v>
      </c>
      <c r="C5">
        <v>62</v>
      </c>
      <c r="D5">
        <v>67</v>
      </c>
      <c r="E5">
        <v>35</v>
      </c>
      <c r="F5" s="7">
        <f t="shared" si="0"/>
        <v>1.903225806451613</v>
      </c>
      <c r="G5" s="7">
        <f t="shared" si="1"/>
        <v>0.56779661016949157</v>
      </c>
      <c r="H5" s="7"/>
      <c r="I5">
        <v>25</v>
      </c>
      <c r="O5" t="s">
        <v>439</v>
      </c>
      <c r="P5" t="s">
        <v>430</v>
      </c>
    </row>
    <row r="6" spans="1:16" x14ac:dyDescent="0.2">
      <c r="A6" t="s">
        <v>437</v>
      </c>
      <c r="B6">
        <v>120</v>
      </c>
      <c r="C6">
        <v>55</v>
      </c>
      <c r="D6">
        <v>60</v>
      </c>
      <c r="E6">
        <v>36</v>
      </c>
      <c r="F6" s="7">
        <f t="shared" si="0"/>
        <v>2.1818181818181817</v>
      </c>
      <c r="G6" s="7">
        <f t="shared" si="1"/>
        <v>0.5</v>
      </c>
      <c r="H6" s="7"/>
      <c r="I6">
        <v>26</v>
      </c>
      <c r="O6" t="s">
        <v>439</v>
      </c>
      <c r="P6" t="s">
        <v>430</v>
      </c>
    </row>
    <row r="7" spans="1:16" x14ac:dyDescent="0.2">
      <c r="A7" t="s">
        <v>437</v>
      </c>
      <c r="B7">
        <v>115</v>
      </c>
      <c r="C7">
        <v>67</v>
      </c>
      <c r="D7">
        <v>58</v>
      </c>
      <c r="E7">
        <v>28</v>
      </c>
      <c r="F7" s="7">
        <f t="shared" si="0"/>
        <v>1.7164179104477613</v>
      </c>
      <c r="G7" s="7">
        <f t="shared" si="1"/>
        <v>0.5043478260869565</v>
      </c>
      <c r="H7" s="7"/>
      <c r="I7">
        <v>16</v>
      </c>
      <c r="O7" t="s">
        <v>440</v>
      </c>
      <c r="P7" t="s">
        <v>430</v>
      </c>
    </row>
    <row r="8" spans="1:16" x14ac:dyDescent="0.2">
      <c r="A8" t="s">
        <v>437</v>
      </c>
      <c r="B8">
        <v>139</v>
      </c>
      <c r="C8">
        <v>84</v>
      </c>
      <c r="D8">
        <v>72</v>
      </c>
      <c r="E8">
        <v>30</v>
      </c>
      <c r="F8" s="7">
        <f t="shared" si="0"/>
        <v>1.6547619047619047</v>
      </c>
      <c r="G8" s="7">
        <f t="shared" si="1"/>
        <v>0.51798561151079137</v>
      </c>
      <c r="H8" s="7"/>
      <c r="I8">
        <v>20</v>
      </c>
      <c r="O8" t="s">
        <v>440</v>
      </c>
      <c r="P8" t="s">
        <v>430</v>
      </c>
    </row>
    <row r="9" spans="1:16" x14ac:dyDescent="0.2">
      <c r="A9" t="s">
        <v>437</v>
      </c>
      <c r="B9">
        <v>132</v>
      </c>
      <c r="C9">
        <v>66</v>
      </c>
      <c r="D9">
        <v>70</v>
      </c>
      <c r="E9">
        <v>32</v>
      </c>
      <c r="F9" s="7">
        <f t="shared" si="0"/>
        <v>2</v>
      </c>
      <c r="G9" s="7">
        <f t="shared" si="1"/>
        <v>0.53030303030303028</v>
      </c>
      <c r="H9" s="7"/>
      <c r="I9">
        <v>26</v>
      </c>
      <c r="O9" t="s">
        <v>441</v>
      </c>
      <c r="P9" t="s">
        <v>430</v>
      </c>
    </row>
    <row r="10" spans="1:16" x14ac:dyDescent="0.2">
      <c r="A10" t="s">
        <v>437</v>
      </c>
      <c r="B10">
        <v>134</v>
      </c>
      <c r="C10">
        <v>63</v>
      </c>
      <c r="D10">
        <v>63</v>
      </c>
      <c r="E10">
        <v>40</v>
      </c>
      <c r="F10" s="7">
        <f t="shared" si="0"/>
        <v>2.126984126984127</v>
      </c>
      <c r="G10" s="7">
        <f t="shared" si="1"/>
        <v>0.47014925373134331</v>
      </c>
      <c r="H10" s="7"/>
      <c r="I10">
        <v>26</v>
      </c>
      <c r="O10" t="s">
        <v>441</v>
      </c>
      <c r="P10" t="s">
        <v>430</v>
      </c>
    </row>
    <row r="11" spans="1:16" x14ac:dyDescent="0.2">
      <c r="A11" t="s">
        <v>437</v>
      </c>
      <c r="B11">
        <v>93</v>
      </c>
      <c r="C11">
        <v>51</v>
      </c>
      <c r="D11">
        <v>47</v>
      </c>
      <c r="E11">
        <v>32</v>
      </c>
      <c r="F11" s="7">
        <f t="shared" si="0"/>
        <v>1.8235294117647058</v>
      </c>
      <c r="G11" s="7">
        <f t="shared" si="1"/>
        <v>0.5053763440860215</v>
      </c>
      <c r="H11" s="7"/>
      <c r="I11">
        <v>19</v>
      </c>
      <c r="O11" t="s">
        <v>441</v>
      </c>
      <c r="P11" t="s">
        <v>430</v>
      </c>
    </row>
    <row r="12" spans="1:16" x14ac:dyDescent="0.2">
      <c r="A12" t="s">
        <v>437</v>
      </c>
      <c r="B12">
        <v>82</v>
      </c>
      <c r="C12">
        <v>56</v>
      </c>
      <c r="D12">
        <v>54</v>
      </c>
      <c r="E12">
        <v>40</v>
      </c>
      <c r="F12" s="7">
        <f t="shared" si="0"/>
        <v>1.4642857142857142</v>
      </c>
      <c r="G12" s="7">
        <f t="shared" si="1"/>
        <v>0.65853658536585369</v>
      </c>
      <c r="H12" s="7"/>
      <c r="I12">
        <v>20</v>
      </c>
      <c r="O12" t="s">
        <v>441</v>
      </c>
      <c r="P12" t="s">
        <v>430</v>
      </c>
    </row>
    <row r="13" spans="1:16" x14ac:dyDescent="0.2">
      <c r="A13" t="s">
        <v>437</v>
      </c>
      <c r="B13">
        <v>140</v>
      </c>
      <c r="C13">
        <v>66</v>
      </c>
      <c r="D13">
        <v>67</v>
      </c>
      <c r="E13">
        <v>38</v>
      </c>
      <c r="F13" s="7">
        <f t="shared" si="0"/>
        <v>2.1212121212121211</v>
      </c>
      <c r="G13" s="7">
        <f t="shared" si="1"/>
        <v>0.47857142857142859</v>
      </c>
      <c r="H13" s="7"/>
      <c r="I13">
        <v>25</v>
      </c>
      <c r="O13" t="s">
        <v>442</v>
      </c>
      <c r="P13" t="s">
        <v>430</v>
      </c>
    </row>
    <row r="14" spans="1:16" x14ac:dyDescent="0.2">
      <c r="A14" t="s">
        <v>437</v>
      </c>
      <c r="B14">
        <v>120</v>
      </c>
      <c r="C14">
        <v>58</v>
      </c>
      <c r="D14">
        <v>72</v>
      </c>
      <c r="E14">
        <v>32</v>
      </c>
      <c r="F14" s="7">
        <f t="shared" si="0"/>
        <v>2.0689655172413794</v>
      </c>
      <c r="G14" s="7">
        <f t="shared" si="1"/>
        <v>0.6</v>
      </c>
      <c r="H14" s="7"/>
      <c r="I14">
        <v>23</v>
      </c>
      <c r="O14" t="s">
        <v>442</v>
      </c>
      <c r="P14" t="s">
        <v>430</v>
      </c>
    </row>
    <row r="15" spans="1:16" x14ac:dyDescent="0.2">
      <c r="A15" t="s">
        <v>437</v>
      </c>
      <c r="B15">
        <v>125</v>
      </c>
      <c r="C15">
        <v>63</v>
      </c>
      <c r="D15">
        <v>60</v>
      </c>
      <c r="E15">
        <v>35</v>
      </c>
      <c r="F15" s="7">
        <f t="shared" si="0"/>
        <v>1.9841269841269842</v>
      </c>
      <c r="G15" s="7">
        <f t="shared" si="1"/>
        <v>0.48</v>
      </c>
      <c r="H15" s="7"/>
      <c r="I15">
        <v>24</v>
      </c>
      <c r="O15" t="s">
        <v>442</v>
      </c>
      <c r="P15" t="s">
        <v>430</v>
      </c>
    </row>
    <row r="17" spans="1:15" x14ac:dyDescent="0.2">
      <c r="A17" t="s">
        <v>449</v>
      </c>
      <c r="B17">
        <v>79</v>
      </c>
      <c r="C17">
        <v>67</v>
      </c>
      <c r="D17">
        <v>45</v>
      </c>
      <c r="E17">
        <v>38</v>
      </c>
      <c r="F17" s="7">
        <f t="shared" ref="F17:F22" si="2">B17/C17</f>
        <v>1.1791044776119404</v>
      </c>
      <c r="G17" s="7">
        <f t="shared" ref="G17:G22" si="3">D17/B17</f>
        <v>0.569620253164557</v>
      </c>
      <c r="I17">
        <v>19</v>
      </c>
      <c r="O17" t="s">
        <v>450</v>
      </c>
    </row>
    <row r="18" spans="1:15" x14ac:dyDescent="0.2">
      <c r="A18" t="s">
        <v>449</v>
      </c>
      <c r="B18">
        <v>87</v>
      </c>
      <c r="C18">
        <v>71</v>
      </c>
      <c r="D18">
        <v>47</v>
      </c>
      <c r="E18">
        <v>44</v>
      </c>
      <c r="F18" s="7">
        <f t="shared" si="2"/>
        <v>1.2253521126760563</v>
      </c>
      <c r="G18" s="7">
        <f t="shared" si="3"/>
        <v>0.54022988505747127</v>
      </c>
      <c r="I18">
        <v>20</v>
      </c>
      <c r="O18" t="s">
        <v>451</v>
      </c>
    </row>
    <row r="19" spans="1:15" x14ac:dyDescent="0.2">
      <c r="A19" t="s">
        <v>449</v>
      </c>
      <c r="B19">
        <v>84</v>
      </c>
      <c r="C19">
        <v>70</v>
      </c>
      <c r="D19">
        <v>48</v>
      </c>
      <c r="E19">
        <v>36</v>
      </c>
      <c r="F19" s="7">
        <f t="shared" si="2"/>
        <v>1.2</v>
      </c>
      <c r="G19" s="7">
        <f t="shared" si="3"/>
        <v>0.5714285714285714</v>
      </c>
      <c r="I19">
        <v>18</v>
      </c>
      <c r="O19" t="s">
        <v>452</v>
      </c>
    </row>
    <row r="20" spans="1:15" x14ac:dyDescent="0.2">
      <c r="F20" s="7"/>
      <c r="G20" s="7"/>
    </row>
    <row r="21" spans="1:15" x14ac:dyDescent="0.2">
      <c r="A21" t="s">
        <v>664</v>
      </c>
      <c r="B21">
        <v>145</v>
      </c>
      <c r="C21">
        <v>63</v>
      </c>
      <c r="D21">
        <v>95</v>
      </c>
      <c r="E21">
        <v>23</v>
      </c>
      <c r="F21" s="7">
        <f t="shared" si="2"/>
        <v>2.3015873015873014</v>
      </c>
      <c r="G21" s="7">
        <f t="shared" si="3"/>
        <v>0.65517241379310343</v>
      </c>
      <c r="I21">
        <v>22</v>
      </c>
    </row>
    <row r="22" spans="1:15" x14ac:dyDescent="0.2">
      <c r="A22" t="s">
        <v>665</v>
      </c>
      <c r="B22">
        <v>140</v>
      </c>
      <c r="C22">
        <v>66</v>
      </c>
      <c r="D22">
        <v>90</v>
      </c>
      <c r="E22">
        <v>31</v>
      </c>
      <c r="F22" s="7">
        <f t="shared" si="2"/>
        <v>2.1212121212121211</v>
      </c>
      <c r="G22" s="7">
        <f t="shared" si="3"/>
        <v>0.6428571428571429</v>
      </c>
      <c r="I22">
        <v>24</v>
      </c>
    </row>
    <row r="25" spans="1:15" x14ac:dyDescent="0.2">
      <c r="A25" t="s">
        <v>690</v>
      </c>
      <c r="K25">
        <v>10</v>
      </c>
      <c r="L25">
        <v>10</v>
      </c>
      <c r="M25" s="7">
        <f>K25/L25</f>
        <v>1</v>
      </c>
      <c r="O25" t="s">
        <v>691</v>
      </c>
    </row>
    <row r="26" spans="1:15" x14ac:dyDescent="0.2">
      <c r="K26">
        <v>10</v>
      </c>
      <c r="L26">
        <v>10</v>
      </c>
      <c r="M26" s="7">
        <f t="shared" ref="M26:M44" si="4">K26/L26</f>
        <v>1</v>
      </c>
    </row>
    <row r="27" spans="1:15" x14ac:dyDescent="0.2">
      <c r="K27">
        <v>9</v>
      </c>
      <c r="L27">
        <v>9</v>
      </c>
      <c r="M27" s="7">
        <f t="shared" si="4"/>
        <v>1</v>
      </c>
    </row>
    <row r="28" spans="1:15" x14ac:dyDescent="0.2">
      <c r="K28">
        <v>10</v>
      </c>
      <c r="L28">
        <v>10</v>
      </c>
      <c r="M28" s="7">
        <f t="shared" si="4"/>
        <v>1</v>
      </c>
    </row>
    <row r="29" spans="1:15" x14ac:dyDescent="0.2">
      <c r="K29">
        <v>10</v>
      </c>
      <c r="L29">
        <v>9</v>
      </c>
      <c r="M29" s="7">
        <f t="shared" si="4"/>
        <v>1.1111111111111112</v>
      </c>
    </row>
    <row r="30" spans="1:15" x14ac:dyDescent="0.2">
      <c r="K30">
        <v>12</v>
      </c>
      <c r="L30">
        <v>12</v>
      </c>
      <c r="M30" s="7">
        <f t="shared" si="4"/>
        <v>1</v>
      </c>
    </row>
    <row r="31" spans="1:15" x14ac:dyDescent="0.2">
      <c r="K31">
        <v>10</v>
      </c>
      <c r="L31">
        <v>10</v>
      </c>
      <c r="M31" s="7">
        <f t="shared" si="4"/>
        <v>1</v>
      </c>
    </row>
    <row r="32" spans="1:15" x14ac:dyDescent="0.2">
      <c r="K32">
        <v>10</v>
      </c>
      <c r="L32">
        <v>10</v>
      </c>
      <c r="M32" s="7">
        <f t="shared" si="4"/>
        <v>1</v>
      </c>
    </row>
    <row r="33" spans="1:15" x14ac:dyDescent="0.2">
      <c r="K33">
        <v>12</v>
      </c>
      <c r="L33">
        <v>10</v>
      </c>
      <c r="M33" s="7">
        <f t="shared" si="4"/>
        <v>1.2</v>
      </c>
    </row>
    <row r="34" spans="1:15" x14ac:dyDescent="0.2">
      <c r="K34">
        <v>10</v>
      </c>
      <c r="L34">
        <v>10</v>
      </c>
      <c r="M34" s="7">
        <f t="shared" si="4"/>
        <v>1</v>
      </c>
    </row>
    <row r="35" spans="1:15" x14ac:dyDescent="0.2">
      <c r="A35" t="s">
        <v>690</v>
      </c>
      <c r="K35">
        <v>11</v>
      </c>
      <c r="L35">
        <v>9</v>
      </c>
      <c r="M35" s="7">
        <f t="shared" si="4"/>
        <v>1.2222222222222223</v>
      </c>
      <c r="O35" t="s">
        <v>692</v>
      </c>
    </row>
    <row r="36" spans="1:15" x14ac:dyDescent="0.2">
      <c r="K36">
        <v>10</v>
      </c>
      <c r="L36">
        <v>9</v>
      </c>
      <c r="M36" s="7">
        <f t="shared" si="4"/>
        <v>1.1111111111111112</v>
      </c>
    </row>
    <row r="37" spans="1:15" x14ac:dyDescent="0.2">
      <c r="K37">
        <v>10</v>
      </c>
      <c r="L37">
        <v>9</v>
      </c>
      <c r="M37" s="7">
        <f t="shared" si="4"/>
        <v>1.1111111111111112</v>
      </c>
    </row>
    <row r="38" spans="1:15" x14ac:dyDescent="0.2">
      <c r="K38">
        <v>9</v>
      </c>
      <c r="L38">
        <v>9</v>
      </c>
      <c r="M38" s="7">
        <f t="shared" si="4"/>
        <v>1</v>
      </c>
    </row>
    <row r="39" spans="1:15" x14ac:dyDescent="0.2">
      <c r="K39">
        <v>9</v>
      </c>
      <c r="L39">
        <v>9</v>
      </c>
      <c r="M39" s="7">
        <f t="shared" si="4"/>
        <v>1</v>
      </c>
    </row>
    <row r="40" spans="1:15" x14ac:dyDescent="0.2">
      <c r="K40">
        <v>12</v>
      </c>
      <c r="L40">
        <v>12</v>
      </c>
      <c r="M40" s="7">
        <f t="shared" si="4"/>
        <v>1</v>
      </c>
    </row>
    <row r="41" spans="1:15" x14ac:dyDescent="0.2">
      <c r="K41">
        <v>10</v>
      </c>
      <c r="L41">
        <v>10</v>
      </c>
      <c r="M41" s="7">
        <f t="shared" si="4"/>
        <v>1</v>
      </c>
    </row>
    <row r="42" spans="1:15" x14ac:dyDescent="0.2">
      <c r="K42">
        <v>10</v>
      </c>
      <c r="L42">
        <v>8</v>
      </c>
      <c r="M42" s="7">
        <f t="shared" si="4"/>
        <v>1.25</v>
      </c>
    </row>
    <row r="43" spans="1:15" x14ac:dyDescent="0.2">
      <c r="K43">
        <v>10</v>
      </c>
      <c r="L43">
        <v>10</v>
      </c>
      <c r="M43" s="7">
        <f t="shared" si="4"/>
        <v>1</v>
      </c>
    </row>
    <row r="44" spans="1:15" x14ac:dyDescent="0.2">
      <c r="K44">
        <v>11</v>
      </c>
      <c r="L44">
        <v>10</v>
      </c>
      <c r="M44" s="7">
        <f t="shared" si="4"/>
        <v>1.1000000000000001</v>
      </c>
    </row>
  </sheetData>
  <phoneticPr fontId="4" type="noConversion"/>
  <pageMargins left="0.75" right="0.75" top="1" bottom="1" header="0.5" footer="0.5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2"/>
  <sheetViews>
    <sheetView workbookViewId="0">
      <pane ySplit="2040" topLeftCell="A33" activePane="bottomLeft"/>
      <selection activeCell="B6" sqref="B6"/>
      <selection pane="bottomLeft" activeCell="C55" sqref="C55"/>
    </sheetView>
  </sheetViews>
  <sheetFormatPr defaultRowHeight="12.75" x14ac:dyDescent="0.2"/>
  <cols>
    <col min="7" max="9" width="9.140625" style="7"/>
  </cols>
  <sheetData>
    <row r="1" spans="1:21" x14ac:dyDescent="0.2">
      <c r="A1" s="2" t="s">
        <v>1083</v>
      </c>
      <c r="B1" s="2" t="s">
        <v>583</v>
      </c>
      <c r="C1" s="2" t="s">
        <v>1</v>
      </c>
      <c r="D1" s="2" t="s">
        <v>2</v>
      </c>
      <c r="E1" s="2" t="s">
        <v>5</v>
      </c>
      <c r="F1" s="2" t="s">
        <v>4</v>
      </c>
      <c r="G1" s="6" t="s">
        <v>3</v>
      </c>
      <c r="H1" s="6" t="s">
        <v>6</v>
      </c>
      <c r="I1" s="6" t="s">
        <v>141</v>
      </c>
      <c r="J1" s="2" t="s">
        <v>307</v>
      </c>
      <c r="K1" s="2" t="s">
        <v>1084</v>
      </c>
      <c r="L1" s="2"/>
      <c r="M1" s="2" t="s">
        <v>7</v>
      </c>
      <c r="N1" s="2" t="s">
        <v>8</v>
      </c>
      <c r="O1" s="6" t="s">
        <v>56</v>
      </c>
      <c r="P1" t="s">
        <v>45</v>
      </c>
      <c r="Q1" t="s">
        <v>46</v>
      </c>
      <c r="R1" t="s">
        <v>47</v>
      </c>
      <c r="S1" t="s">
        <v>68</v>
      </c>
      <c r="T1" t="s">
        <v>69</v>
      </c>
    </row>
    <row r="2" spans="1:21" x14ac:dyDescent="0.2">
      <c r="A2" t="s">
        <v>12</v>
      </c>
      <c r="B2" s="1">
        <f>AVERAGE(B10:B606)</f>
        <v>14.130434782608695</v>
      </c>
      <c r="C2" s="1">
        <f t="shared" ref="C2:J2" si="0">AVERAGE(C10:C606)</f>
        <v>96.857142857142861</v>
      </c>
      <c r="D2" s="1">
        <f t="shared" si="0"/>
        <v>76.257142857142853</v>
      </c>
      <c r="E2" s="1">
        <f t="shared" si="0"/>
        <v>52.657142857142858</v>
      </c>
      <c r="F2" s="1">
        <f t="shared" si="0"/>
        <v>32.971428571428568</v>
      </c>
      <c r="G2" s="7">
        <f t="shared" si="0"/>
        <v>1.2787622026946508</v>
      </c>
      <c r="H2" s="7">
        <f t="shared" si="0"/>
        <v>0.54252133484921838</v>
      </c>
      <c r="I2" s="7">
        <f>AVERAGE(I10:I606)</f>
        <v>0.10161857977181693</v>
      </c>
      <c r="J2" s="1">
        <f t="shared" si="0"/>
        <v>20</v>
      </c>
      <c r="K2" s="1">
        <f>AVERAGE(K10:K606)</f>
        <v>51.043478260869563</v>
      </c>
      <c r="L2" s="1"/>
      <c r="M2" s="1">
        <f>AVERAGE(M11:M606)</f>
        <v>11.537037037037036</v>
      </c>
      <c r="N2" s="1">
        <f>AVERAGE(N11:N606)</f>
        <v>12.648148148148149</v>
      </c>
      <c r="O2" s="7">
        <f>AVERAGE(O11:O606)</f>
        <v>0.91227599560932904</v>
      </c>
      <c r="P2" s="7"/>
      <c r="Q2" s="7"/>
      <c r="R2" s="7"/>
      <c r="S2" s="7" t="e">
        <f>AVERAGE(S11:S606)</f>
        <v>#DIV/0!</v>
      </c>
      <c r="T2" s="7" t="e">
        <f>AVERAGE(T11:T606)</f>
        <v>#DIV/0!</v>
      </c>
    </row>
    <row r="3" spans="1:21" x14ac:dyDescent="0.2">
      <c r="A3" t="s">
        <v>14</v>
      </c>
      <c r="B3">
        <f>MIN(B10:B606)</f>
        <v>8</v>
      </c>
      <c r="C3">
        <f t="shared" ref="C3:J3" si="1">MIN(C10:C606)</f>
        <v>58</v>
      </c>
      <c r="D3">
        <f t="shared" si="1"/>
        <v>48</v>
      </c>
      <c r="E3">
        <f t="shared" si="1"/>
        <v>30</v>
      </c>
      <c r="F3">
        <f t="shared" si="1"/>
        <v>29</v>
      </c>
      <c r="G3" s="7">
        <f t="shared" si="1"/>
        <v>1.05</v>
      </c>
      <c r="H3" s="7">
        <f t="shared" si="1"/>
        <v>0.44444444444444442</v>
      </c>
      <c r="I3" s="7">
        <f>MIN(I10:I606)</f>
        <v>2.6315789473684209E-2</v>
      </c>
      <c r="J3">
        <f t="shared" si="1"/>
        <v>17</v>
      </c>
      <c r="K3">
        <f>MIN(K10:K606)</f>
        <v>42</v>
      </c>
      <c r="M3">
        <f>MIN(M11:M606)</f>
        <v>9</v>
      </c>
      <c r="N3">
        <f>MIN(N11:N606)</f>
        <v>10.5</v>
      </c>
      <c r="O3" s="7">
        <f>MIN(O11:O606)</f>
        <v>0.81818181818181823</v>
      </c>
      <c r="P3" s="7"/>
      <c r="Q3" s="7"/>
      <c r="R3" s="7"/>
      <c r="S3" s="7">
        <f>MIN(S11:S606)</f>
        <v>0</v>
      </c>
      <c r="T3" s="7">
        <f>MIN(T11:T606)</f>
        <v>0</v>
      </c>
    </row>
    <row r="4" spans="1:21" x14ac:dyDescent="0.2">
      <c r="A4" t="s">
        <v>15</v>
      </c>
      <c r="B4" s="1">
        <f>PERCENTILE(B10:B606,0.05)</f>
        <v>8.1999999999999993</v>
      </c>
      <c r="C4" s="1">
        <f t="shared" ref="C4:J4" si="2">PERCENTILE(C10:C606,0.05)</f>
        <v>67.7</v>
      </c>
      <c r="D4" s="1">
        <f t="shared" si="2"/>
        <v>54.1</v>
      </c>
      <c r="E4" s="1">
        <f t="shared" si="2"/>
        <v>35.1</v>
      </c>
      <c r="F4" s="1">
        <f t="shared" si="2"/>
        <v>29</v>
      </c>
      <c r="G4" s="7">
        <f t="shared" si="2"/>
        <v>1.1378806041716616</v>
      </c>
      <c r="H4" s="7">
        <f t="shared" si="2"/>
        <v>0.46866419294990724</v>
      </c>
      <c r="I4" s="7">
        <f>PERCENTILE(I10:I606,0.05)</f>
        <v>4.6409266409266417E-2</v>
      </c>
      <c r="J4" s="1">
        <f t="shared" si="2"/>
        <v>17</v>
      </c>
      <c r="K4" s="1">
        <f>PERCENTILE(K10:K606,0.05)</f>
        <v>44.1</v>
      </c>
      <c r="L4" s="1"/>
      <c r="M4" s="1">
        <f>PERCENTILE(M11:M606,0.05)</f>
        <v>9.3000000000000007</v>
      </c>
      <c r="N4" s="1">
        <f>PERCENTILE(N11:N606,0.05)</f>
        <v>11</v>
      </c>
      <c r="O4" s="7">
        <f>PERCENTILE(O11:O606,0.05)</f>
        <v>0.84615384615384615</v>
      </c>
      <c r="P4" s="7"/>
      <c r="Q4" s="7"/>
      <c r="R4" s="7"/>
      <c r="S4" s="7" t="e">
        <f>PERCENTILE(S11:S606,0.05)</f>
        <v>#NUM!</v>
      </c>
      <c r="T4" s="7" t="e">
        <f>PERCENTILE(T11:T606,0.05)</f>
        <v>#NUM!</v>
      </c>
    </row>
    <row r="5" spans="1:21" x14ac:dyDescent="0.2">
      <c r="A5" t="s">
        <v>16</v>
      </c>
      <c r="B5" s="1">
        <f>PERCENTILE(B10:B606,0.95)</f>
        <v>19.899999999999999</v>
      </c>
      <c r="C5" s="1">
        <f t="shared" ref="C5:J5" si="3">PERCENTILE(C10:C606,0.95)</f>
        <v>118.6</v>
      </c>
      <c r="D5" s="1">
        <f t="shared" si="3"/>
        <v>98.6</v>
      </c>
      <c r="E5" s="1">
        <f t="shared" si="3"/>
        <v>65.899999999999991</v>
      </c>
      <c r="F5" s="1">
        <f t="shared" si="3"/>
        <v>38</v>
      </c>
      <c r="G5" s="7">
        <f t="shared" si="3"/>
        <v>1.4984210526315787</v>
      </c>
      <c r="H5" s="7">
        <f t="shared" si="3"/>
        <v>0.62550000000000006</v>
      </c>
      <c r="I5" s="7">
        <f>PERCENTILE(I10:I606,0.95)</f>
        <v>0.1377450980392157</v>
      </c>
      <c r="J5" s="1">
        <f t="shared" si="3"/>
        <v>23</v>
      </c>
      <c r="K5" s="1">
        <f>PERCENTILE(K10:K606,0.95)</f>
        <v>60</v>
      </c>
      <c r="L5" s="1"/>
      <c r="M5" s="1">
        <f>PERCENTILE(M11:M606,0.95)</f>
        <v>13</v>
      </c>
      <c r="N5" s="1">
        <f>PERCENTILE(N11:N606,0.95)</f>
        <v>14</v>
      </c>
      <c r="O5" s="7">
        <f>PERCENTILE(O11:O606,0.95)</f>
        <v>1</v>
      </c>
      <c r="P5" s="7"/>
      <c r="Q5" s="7"/>
      <c r="R5" s="7"/>
      <c r="S5" s="7" t="e">
        <f>PERCENTILE(S11:S606,0.95)</f>
        <v>#NUM!</v>
      </c>
      <c r="T5" s="7" t="e">
        <f>PERCENTILE(T11:T606,0.95)</f>
        <v>#NUM!</v>
      </c>
    </row>
    <row r="6" spans="1:21" x14ac:dyDescent="0.2">
      <c r="A6" t="s">
        <v>13</v>
      </c>
      <c r="B6">
        <f>MAX(B10:B606)</f>
        <v>21</v>
      </c>
      <c r="C6">
        <f t="shared" ref="C6:J6" si="4">MAX(C10:C606)</f>
        <v>120</v>
      </c>
      <c r="D6">
        <f t="shared" si="4"/>
        <v>100</v>
      </c>
      <c r="E6">
        <f t="shared" si="4"/>
        <v>75</v>
      </c>
      <c r="F6">
        <f t="shared" si="4"/>
        <v>38</v>
      </c>
      <c r="G6" s="7">
        <f t="shared" si="4"/>
        <v>1.5810810810810811</v>
      </c>
      <c r="H6" s="7">
        <f t="shared" si="4"/>
        <v>0.68181818181818177</v>
      </c>
      <c r="I6" s="7">
        <f>MAX(I10:I606)</f>
        <v>0.14285714285714285</v>
      </c>
      <c r="J6">
        <f t="shared" si="4"/>
        <v>24</v>
      </c>
      <c r="K6">
        <f>MAX(K10:K606)</f>
        <v>61</v>
      </c>
      <c r="M6">
        <f>MAX(M11:M606)</f>
        <v>13</v>
      </c>
      <c r="N6">
        <f>MAX(N11:N606)</f>
        <v>14</v>
      </c>
      <c r="O6" s="7">
        <f>MAX(O11:O606)</f>
        <v>1</v>
      </c>
      <c r="P6" s="7"/>
      <c r="Q6" s="7"/>
      <c r="R6" s="7"/>
      <c r="S6" s="7">
        <f>MAX(S11:S606)</f>
        <v>0</v>
      </c>
      <c r="T6" s="7">
        <f>MAX(T11:T606)</f>
        <v>0</v>
      </c>
    </row>
    <row r="7" spans="1:21" x14ac:dyDescent="0.2">
      <c r="A7" s="5" t="s">
        <v>22</v>
      </c>
      <c r="B7" s="5">
        <f>COUNT(B10:B606)</f>
        <v>23</v>
      </c>
      <c r="C7" s="5">
        <f t="shared" ref="C7:J7" si="5">COUNT(C10:C606)</f>
        <v>35</v>
      </c>
      <c r="D7" s="5">
        <f t="shared" si="5"/>
        <v>35</v>
      </c>
      <c r="E7" s="5">
        <f t="shared" si="5"/>
        <v>35</v>
      </c>
      <c r="F7" s="5">
        <f t="shared" si="5"/>
        <v>35</v>
      </c>
      <c r="G7" s="7">
        <f t="shared" si="5"/>
        <v>35</v>
      </c>
      <c r="H7" s="7">
        <f t="shared" si="5"/>
        <v>35</v>
      </c>
      <c r="I7" s="7">
        <f>COUNT(I10:I606)</f>
        <v>35</v>
      </c>
      <c r="J7" s="5">
        <f t="shared" si="5"/>
        <v>34</v>
      </c>
      <c r="K7" s="5">
        <f>COUNT(K10:K606)</f>
        <v>23</v>
      </c>
      <c r="L7" s="5"/>
      <c r="M7" s="5">
        <f>COUNT(M11:M606)</f>
        <v>27</v>
      </c>
      <c r="N7" s="5">
        <f>COUNT(N11:N606)</f>
        <v>27</v>
      </c>
      <c r="O7" s="5">
        <f>COUNT(O11:O606)</f>
        <v>27</v>
      </c>
      <c r="P7" s="5"/>
      <c r="Q7" s="5"/>
      <c r="R7" s="5"/>
      <c r="S7" s="5">
        <f>COUNT(S11:S606)</f>
        <v>0</v>
      </c>
      <c r="T7" s="5">
        <f>COUNT(T11:T606)</f>
        <v>0</v>
      </c>
      <c r="U7" s="5"/>
    </row>
    <row r="11" spans="1:21" x14ac:dyDescent="0.2">
      <c r="A11" t="s">
        <v>1085</v>
      </c>
      <c r="B11">
        <v>19</v>
      </c>
      <c r="C11">
        <v>103</v>
      </c>
      <c r="D11">
        <v>80</v>
      </c>
      <c r="E11">
        <v>57</v>
      </c>
      <c r="F11">
        <v>32</v>
      </c>
      <c r="G11" s="7">
        <f>C11/D11</f>
        <v>1.2875000000000001</v>
      </c>
      <c r="H11" s="7">
        <f>E11/C11</f>
        <v>0.55339805825242716</v>
      </c>
      <c r="I11" s="7">
        <v>0.1388888888888889</v>
      </c>
      <c r="J11">
        <v>22</v>
      </c>
      <c r="K11">
        <v>45</v>
      </c>
    </row>
    <row r="12" spans="1:21" x14ac:dyDescent="0.2">
      <c r="B12">
        <v>13</v>
      </c>
      <c r="C12">
        <v>98</v>
      </c>
      <c r="D12">
        <v>73</v>
      </c>
      <c r="E12">
        <v>55</v>
      </c>
      <c r="F12">
        <v>33</v>
      </c>
      <c r="G12" s="7">
        <f t="shared" ref="G12:G33" si="6">C12/D12</f>
        <v>1.3424657534246576</v>
      </c>
      <c r="H12" s="7">
        <f t="shared" ref="H12:H33" si="7">E12/C12</f>
        <v>0.56122448979591832</v>
      </c>
      <c r="I12" s="7">
        <v>0.125</v>
      </c>
      <c r="J12">
        <v>20</v>
      </c>
      <c r="K12">
        <v>52</v>
      </c>
    </row>
    <row r="13" spans="1:21" x14ac:dyDescent="0.2">
      <c r="B13">
        <v>11</v>
      </c>
      <c r="C13">
        <v>80</v>
      </c>
      <c r="D13">
        <v>64</v>
      </c>
      <c r="E13">
        <v>40</v>
      </c>
      <c r="F13">
        <v>33</v>
      </c>
      <c r="G13" s="7">
        <f t="shared" si="6"/>
        <v>1.25</v>
      </c>
      <c r="H13" s="7">
        <f t="shared" si="7"/>
        <v>0.5</v>
      </c>
      <c r="I13" s="7">
        <v>9.375E-2</v>
      </c>
      <c r="J13">
        <v>18</v>
      </c>
      <c r="K13">
        <v>48</v>
      </c>
    </row>
    <row r="14" spans="1:21" x14ac:dyDescent="0.2">
      <c r="B14">
        <v>8</v>
      </c>
      <c r="C14">
        <v>67</v>
      </c>
      <c r="D14">
        <v>52</v>
      </c>
      <c r="E14">
        <v>33</v>
      </c>
      <c r="F14">
        <v>30</v>
      </c>
      <c r="G14" s="7">
        <f t="shared" si="6"/>
        <v>1.2884615384615385</v>
      </c>
      <c r="H14" s="7">
        <f t="shared" si="7"/>
        <v>0.4925373134328358</v>
      </c>
      <c r="I14" s="7">
        <v>0.125</v>
      </c>
      <c r="J14">
        <v>17</v>
      </c>
      <c r="K14">
        <v>45</v>
      </c>
    </row>
    <row r="15" spans="1:21" x14ac:dyDescent="0.2">
      <c r="B15">
        <v>10</v>
      </c>
      <c r="C15">
        <v>68</v>
      </c>
      <c r="D15">
        <v>56</v>
      </c>
      <c r="E15">
        <v>36</v>
      </c>
      <c r="F15">
        <v>35</v>
      </c>
      <c r="G15" s="7">
        <f t="shared" si="6"/>
        <v>1.2142857142857142</v>
      </c>
      <c r="H15" s="7">
        <f t="shared" si="7"/>
        <v>0.52941176470588236</v>
      </c>
      <c r="I15" s="7">
        <v>0.10344827586206896</v>
      </c>
      <c r="J15">
        <v>21</v>
      </c>
      <c r="K15">
        <v>48</v>
      </c>
    </row>
    <row r="16" spans="1:21" x14ac:dyDescent="0.2">
      <c r="B16">
        <v>15</v>
      </c>
      <c r="C16">
        <v>94</v>
      </c>
      <c r="D16">
        <v>72</v>
      </c>
      <c r="E16">
        <v>50</v>
      </c>
      <c r="F16">
        <v>32</v>
      </c>
      <c r="G16" s="7">
        <f t="shared" si="6"/>
        <v>1.3055555555555556</v>
      </c>
      <c r="H16" s="7">
        <f t="shared" si="7"/>
        <v>0.53191489361702127</v>
      </c>
      <c r="I16" s="7">
        <v>5.7142857142857141E-2</v>
      </c>
      <c r="J16">
        <v>23</v>
      </c>
      <c r="K16">
        <v>44</v>
      </c>
    </row>
    <row r="17" spans="2:11" x14ac:dyDescent="0.2">
      <c r="B17">
        <v>8</v>
      </c>
      <c r="C17">
        <v>58</v>
      </c>
      <c r="D17">
        <v>48</v>
      </c>
      <c r="E17">
        <v>30</v>
      </c>
      <c r="F17">
        <v>38</v>
      </c>
      <c r="G17" s="7">
        <f t="shared" si="6"/>
        <v>1.2083333333333333</v>
      </c>
      <c r="H17" s="7">
        <f t="shared" si="7"/>
        <v>0.51724137931034486</v>
      </c>
      <c r="I17" s="7">
        <v>8.3333333333333329E-2</v>
      </c>
      <c r="J17">
        <v>19</v>
      </c>
      <c r="K17">
        <v>53</v>
      </c>
    </row>
    <row r="18" spans="2:11" x14ac:dyDescent="0.2">
      <c r="B18">
        <v>12</v>
      </c>
      <c r="C18">
        <v>83</v>
      </c>
      <c r="D18">
        <v>68</v>
      </c>
      <c r="E18">
        <v>45</v>
      </c>
      <c r="F18">
        <v>33</v>
      </c>
      <c r="G18" s="7">
        <f t="shared" si="6"/>
        <v>1.2205882352941178</v>
      </c>
      <c r="H18" s="7">
        <f t="shared" si="7"/>
        <v>0.54216867469879515</v>
      </c>
      <c r="I18" s="7">
        <v>0.11764705882352941</v>
      </c>
      <c r="J18">
        <v>20</v>
      </c>
      <c r="K18">
        <v>52</v>
      </c>
    </row>
    <row r="19" spans="2:11" x14ac:dyDescent="0.2">
      <c r="B19">
        <v>13</v>
      </c>
      <c r="C19">
        <v>90</v>
      </c>
      <c r="D19">
        <v>75</v>
      </c>
      <c r="E19">
        <v>40</v>
      </c>
      <c r="F19">
        <v>37</v>
      </c>
      <c r="G19" s="7">
        <f t="shared" si="6"/>
        <v>1.2</v>
      </c>
      <c r="H19" s="7">
        <f t="shared" si="7"/>
        <v>0.44444444444444442</v>
      </c>
      <c r="I19" s="7">
        <v>7.6923076923076927E-2</v>
      </c>
      <c r="J19">
        <v>22</v>
      </c>
      <c r="K19">
        <v>58</v>
      </c>
    </row>
    <row r="20" spans="2:11" x14ac:dyDescent="0.2">
      <c r="B20">
        <v>11</v>
      </c>
      <c r="C20">
        <v>82</v>
      </c>
      <c r="D20">
        <v>68</v>
      </c>
      <c r="E20">
        <v>40</v>
      </c>
      <c r="F20">
        <v>30</v>
      </c>
      <c r="G20" s="7">
        <f t="shared" si="6"/>
        <v>1.2058823529411764</v>
      </c>
      <c r="H20" s="7">
        <f t="shared" si="7"/>
        <v>0.48780487804878048</v>
      </c>
      <c r="I20" s="7">
        <v>0.11428571428571428</v>
      </c>
      <c r="J20">
        <v>17</v>
      </c>
      <c r="K20">
        <v>61</v>
      </c>
    </row>
    <row r="21" spans="2:11" x14ac:dyDescent="0.2">
      <c r="B21">
        <v>16</v>
      </c>
      <c r="C21">
        <v>110</v>
      </c>
      <c r="D21">
        <v>97</v>
      </c>
      <c r="E21">
        <v>52</v>
      </c>
      <c r="F21">
        <v>29</v>
      </c>
      <c r="G21" s="7">
        <f t="shared" si="6"/>
        <v>1.134020618556701</v>
      </c>
      <c r="H21" s="7">
        <f t="shared" si="7"/>
        <v>0.47272727272727272</v>
      </c>
      <c r="I21" s="7">
        <v>0.1276595744680851</v>
      </c>
      <c r="J21">
        <v>23</v>
      </c>
      <c r="K21">
        <v>60</v>
      </c>
    </row>
    <row r="22" spans="2:11" x14ac:dyDescent="0.2">
      <c r="B22">
        <v>21</v>
      </c>
      <c r="C22">
        <v>118</v>
      </c>
      <c r="D22">
        <v>86</v>
      </c>
      <c r="E22">
        <v>65</v>
      </c>
      <c r="F22">
        <v>32</v>
      </c>
      <c r="G22" s="7">
        <f t="shared" si="6"/>
        <v>1.3720930232558139</v>
      </c>
      <c r="H22" s="7">
        <f t="shared" si="7"/>
        <v>0.55084745762711862</v>
      </c>
      <c r="I22" s="7">
        <v>0.11627906976744186</v>
      </c>
      <c r="J22">
        <v>21</v>
      </c>
      <c r="K22">
        <v>51</v>
      </c>
    </row>
    <row r="23" spans="2:11" x14ac:dyDescent="0.2">
      <c r="B23">
        <v>17</v>
      </c>
      <c r="C23">
        <v>105</v>
      </c>
      <c r="D23">
        <v>100</v>
      </c>
      <c r="E23">
        <v>52</v>
      </c>
      <c r="F23">
        <v>32</v>
      </c>
      <c r="G23" s="7">
        <f t="shared" si="6"/>
        <v>1.05</v>
      </c>
      <c r="H23" s="7">
        <f t="shared" si="7"/>
        <v>0.49523809523809526</v>
      </c>
      <c r="I23" s="7">
        <v>0.13043478260869565</v>
      </c>
      <c r="J23">
        <v>21</v>
      </c>
      <c r="K23">
        <v>55</v>
      </c>
    </row>
    <row r="24" spans="2:11" x14ac:dyDescent="0.2">
      <c r="B24">
        <v>16</v>
      </c>
      <c r="C24">
        <v>105</v>
      </c>
      <c r="D24">
        <v>85</v>
      </c>
      <c r="E24">
        <v>55</v>
      </c>
      <c r="F24">
        <v>32</v>
      </c>
      <c r="G24" s="7">
        <f t="shared" si="6"/>
        <v>1.2352941176470589</v>
      </c>
      <c r="H24" s="7">
        <f t="shared" si="7"/>
        <v>0.52380952380952384</v>
      </c>
      <c r="I24" s="7">
        <v>9.3023255813953487E-2</v>
      </c>
      <c r="J24">
        <v>19</v>
      </c>
      <c r="K24">
        <v>60</v>
      </c>
    </row>
    <row r="25" spans="2:11" x14ac:dyDescent="0.2">
      <c r="B25">
        <v>15</v>
      </c>
      <c r="C25">
        <v>102</v>
      </c>
      <c r="D25">
        <v>88</v>
      </c>
      <c r="E25">
        <v>55</v>
      </c>
      <c r="F25">
        <v>35</v>
      </c>
      <c r="G25" s="7">
        <f t="shared" si="6"/>
        <v>1.1590909090909092</v>
      </c>
      <c r="H25" s="7">
        <f t="shared" si="7"/>
        <v>0.53921568627450978</v>
      </c>
      <c r="I25" s="7">
        <v>8.8888888888888892E-2</v>
      </c>
      <c r="J25">
        <v>18</v>
      </c>
      <c r="K25">
        <v>58</v>
      </c>
    </row>
    <row r="26" spans="2:11" x14ac:dyDescent="0.2">
      <c r="B26">
        <v>14</v>
      </c>
      <c r="C26">
        <v>120</v>
      </c>
      <c r="D26">
        <v>100</v>
      </c>
      <c r="E26">
        <v>65</v>
      </c>
      <c r="F26">
        <v>33</v>
      </c>
      <c r="G26" s="7">
        <f t="shared" si="6"/>
        <v>1.2</v>
      </c>
      <c r="H26" s="7">
        <f t="shared" si="7"/>
        <v>0.54166666666666663</v>
      </c>
      <c r="I26" s="7">
        <v>0.13725490196078433</v>
      </c>
      <c r="J26">
        <v>20</v>
      </c>
      <c r="K26">
        <v>48</v>
      </c>
    </row>
    <row r="27" spans="2:11" x14ac:dyDescent="0.2">
      <c r="B27">
        <v>13</v>
      </c>
      <c r="C27">
        <v>98</v>
      </c>
      <c r="D27">
        <v>84</v>
      </c>
      <c r="E27">
        <v>57</v>
      </c>
      <c r="F27">
        <v>35</v>
      </c>
      <c r="G27" s="7">
        <f t="shared" si="6"/>
        <v>1.1666666666666667</v>
      </c>
      <c r="H27" s="7">
        <f t="shared" si="7"/>
        <v>0.58163265306122447</v>
      </c>
      <c r="I27" s="7">
        <v>0.125</v>
      </c>
      <c r="J27">
        <v>17</v>
      </c>
      <c r="K27">
        <v>45</v>
      </c>
    </row>
    <row r="28" spans="2:11" x14ac:dyDescent="0.2">
      <c r="B28">
        <v>13</v>
      </c>
      <c r="C28">
        <v>105</v>
      </c>
      <c r="D28">
        <v>88</v>
      </c>
      <c r="E28">
        <v>52</v>
      </c>
      <c r="F28">
        <v>29</v>
      </c>
      <c r="G28" s="7">
        <f t="shared" si="6"/>
        <v>1.1931818181818181</v>
      </c>
      <c r="H28" s="7">
        <f t="shared" si="7"/>
        <v>0.49523809523809526</v>
      </c>
      <c r="I28" s="7">
        <v>0.13157894736842105</v>
      </c>
      <c r="J28">
        <v>18</v>
      </c>
      <c r="K28">
        <v>52</v>
      </c>
    </row>
    <row r="29" spans="2:11" x14ac:dyDescent="0.2">
      <c r="B29">
        <v>12</v>
      </c>
      <c r="C29">
        <v>100</v>
      </c>
      <c r="D29">
        <v>79</v>
      </c>
      <c r="E29">
        <v>55</v>
      </c>
      <c r="F29">
        <v>29</v>
      </c>
      <c r="G29" s="7">
        <f t="shared" si="6"/>
        <v>1.2658227848101267</v>
      </c>
      <c r="H29" s="7">
        <f t="shared" si="7"/>
        <v>0.55000000000000004</v>
      </c>
      <c r="I29" s="7">
        <v>8.1081081081081086E-2</v>
      </c>
      <c r="J29">
        <v>21</v>
      </c>
      <c r="K29">
        <v>52</v>
      </c>
    </row>
    <row r="30" spans="2:11" x14ac:dyDescent="0.2">
      <c r="B30">
        <v>15</v>
      </c>
      <c r="C30">
        <v>100</v>
      </c>
      <c r="D30">
        <v>78</v>
      </c>
      <c r="E30">
        <v>60</v>
      </c>
      <c r="F30">
        <v>29</v>
      </c>
      <c r="G30" s="7">
        <f t="shared" si="6"/>
        <v>1.2820512820512822</v>
      </c>
      <c r="H30" s="7">
        <f t="shared" si="7"/>
        <v>0.6</v>
      </c>
      <c r="I30" s="7">
        <v>0.12820512820512819</v>
      </c>
      <c r="J30">
        <v>20</v>
      </c>
      <c r="K30">
        <v>45</v>
      </c>
    </row>
    <row r="31" spans="2:11" x14ac:dyDescent="0.2">
      <c r="B31">
        <v>20</v>
      </c>
      <c r="C31">
        <v>105</v>
      </c>
      <c r="D31">
        <v>77</v>
      </c>
      <c r="E31">
        <v>55</v>
      </c>
      <c r="F31">
        <v>29</v>
      </c>
      <c r="G31" s="7">
        <f t="shared" si="6"/>
        <v>1.3636363636363635</v>
      </c>
      <c r="H31" s="7">
        <f t="shared" si="7"/>
        <v>0.52380952380952384</v>
      </c>
      <c r="I31" s="7">
        <v>0.1111111111111111</v>
      </c>
      <c r="J31">
        <v>24</v>
      </c>
      <c r="K31">
        <v>42</v>
      </c>
    </row>
    <row r="32" spans="2:11" x14ac:dyDescent="0.2">
      <c r="B32">
        <v>18</v>
      </c>
      <c r="C32">
        <v>105</v>
      </c>
      <c r="D32">
        <v>85</v>
      </c>
      <c r="E32">
        <v>60</v>
      </c>
      <c r="F32">
        <v>29</v>
      </c>
      <c r="G32" s="7">
        <f t="shared" si="6"/>
        <v>1.2352941176470589</v>
      </c>
      <c r="H32" s="7">
        <f t="shared" si="7"/>
        <v>0.5714285714285714</v>
      </c>
      <c r="I32" s="7">
        <v>0.12195121951219512</v>
      </c>
      <c r="J32">
        <v>22</v>
      </c>
      <c r="K32">
        <v>48</v>
      </c>
    </row>
    <row r="33" spans="1:15" x14ac:dyDescent="0.2">
      <c r="B33">
        <v>15</v>
      </c>
      <c r="C33">
        <v>87</v>
      </c>
      <c r="D33">
        <v>70</v>
      </c>
      <c r="E33">
        <v>50</v>
      </c>
      <c r="F33">
        <v>34</v>
      </c>
      <c r="G33" s="7">
        <f t="shared" si="6"/>
        <v>1.2428571428571429</v>
      </c>
      <c r="H33" s="7">
        <f t="shared" si="7"/>
        <v>0.57471264367816088</v>
      </c>
      <c r="I33" s="7">
        <v>8.8235294117647065E-2</v>
      </c>
      <c r="J33">
        <v>20</v>
      </c>
      <c r="K33">
        <v>52</v>
      </c>
    </row>
    <row r="34" spans="1:15" x14ac:dyDescent="0.2">
      <c r="A34" t="s">
        <v>1086</v>
      </c>
      <c r="M34">
        <v>13</v>
      </c>
      <c r="N34">
        <v>14</v>
      </c>
      <c r="O34">
        <f>M34/N34</f>
        <v>0.9285714285714286</v>
      </c>
    </row>
    <row r="35" spans="1:15" x14ac:dyDescent="0.2">
      <c r="M35">
        <v>12</v>
      </c>
      <c r="N35">
        <v>13</v>
      </c>
      <c r="O35">
        <f t="shared" ref="O35:O60" si="8">M35/N35</f>
        <v>0.92307692307692313</v>
      </c>
    </row>
    <row r="36" spans="1:15" x14ac:dyDescent="0.2">
      <c r="M36">
        <v>11.5</v>
      </c>
      <c r="N36">
        <v>13</v>
      </c>
      <c r="O36">
        <f t="shared" si="8"/>
        <v>0.88461538461538458</v>
      </c>
    </row>
    <row r="37" spans="1:15" x14ac:dyDescent="0.2">
      <c r="M37">
        <v>12</v>
      </c>
      <c r="N37">
        <v>13</v>
      </c>
      <c r="O37">
        <f t="shared" si="8"/>
        <v>0.92307692307692313</v>
      </c>
    </row>
    <row r="38" spans="1:15" x14ac:dyDescent="0.2">
      <c r="M38">
        <v>11.5</v>
      </c>
      <c r="N38">
        <v>13</v>
      </c>
      <c r="O38">
        <f t="shared" si="8"/>
        <v>0.88461538461538458</v>
      </c>
    </row>
    <row r="39" spans="1:15" x14ac:dyDescent="0.2">
      <c r="M39">
        <v>11.5</v>
      </c>
      <c r="N39">
        <v>13</v>
      </c>
      <c r="O39">
        <f t="shared" si="8"/>
        <v>0.88461538461538458</v>
      </c>
    </row>
    <row r="40" spans="1:15" x14ac:dyDescent="0.2">
      <c r="M40">
        <v>12.5</v>
      </c>
      <c r="N40">
        <v>13</v>
      </c>
      <c r="O40">
        <f t="shared" si="8"/>
        <v>0.96153846153846156</v>
      </c>
    </row>
    <row r="41" spans="1:15" x14ac:dyDescent="0.2">
      <c r="M41">
        <v>11</v>
      </c>
      <c r="N41">
        <v>12</v>
      </c>
      <c r="O41">
        <f t="shared" si="8"/>
        <v>0.91666666666666663</v>
      </c>
    </row>
    <row r="42" spans="1:15" x14ac:dyDescent="0.2">
      <c r="M42">
        <v>12</v>
      </c>
      <c r="N42">
        <v>14</v>
      </c>
      <c r="O42">
        <f t="shared" si="8"/>
        <v>0.8571428571428571</v>
      </c>
    </row>
    <row r="43" spans="1:15" x14ac:dyDescent="0.2">
      <c r="M43">
        <v>12</v>
      </c>
      <c r="N43">
        <v>13</v>
      </c>
      <c r="O43">
        <f t="shared" si="8"/>
        <v>0.92307692307692313</v>
      </c>
    </row>
    <row r="44" spans="1:15" x14ac:dyDescent="0.2">
      <c r="A44" t="s">
        <v>1087</v>
      </c>
      <c r="M44">
        <v>11</v>
      </c>
      <c r="N44">
        <v>11</v>
      </c>
      <c r="O44">
        <f t="shared" si="8"/>
        <v>1</v>
      </c>
    </row>
    <row r="45" spans="1:15" x14ac:dyDescent="0.2">
      <c r="M45">
        <v>9</v>
      </c>
      <c r="N45">
        <v>10.5</v>
      </c>
      <c r="O45">
        <f t="shared" si="8"/>
        <v>0.8571428571428571</v>
      </c>
    </row>
    <row r="46" spans="1:15" x14ac:dyDescent="0.2">
      <c r="M46">
        <v>9</v>
      </c>
      <c r="N46">
        <v>11</v>
      </c>
      <c r="O46">
        <f t="shared" si="8"/>
        <v>0.81818181818181823</v>
      </c>
    </row>
    <row r="47" spans="1:15" x14ac:dyDescent="0.2">
      <c r="M47">
        <v>10</v>
      </c>
      <c r="N47">
        <v>11</v>
      </c>
      <c r="O47">
        <f t="shared" si="8"/>
        <v>0.90909090909090906</v>
      </c>
    </row>
    <row r="48" spans="1:15" x14ac:dyDescent="0.2">
      <c r="M48">
        <v>10.5</v>
      </c>
      <c r="N48">
        <v>11</v>
      </c>
      <c r="O48">
        <f t="shared" si="8"/>
        <v>0.95454545454545459</v>
      </c>
    </row>
    <row r="49" spans="1:15" x14ac:dyDescent="0.2">
      <c r="A49" t="s">
        <v>1088</v>
      </c>
      <c r="M49">
        <v>13</v>
      </c>
      <c r="N49">
        <v>13</v>
      </c>
      <c r="O49">
        <f t="shared" si="8"/>
        <v>1</v>
      </c>
    </row>
    <row r="50" spans="1:15" x14ac:dyDescent="0.2">
      <c r="M50">
        <v>12</v>
      </c>
      <c r="N50">
        <v>12</v>
      </c>
      <c r="O50">
        <f t="shared" si="8"/>
        <v>1</v>
      </c>
    </row>
    <row r="51" spans="1:15" x14ac:dyDescent="0.2">
      <c r="M51">
        <v>11</v>
      </c>
      <c r="N51">
        <v>13</v>
      </c>
      <c r="O51">
        <f t="shared" si="8"/>
        <v>0.84615384615384615</v>
      </c>
    </row>
    <row r="52" spans="1:15" x14ac:dyDescent="0.2">
      <c r="M52">
        <v>11</v>
      </c>
      <c r="N52">
        <v>13</v>
      </c>
      <c r="O52">
        <f t="shared" si="8"/>
        <v>0.84615384615384615</v>
      </c>
    </row>
    <row r="53" spans="1:15" x14ac:dyDescent="0.2">
      <c r="M53">
        <v>13</v>
      </c>
      <c r="N53">
        <v>13</v>
      </c>
      <c r="O53">
        <f t="shared" si="8"/>
        <v>1</v>
      </c>
    </row>
    <row r="54" spans="1:15" x14ac:dyDescent="0.2">
      <c r="M54">
        <v>12</v>
      </c>
      <c r="N54">
        <v>13</v>
      </c>
      <c r="O54">
        <f t="shared" si="8"/>
        <v>0.92307692307692313</v>
      </c>
    </row>
    <row r="55" spans="1:15" x14ac:dyDescent="0.2">
      <c r="M55">
        <v>11</v>
      </c>
      <c r="N55">
        <v>13</v>
      </c>
      <c r="O55">
        <f t="shared" si="8"/>
        <v>0.84615384615384615</v>
      </c>
    </row>
    <row r="56" spans="1:15" x14ac:dyDescent="0.2">
      <c r="M56">
        <v>12</v>
      </c>
      <c r="N56">
        <v>13</v>
      </c>
      <c r="O56">
        <f t="shared" si="8"/>
        <v>0.92307692307692313</v>
      </c>
    </row>
    <row r="57" spans="1:15" x14ac:dyDescent="0.2">
      <c r="M57">
        <v>13</v>
      </c>
      <c r="N57">
        <v>14</v>
      </c>
      <c r="O57">
        <f t="shared" si="8"/>
        <v>0.9285714285714286</v>
      </c>
    </row>
    <row r="58" spans="1:15" x14ac:dyDescent="0.2">
      <c r="M58">
        <v>11</v>
      </c>
      <c r="N58">
        <v>13</v>
      </c>
      <c r="O58">
        <f t="shared" si="8"/>
        <v>0.84615384615384615</v>
      </c>
    </row>
    <row r="59" spans="1:15" x14ac:dyDescent="0.2">
      <c r="M59">
        <v>12</v>
      </c>
      <c r="N59">
        <v>13</v>
      </c>
      <c r="O59">
        <f t="shared" si="8"/>
        <v>0.92307692307692313</v>
      </c>
    </row>
    <row r="60" spans="1:15" x14ac:dyDescent="0.2">
      <c r="M60">
        <v>12</v>
      </c>
      <c r="N60">
        <v>13</v>
      </c>
      <c r="O60">
        <f t="shared" si="8"/>
        <v>0.92307692307692313</v>
      </c>
    </row>
    <row r="61" spans="1:15" x14ac:dyDescent="0.2">
      <c r="C61">
        <v>85</v>
      </c>
      <c r="D61">
        <v>60</v>
      </c>
      <c r="E61">
        <v>50</v>
      </c>
      <c r="F61">
        <v>32</v>
      </c>
      <c r="G61" s="7">
        <f t="shared" ref="G61:G72" si="9">C61/D61</f>
        <v>1.4166666666666667</v>
      </c>
      <c r="H61" s="7">
        <f t="shared" ref="H61:H72" si="10">E61/C61</f>
        <v>0.58823529411764708</v>
      </c>
      <c r="I61" s="7">
        <v>0.11764705882352941</v>
      </c>
      <c r="J61" s="7">
        <v>18</v>
      </c>
    </row>
    <row r="62" spans="1:15" x14ac:dyDescent="0.2">
      <c r="C62">
        <v>89</v>
      </c>
      <c r="D62">
        <v>57</v>
      </c>
      <c r="E62">
        <v>47</v>
      </c>
      <c r="F62">
        <v>33</v>
      </c>
      <c r="G62" s="7">
        <f t="shared" si="9"/>
        <v>1.5614035087719298</v>
      </c>
      <c r="H62" s="7">
        <f t="shared" si="10"/>
        <v>0.5280898876404494</v>
      </c>
      <c r="I62" s="7">
        <v>0.13333333333333333</v>
      </c>
      <c r="J62" s="7">
        <v>19</v>
      </c>
    </row>
    <row r="63" spans="1:15" x14ac:dyDescent="0.2">
      <c r="C63">
        <v>107</v>
      </c>
      <c r="D63">
        <v>85</v>
      </c>
      <c r="E63">
        <v>55</v>
      </c>
      <c r="F63">
        <v>36</v>
      </c>
      <c r="G63" s="7">
        <f t="shared" si="9"/>
        <v>1.2588235294117647</v>
      </c>
      <c r="H63" s="7">
        <f t="shared" si="10"/>
        <v>0.51401869158878499</v>
      </c>
      <c r="I63" s="7">
        <v>7.4999999999999997E-2</v>
      </c>
      <c r="J63" s="7">
        <v>23</v>
      </c>
    </row>
    <row r="64" spans="1:15" x14ac:dyDescent="0.2">
      <c r="C64">
        <v>95</v>
      </c>
      <c r="D64">
        <v>73</v>
      </c>
      <c r="E64">
        <v>55</v>
      </c>
      <c r="F64">
        <v>35</v>
      </c>
      <c r="G64" s="7">
        <f t="shared" si="9"/>
        <v>1.3013698630136987</v>
      </c>
      <c r="H64" s="7">
        <f t="shared" si="10"/>
        <v>0.57894736842105265</v>
      </c>
      <c r="I64" s="7">
        <v>0.14285714285714285</v>
      </c>
      <c r="J64" s="7">
        <v>18</v>
      </c>
    </row>
    <row r="65" spans="3:10" x14ac:dyDescent="0.2">
      <c r="C65">
        <v>98</v>
      </c>
      <c r="D65">
        <v>86</v>
      </c>
      <c r="E65">
        <v>45</v>
      </c>
      <c r="F65">
        <v>34</v>
      </c>
      <c r="G65" s="7">
        <f t="shared" si="9"/>
        <v>1.1395348837209303</v>
      </c>
      <c r="H65" s="7">
        <f t="shared" si="10"/>
        <v>0.45918367346938777</v>
      </c>
      <c r="I65" s="7">
        <v>6.9767441860465115E-2</v>
      </c>
      <c r="J65" s="7">
        <v>19</v>
      </c>
    </row>
    <row r="66" spans="3:10" x14ac:dyDescent="0.2">
      <c r="C66">
        <v>120</v>
      </c>
      <c r="D66">
        <v>98</v>
      </c>
      <c r="E66">
        <v>68</v>
      </c>
      <c r="F66">
        <v>33</v>
      </c>
      <c r="G66" s="7">
        <f t="shared" si="9"/>
        <v>1.2244897959183674</v>
      </c>
      <c r="H66" s="7">
        <f t="shared" si="10"/>
        <v>0.56666666666666665</v>
      </c>
      <c r="I66" s="7">
        <v>0.10204081632653061</v>
      </c>
      <c r="J66" s="7">
        <v>21</v>
      </c>
    </row>
    <row r="67" spans="3:10" x14ac:dyDescent="0.2">
      <c r="C67">
        <v>104</v>
      </c>
      <c r="D67">
        <v>82</v>
      </c>
      <c r="E67">
        <v>53</v>
      </c>
      <c r="F67">
        <v>32</v>
      </c>
      <c r="G67" s="7">
        <f t="shared" si="9"/>
        <v>1.2682926829268293</v>
      </c>
      <c r="H67" s="7">
        <f t="shared" si="10"/>
        <v>0.50961538461538458</v>
      </c>
      <c r="I67" s="7">
        <v>9.7560975609756101E-2</v>
      </c>
      <c r="J67" s="7">
        <v>21</v>
      </c>
    </row>
    <row r="68" spans="3:10" x14ac:dyDescent="0.2">
      <c r="C68">
        <v>110</v>
      </c>
      <c r="D68">
        <v>82</v>
      </c>
      <c r="E68">
        <v>75</v>
      </c>
      <c r="F68">
        <v>35</v>
      </c>
      <c r="G68" s="7">
        <f t="shared" si="9"/>
        <v>1.3414634146341464</v>
      </c>
      <c r="H68" s="7">
        <f t="shared" si="10"/>
        <v>0.68181818181818177</v>
      </c>
      <c r="I68" s="7">
        <v>0.12195121951219512</v>
      </c>
      <c r="J68" s="7">
        <v>20</v>
      </c>
    </row>
    <row r="69" spans="3:10" x14ac:dyDescent="0.2">
      <c r="C69">
        <v>117</v>
      </c>
      <c r="D69">
        <v>74</v>
      </c>
      <c r="E69">
        <v>64</v>
      </c>
      <c r="F69">
        <v>33</v>
      </c>
      <c r="G69" s="7">
        <f t="shared" si="9"/>
        <v>1.5810810810810811</v>
      </c>
      <c r="H69" s="7">
        <f t="shared" si="10"/>
        <v>0.54700854700854706</v>
      </c>
      <c r="I69" s="7">
        <v>2.6315789473684209E-2</v>
      </c>
      <c r="J69" s="7">
        <v>22</v>
      </c>
    </row>
    <row r="70" spans="3:10" x14ac:dyDescent="0.2">
      <c r="C70">
        <v>75</v>
      </c>
      <c r="D70">
        <v>55</v>
      </c>
      <c r="E70">
        <v>47</v>
      </c>
      <c r="F70">
        <v>38</v>
      </c>
      <c r="G70" s="7">
        <f t="shared" si="9"/>
        <v>1.3636363636363635</v>
      </c>
      <c r="H70" s="7">
        <f t="shared" si="10"/>
        <v>0.62666666666666671</v>
      </c>
      <c r="I70" s="7">
        <v>7.1428571428571425E-2</v>
      </c>
      <c r="J70" s="7">
        <v>17</v>
      </c>
    </row>
    <row r="71" spans="3:10" x14ac:dyDescent="0.2">
      <c r="C71">
        <v>104</v>
      </c>
      <c r="D71">
        <v>74</v>
      </c>
      <c r="E71">
        <v>65</v>
      </c>
      <c r="F71">
        <v>38</v>
      </c>
      <c r="G71" s="7">
        <f t="shared" si="9"/>
        <v>1.4054054054054055</v>
      </c>
      <c r="H71" s="7">
        <f t="shared" si="10"/>
        <v>0.625</v>
      </c>
      <c r="I71" s="7">
        <v>5.4054054054054057E-2</v>
      </c>
      <c r="J71" s="7">
        <v>19</v>
      </c>
    </row>
    <row r="72" spans="3:10" x14ac:dyDescent="0.2">
      <c r="C72">
        <v>103</v>
      </c>
      <c r="D72">
        <v>70</v>
      </c>
      <c r="E72">
        <v>60</v>
      </c>
      <c r="F72">
        <v>35</v>
      </c>
      <c r="G72" s="7">
        <f t="shared" si="9"/>
        <v>1.4714285714285715</v>
      </c>
      <c r="H72" s="7">
        <f t="shared" si="10"/>
        <v>0.58252427184466016</v>
      </c>
      <c r="I72" s="7">
        <v>2.8571428571428571E-2</v>
      </c>
    </row>
  </sheetData>
  <phoneticPr fontId="4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topLeftCell="E1" workbookViewId="0">
      <pane ySplit="2040" activePane="bottomLeft"/>
      <selection activeCell="H1" sqref="H1:H65536"/>
      <selection pane="bottomLeft" activeCell="N22" sqref="N20:R22"/>
    </sheetView>
  </sheetViews>
  <sheetFormatPr defaultRowHeight="12.75" x14ac:dyDescent="0.2"/>
  <cols>
    <col min="6" max="6" width="9.140625" style="7"/>
    <col min="7" max="7" width="9.140625" style="5"/>
    <col min="8" max="8" width="9.140625" style="7"/>
  </cols>
  <sheetData>
    <row r="1" spans="1:18" x14ac:dyDescent="0.2">
      <c r="A1" s="2" t="s">
        <v>42</v>
      </c>
      <c r="B1" s="2" t="s">
        <v>1</v>
      </c>
      <c r="C1" s="2" t="s">
        <v>2</v>
      </c>
      <c r="D1" s="2" t="s">
        <v>5</v>
      </c>
      <c r="E1" s="2" t="s">
        <v>4</v>
      </c>
      <c r="F1" s="6" t="s">
        <v>3</v>
      </c>
      <c r="G1" s="4" t="s">
        <v>6</v>
      </c>
      <c r="H1" s="6" t="s">
        <v>737</v>
      </c>
      <c r="I1" s="2" t="s">
        <v>24</v>
      </c>
      <c r="J1" s="2" t="s">
        <v>175</v>
      </c>
      <c r="K1" s="2" t="s">
        <v>7</v>
      </c>
      <c r="L1" s="2" t="s">
        <v>8</v>
      </c>
      <c r="M1" s="6" t="s">
        <v>56</v>
      </c>
      <c r="N1" t="s">
        <v>45</v>
      </c>
      <c r="O1" t="s">
        <v>46</v>
      </c>
      <c r="P1" t="s">
        <v>47</v>
      </c>
      <c r="Q1" t="s">
        <v>73</v>
      </c>
      <c r="R1" t="s">
        <v>74</v>
      </c>
    </row>
    <row r="2" spans="1:18" x14ac:dyDescent="0.2">
      <c r="A2" t="s">
        <v>12</v>
      </c>
      <c r="B2" s="1">
        <f>AVERAGE(B21:B993)</f>
        <v>99.657142857142858</v>
      </c>
      <c r="C2" s="1">
        <f t="shared" ref="C2:L2" si="0">AVERAGE(C21:C993)</f>
        <v>50.685714285714283</v>
      </c>
      <c r="D2" s="1">
        <f t="shared" si="0"/>
        <v>38.285714285714285</v>
      </c>
      <c r="E2" s="1">
        <f t="shared" si="0"/>
        <v>48.354838709677416</v>
      </c>
      <c r="F2" s="7">
        <f t="shared" si="0"/>
        <v>1.973464424288687</v>
      </c>
      <c r="G2" s="5">
        <f t="shared" si="0"/>
        <v>38.712895911298631</v>
      </c>
      <c r="H2" s="7">
        <f>AVERAGE(H21:H993)</f>
        <v>0.45765251410071961</v>
      </c>
      <c r="I2" s="1">
        <f t="shared" si="0"/>
        <v>22.171428571428571</v>
      </c>
      <c r="J2" s="1">
        <f t="shared" si="0"/>
        <v>2.4714285714285715</v>
      </c>
      <c r="K2" s="1">
        <f>AVERAGE(K21:K991)</f>
        <v>12.454545454545455</v>
      </c>
      <c r="L2" s="1">
        <f t="shared" si="0"/>
        <v>11.287878787878787</v>
      </c>
      <c r="M2" s="7">
        <f>AVERAGE(M21:M993)</f>
        <v>1.1248937102871031</v>
      </c>
      <c r="Q2" s="7" t="e">
        <f>AVERAGE(Q22:Q993)</f>
        <v>#DIV/0!</v>
      </c>
      <c r="R2" s="7" t="e">
        <f>AVERAGE(R22:R993)</f>
        <v>#DIV/0!</v>
      </c>
    </row>
    <row r="3" spans="1:18" x14ac:dyDescent="0.2">
      <c r="A3" t="s">
        <v>14</v>
      </c>
      <c r="B3">
        <f>MIN(B21:B993)</f>
        <v>71</v>
      </c>
      <c r="C3">
        <f t="shared" ref="C3:L3" si="1">MIN(C21:C993)</f>
        <v>36</v>
      </c>
      <c r="D3">
        <f t="shared" si="1"/>
        <v>22</v>
      </c>
      <c r="E3">
        <f t="shared" si="1"/>
        <v>40</v>
      </c>
      <c r="F3" s="7">
        <f t="shared" si="1"/>
        <v>1.5918367346938775</v>
      </c>
      <c r="G3" s="5">
        <f t="shared" si="1"/>
        <v>19.81981981981982</v>
      </c>
      <c r="H3" s="7">
        <f>MIN(H21:H993)</f>
        <v>0.18518518518518517</v>
      </c>
      <c r="I3">
        <f t="shared" si="1"/>
        <v>14</v>
      </c>
      <c r="J3">
        <f t="shared" si="1"/>
        <v>0</v>
      </c>
      <c r="K3">
        <f>MIN(K21:K991)</f>
        <v>9.5</v>
      </c>
      <c r="L3">
        <f t="shared" si="1"/>
        <v>8</v>
      </c>
      <c r="M3" s="7">
        <f>MIN(M21:M993)</f>
        <v>0.8928571428571429</v>
      </c>
      <c r="Q3" s="7">
        <f>MIN(Q22:Q993)</f>
        <v>0</v>
      </c>
      <c r="R3" s="7">
        <f>MIN(R22:R993)</f>
        <v>0</v>
      </c>
    </row>
    <row r="4" spans="1:18" x14ac:dyDescent="0.2">
      <c r="A4" t="s">
        <v>15</v>
      </c>
      <c r="B4" s="1">
        <f t="shared" ref="B4:J4" si="2">PERCENTILE(B21:B993,0.05)</f>
        <v>77.7</v>
      </c>
      <c r="C4" s="1">
        <f t="shared" si="2"/>
        <v>38.700000000000003</v>
      </c>
      <c r="D4" s="1">
        <f t="shared" si="2"/>
        <v>24</v>
      </c>
      <c r="E4" s="1">
        <f t="shared" si="2"/>
        <v>42</v>
      </c>
      <c r="F4" s="7">
        <f t="shared" si="2"/>
        <v>1.6638235294117647</v>
      </c>
      <c r="G4" s="5">
        <f t="shared" si="2"/>
        <v>24.142857142857142</v>
      </c>
      <c r="H4" s="7">
        <f>PERCENTILE(H21:H993,0.05)</f>
        <v>0.2</v>
      </c>
      <c r="I4" s="1">
        <f t="shared" si="2"/>
        <v>16.7</v>
      </c>
      <c r="J4" s="1">
        <f t="shared" si="2"/>
        <v>0</v>
      </c>
      <c r="K4" s="1">
        <f>PERCENTILE(K21:K991,0.05)</f>
        <v>10.6</v>
      </c>
      <c r="L4" s="1">
        <f>PERCENTILE(L21:L993,0.05)</f>
        <v>8.8000000000000007</v>
      </c>
      <c r="M4" s="7">
        <f>PERCENTILE(M21:M993,0.05)</f>
        <v>0.92637362637362641</v>
      </c>
      <c r="Q4" s="7" t="e">
        <f>PERCENTILE(Q22:Q993,0.05)</f>
        <v>#NUM!</v>
      </c>
      <c r="R4" s="7" t="e">
        <f>PERCENTILE(R22:R993,0.05)</f>
        <v>#NUM!</v>
      </c>
    </row>
    <row r="5" spans="1:18" x14ac:dyDescent="0.2">
      <c r="A5" t="s">
        <v>16</v>
      </c>
      <c r="B5" s="1">
        <f t="shared" ref="B5:J5" si="3">PERCENTILE(B21:B993,0.95)</f>
        <v>123.79999999999998</v>
      </c>
      <c r="C5" s="1">
        <f t="shared" si="3"/>
        <v>63.799999999999983</v>
      </c>
      <c r="D5" s="1">
        <f t="shared" si="3"/>
        <v>55</v>
      </c>
      <c r="E5" s="1">
        <f t="shared" si="3"/>
        <v>58</v>
      </c>
      <c r="F5" s="7">
        <f t="shared" si="3"/>
        <v>2.3773076923076921</v>
      </c>
      <c r="G5" s="5">
        <f t="shared" si="3"/>
        <v>49.754738015607572</v>
      </c>
      <c r="H5" s="7">
        <f>PERCENTILE(H21:H993,0.95)</f>
        <v>1</v>
      </c>
      <c r="I5" s="1">
        <f t="shared" si="3"/>
        <v>28</v>
      </c>
      <c r="J5" s="1">
        <f t="shared" si="3"/>
        <v>6</v>
      </c>
      <c r="K5" s="1">
        <f>PERCENTILE(K21:K991,0.95)</f>
        <v>15</v>
      </c>
      <c r="L5" s="1">
        <f>PERCENTILE(L21:L993,0.95)</f>
        <v>15</v>
      </c>
      <c r="M5" s="7">
        <f>PERCENTILE(M21:M993,0.95)</f>
        <v>1.3473684210526315</v>
      </c>
      <c r="Q5" s="7" t="e">
        <f>PERCENTILE(Q22:Q993,0.95)</f>
        <v>#NUM!</v>
      </c>
      <c r="R5" s="7" t="e">
        <f>PERCENTILE(R22:R993,0.95)</f>
        <v>#NUM!</v>
      </c>
    </row>
    <row r="6" spans="1:18" x14ac:dyDescent="0.2">
      <c r="A6" t="s">
        <v>13</v>
      </c>
      <c r="B6">
        <f>MAX(B21:B993)</f>
        <v>165</v>
      </c>
      <c r="C6">
        <f t="shared" ref="C6:L6" si="4">MAX(C21:C993)</f>
        <v>75</v>
      </c>
      <c r="D6">
        <f t="shared" si="4"/>
        <v>60</v>
      </c>
      <c r="E6">
        <f t="shared" si="4"/>
        <v>58</v>
      </c>
      <c r="F6" s="7">
        <f t="shared" si="4"/>
        <v>2.4583333333333335</v>
      </c>
      <c r="G6" s="5">
        <f t="shared" si="4"/>
        <v>54.081632653061227</v>
      </c>
      <c r="H6" s="7">
        <f>MAX(H21:H993)</f>
        <v>1</v>
      </c>
      <c r="I6">
        <f t="shared" si="4"/>
        <v>29</v>
      </c>
      <c r="J6">
        <f t="shared" si="4"/>
        <v>6</v>
      </c>
      <c r="K6">
        <f>MAX(K21:K991)</f>
        <v>17</v>
      </c>
      <c r="L6">
        <f t="shared" si="4"/>
        <v>15.5</v>
      </c>
      <c r="M6" s="7">
        <f>MAX(M21:M993)</f>
        <v>1.4444444444444444</v>
      </c>
      <c r="Q6" s="7">
        <f>MAX(Q22:Q993)</f>
        <v>0</v>
      </c>
      <c r="R6" s="7">
        <f>MAX(R22:R993)</f>
        <v>0</v>
      </c>
    </row>
    <row r="7" spans="1:18" x14ac:dyDescent="0.2">
      <c r="A7" t="s">
        <v>22</v>
      </c>
      <c r="B7">
        <f>COUNT(B9:B993)</f>
        <v>35</v>
      </c>
      <c r="C7">
        <f t="shared" ref="C7:M7" si="5">COUNT(C9:C993)</f>
        <v>35</v>
      </c>
      <c r="D7">
        <f t="shared" si="5"/>
        <v>35</v>
      </c>
      <c r="E7">
        <f t="shared" si="5"/>
        <v>31</v>
      </c>
      <c r="F7" s="7">
        <f t="shared" si="5"/>
        <v>35</v>
      </c>
      <c r="G7" s="5">
        <f t="shared" si="5"/>
        <v>35</v>
      </c>
      <c r="H7" s="7">
        <f>COUNT(H9:H993)</f>
        <v>31</v>
      </c>
      <c r="I7">
        <f t="shared" si="5"/>
        <v>35</v>
      </c>
      <c r="J7">
        <f t="shared" si="5"/>
        <v>35</v>
      </c>
      <c r="K7">
        <f>COUNT(K9:K991)</f>
        <v>33</v>
      </c>
      <c r="L7">
        <f t="shared" si="5"/>
        <v>33</v>
      </c>
      <c r="M7">
        <f t="shared" si="5"/>
        <v>33</v>
      </c>
      <c r="Q7">
        <f>COUNT(Q21:Q993)</f>
        <v>1</v>
      </c>
      <c r="R7">
        <f>COUNT(R21:R993)</f>
        <v>1</v>
      </c>
    </row>
    <row r="20" spans="1:19" x14ac:dyDescent="0.2">
      <c r="A20" s="17"/>
      <c r="B20" s="17"/>
      <c r="C20" s="17"/>
      <c r="D20" s="17"/>
      <c r="E20" s="17"/>
      <c r="F20" s="18"/>
      <c r="G20" s="19"/>
      <c r="H20" s="18"/>
      <c r="I20" s="17"/>
      <c r="J20" s="17"/>
      <c r="K20" s="17"/>
      <c r="L20" s="17"/>
      <c r="M20" s="17"/>
      <c r="Q20">
        <v>5</v>
      </c>
      <c r="R20">
        <v>4</v>
      </c>
      <c r="S20" t="s">
        <v>75</v>
      </c>
    </row>
    <row r="21" spans="1:19" x14ac:dyDescent="0.2">
      <c r="A21" s="17"/>
      <c r="B21" s="17"/>
      <c r="C21" s="17"/>
      <c r="D21" s="17"/>
      <c r="E21" s="17"/>
      <c r="F21" s="18"/>
      <c r="G21" s="19"/>
      <c r="H21" s="18"/>
      <c r="I21" s="17"/>
      <c r="J21" s="17"/>
      <c r="K21" s="17"/>
      <c r="L21" s="17"/>
      <c r="M21" s="17"/>
      <c r="Q21">
        <v>7.5</v>
      </c>
      <c r="R21">
        <v>4.5</v>
      </c>
    </row>
    <row r="22" spans="1:19" x14ac:dyDescent="0.2">
      <c r="A22" s="17"/>
      <c r="B22" s="17"/>
      <c r="C22" s="17"/>
      <c r="D22" s="17"/>
      <c r="E22" s="17"/>
      <c r="F22" s="18"/>
      <c r="G22" s="19"/>
      <c r="H22" s="18"/>
      <c r="I22" s="17"/>
      <c r="J22" s="17"/>
      <c r="K22" s="17">
        <v>12</v>
      </c>
      <c r="L22" s="17">
        <v>13</v>
      </c>
      <c r="M22" s="18">
        <f>K22/L22</f>
        <v>0.92307692307692313</v>
      </c>
      <c r="N22" t="s">
        <v>130</v>
      </c>
      <c r="S22" t="s">
        <v>123</v>
      </c>
    </row>
    <row r="23" spans="1:19" x14ac:dyDescent="0.2">
      <c r="A23" s="17"/>
      <c r="B23" s="17"/>
      <c r="C23" s="17"/>
      <c r="D23" s="17"/>
      <c r="E23" s="17"/>
      <c r="F23" s="18"/>
      <c r="G23" s="19"/>
      <c r="H23" s="18"/>
      <c r="I23" s="17"/>
      <c r="J23" s="17"/>
      <c r="K23" s="17">
        <v>11</v>
      </c>
      <c r="L23" s="17">
        <v>11.5</v>
      </c>
      <c r="M23" s="18">
        <f t="shared" ref="M23:M28" si="6">K23/L23</f>
        <v>0.95652173913043481</v>
      </c>
      <c r="S23" t="s">
        <v>124</v>
      </c>
    </row>
    <row r="24" spans="1:19" x14ac:dyDescent="0.2">
      <c r="A24" s="17"/>
      <c r="B24" s="17"/>
      <c r="C24" s="17"/>
      <c r="D24" s="17"/>
      <c r="E24" s="17"/>
      <c r="F24" s="18"/>
      <c r="G24" s="19"/>
      <c r="H24" s="18"/>
      <c r="I24" s="17"/>
      <c r="J24" s="17"/>
      <c r="K24" s="17">
        <v>13</v>
      </c>
      <c r="L24" s="17">
        <v>11</v>
      </c>
      <c r="M24" s="18">
        <f t="shared" si="6"/>
        <v>1.1818181818181819</v>
      </c>
      <c r="S24" t="s">
        <v>125</v>
      </c>
    </row>
    <row r="25" spans="1:19" x14ac:dyDescent="0.2">
      <c r="A25" s="17"/>
      <c r="B25" s="17"/>
      <c r="C25" s="17"/>
      <c r="D25" s="17"/>
      <c r="E25" s="17"/>
      <c r="F25" s="18"/>
      <c r="G25" s="19"/>
      <c r="H25" s="18"/>
      <c r="I25" s="17"/>
      <c r="J25" s="17"/>
      <c r="K25" s="17">
        <v>13.5</v>
      </c>
      <c r="L25" s="17">
        <v>11</v>
      </c>
      <c r="M25" s="18">
        <f t="shared" si="6"/>
        <v>1.2272727272727273</v>
      </c>
      <c r="S25" t="s">
        <v>126</v>
      </c>
    </row>
    <row r="26" spans="1:19" x14ac:dyDescent="0.2">
      <c r="A26" s="17"/>
      <c r="B26" s="17"/>
      <c r="C26" s="17"/>
      <c r="D26" s="17"/>
      <c r="E26" s="17"/>
      <c r="F26" s="18"/>
      <c r="G26" s="19"/>
      <c r="H26" s="18"/>
      <c r="I26" s="17"/>
      <c r="J26" s="17"/>
      <c r="K26" s="17">
        <v>12</v>
      </c>
      <c r="L26" s="17">
        <v>12</v>
      </c>
      <c r="M26" s="18">
        <f t="shared" si="6"/>
        <v>1</v>
      </c>
      <c r="S26" t="s">
        <v>127</v>
      </c>
    </row>
    <row r="27" spans="1:19" x14ac:dyDescent="0.2">
      <c r="A27" s="17"/>
      <c r="B27" s="17"/>
      <c r="C27" s="17"/>
      <c r="D27" s="17"/>
      <c r="E27" s="17"/>
      <c r="F27" s="18"/>
      <c r="G27" s="19"/>
      <c r="H27" s="18"/>
      <c r="I27" s="17"/>
      <c r="J27" s="17"/>
      <c r="K27" s="17">
        <v>13</v>
      </c>
      <c r="L27" s="17">
        <v>12</v>
      </c>
      <c r="M27" s="18">
        <f t="shared" si="6"/>
        <v>1.0833333333333333</v>
      </c>
      <c r="S27" t="s">
        <v>128</v>
      </c>
    </row>
    <row r="28" spans="1:19" x14ac:dyDescent="0.2">
      <c r="A28" s="17"/>
      <c r="B28" s="17"/>
      <c r="C28" s="17"/>
      <c r="D28" s="17"/>
      <c r="E28" s="17"/>
      <c r="F28" s="18"/>
      <c r="G28" s="19"/>
      <c r="H28" s="18"/>
      <c r="I28" s="17"/>
      <c r="J28" s="17"/>
      <c r="K28" s="17">
        <v>13</v>
      </c>
      <c r="L28" s="17">
        <v>12.5</v>
      </c>
      <c r="M28" s="18">
        <f t="shared" si="6"/>
        <v>1.04</v>
      </c>
      <c r="S28" t="s">
        <v>129</v>
      </c>
    </row>
    <row r="29" spans="1:19" x14ac:dyDescent="0.2">
      <c r="A29" s="17" t="s">
        <v>174</v>
      </c>
      <c r="B29" s="17">
        <v>82</v>
      </c>
      <c r="C29" s="17">
        <v>44</v>
      </c>
      <c r="D29" s="17">
        <v>37</v>
      </c>
      <c r="E29" s="17"/>
      <c r="F29" s="18">
        <f>B29/C29</f>
        <v>1.8636363636363635</v>
      </c>
      <c r="G29" s="19">
        <f>D29/B29*100</f>
        <v>45.121951219512198</v>
      </c>
      <c r="H29" s="18"/>
      <c r="I29" s="17">
        <v>20</v>
      </c>
      <c r="J29" s="17">
        <v>2</v>
      </c>
      <c r="K29" s="17"/>
      <c r="L29" s="17"/>
      <c r="M29" s="17"/>
    </row>
    <row r="30" spans="1:19" x14ac:dyDescent="0.2">
      <c r="A30" s="17"/>
      <c r="B30" s="17">
        <v>80</v>
      </c>
      <c r="C30" s="17">
        <v>50</v>
      </c>
      <c r="D30" s="17">
        <v>30</v>
      </c>
      <c r="E30" s="17"/>
      <c r="F30" s="18">
        <f t="shared" ref="F30:F63" si="7">B30/C30</f>
        <v>1.6</v>
      </c>
      <c r="G30" s="19">
        <f t="shared" ref="G30:G63" si="8">D30/B30*100</f>
        <v>37.5</v>
      </c>
      <c r="H30" s="18"/>
      <c r="I30" s="17">
        <v>16</v>
      </c>
      <c r="J30" s="17">
        <v>2</v>
      </c>
      <c r="K30" s="17"/>
      <c r="L30" s="17"/>
      <c r="M30" s="17"/>
    </row>
    <row r="31" spans="1:19" x14ac:dyDescent="0.2">
      <c r="A31" s="17"/>
      <c r="B31" s="17">
        <v>82</v>
      </c>
      <c r="C31" s="17">
        <v>44</v>
      </c>
      <c r="D31" s="17">
        <v>36</v>
      </c>
      <c r="E31" s="17"/>
      <c r="F31" s="18">
        <f t="shared" si="7"/>
        <v>1.8636363636363635</v>
      </c>
      <c r="G31" s="19">
        <f t="shared" si="8"/>
        <v>43.902439024390247</v>
      </c>
      <c r="H31" s="18"/>
      <c r="I31" s="17">
        <v>14</v>
      </c>
      <c r="J31" s="17">
        <v>2.5</v>
      </c>
      <c r="K31" s="17"/>
      <c r="L31" s="17"/>
      <c r="M31" s="17"/>
    </row>
    <row r="32" spans="1:19" x14ac:dyDescent="0.2">
      <c r="A32" s="17"/>
      <c r="B32" s="17">
        <v>77</v>
      </c>
      <c r="C32" s="17">
        <v>41</v>
      </c>
      <c r="D32" s="17">
        <v>33</v>
      </c>
      <c r="E32" s="17"/>
      <c r="F32" s="18">
        <f t="shared" si="7"/>
        <v>1.8780487804878048</v>
      </c>
      <c r="G32" s="19">
        <f t="shared" si="8"/>
        <v>42.857142857142854</v>
      </c>
      <c r="H32" s="18"/>
      <c r="I32" s="17">
        <v>22</v>
      </c>
      <c r="J32" s="17">
        <v>2</v>
      </c>
      <c r="K32" s="17"/>
      <c r="L32" s="17"/>
      <c r="M32" s="17"/>
    </row>
    <row r="33" spans="1:13" x14ac:dyDescent="0.2">
      <c r="A33" s="17" t="s">
        <v>727</v>
      </c>
      <c r="B33" s="17">
        <v>98</v>
      </c>
      <c r="C33" s="17">
        <v>52</v>
      </c>
      <c r="D33" s="17">
        <v>24</v>
      </c>
      <c r="E33" s="17">
        <v>47</v>
      </c>
      <c r="F33" s="18">
        <f t="shared" si="7"/>
        <v>1.8846153846153846</v>
      </c>
      <c r="G33" s="19">
        <f t="shared" si="8"/>
        <v>24.489795918367346</v>
      </c>
      <c r="H33" s="18">
        <v>0.28000000000000003</v>
      </c>
      <c r="I33" s="17">
        <v>19</v>
      </c>
      <c r="J33" s="17">
        <v>3</v>
      </c>
      <c r="K33" s="17"/>
      <c r="L33" s="17"/>
      <c r="M33" s="17"/>
    </row>
    <row r="34" spans="1:13" x14ac:dyDescent="0.2">
      <c r="A34" s="17"/>
      <c r="B34" s="17">
        <v>106</v>
      </c>
      <c r="C34" s="17">
        <v>62</v>
      </c>
      <c r="D34" s="17">
        <v>35</v>
      </c>
      <c r="E34" s="17">
        <v>50</v>
      </c>
      <c r="F34" s="18">
        <f t="shared" si="7"/>
        <v>1.7096774193548387</v>
      </c>
      <c r="G34" s="19">
        <f t="shared" si="8"/>
        <v>33.018867924528301</v>
      </c>
      <c r="H34" s="18">
        <v>1</v>
      </c>
      <c r="I34" s="17">
        <v>22</v>
      </c>
      <c r="J34" s="17">
        <v>3</v>
      </c>
      <c r="K34" s="17"/>
      <c r="L34" s="17"/>
      <c r="M34" s="17"/>
    </row>
    <row r="35" spans="1:13" x14ac:dyDescent="0.2">
      <c r="A35" s="17" t="s">
        <v>736</v>
      </c>
      <c r="B35" s="17">
        <v>94</v>
      </c>
      <c r="C35" s="17">
        <v>50</v>
      </c>
      <c r="D35" s="17">
        <v>38</v>
      </c>
      <c r="E35" s="17">
        <v>58</v>
      </c>
      <c r="F35" s="18">
        <f t="shared" si="7"/>
        <v>1.88</v>
      </c>
      <c r="G35" s="19">
        <f t="shared" si="8"/>
        <v>40.425531914893611</v>
      </c>
      <c r="H35" s="18">
        <v>0.32</v>
      </c>
      <c r="I35" s="17">
        <v>19</v>
      </c>
      <c r="J35" s="17">
        <v>1</v>
      </c>
      <c r="K35" s="17"/>
      <c r="L35" s="17"/>
      <c r="M35" s="17"/>
    </row>
    <row r="36" spans="1:13" x14ac:dyDescent="0.2">
      <c r="A36" s="17"/>
      <c r="B36" s="17">
        <v>94</v>
      </c>
      <c r="C36" s="17">
        <v>47</v>
      </c>
      <c r="D36" s="17">
        <v>38</v>
      </c>
      <c r="E36" s="17">
        <v>48</v>
      </c>
      <c r="F36" s="18">
        <f t="shared" si="7"/>
        <v>2</v>
      </c>
      <c r="G36" s="19">
        <f t="shared" si="8"/>
        <v>40.425531914893611</v>
      </c>
      <c r="H36" s="18">
        <v>0.21739130434782608</v>
      </c>
      <c r="I36" s="17">
        <v>24</v>
      </c>
      <c r="J36" s="17">
        <v>2</v>
      </c>
      <c r="K36" s="17"/>
      <c r="L36" s="17"/>
      <c r="M36" s="17"/>
    </row>
    <row r="37" spans="1:13" x14ac:dyDescent="0.2">
      <c r="A37" s="17" t="s">
        <v>735</v>
      </c>
      <c r="B37" s="17">
        <v>78</v>
      </c>
      <c r="C37" s="17">
        <v>36</v>
      </c>
      <c r="D37" s="17">
        <v>38</v>
      </c>
      <c r="E37" s="17">
        <v>42</v>
      </c>
      <c r="F37" s="18">
        <f t="shared" si="7"/>
        <v>2.1666666666666665</v>
      </c>
      <c r="G37" s="19">
        <f t="shared" si="8"/>
        <v>48.717948717948715</v>
      </c>
      <c r="H37" s="18">
        <v>0.21052631578947367</v>
      </c>
      <c r="I37" s="17">
        <v>20</v>
      </c>
      <c r="J37" s="17">
        <v>2</v>
      </c>
      <c r="K37" s="17"/>
      <c r="L37" s="17"/>
      <c r="M37" s="17"/>
    </row>
    <row r="38" spans="1:13" x14ac:dyDescent="0.2">
      <c r="A38" s="17"/>
      <c r="B38" s="17">
        <v>71</v>
      </c>
      <c r="C38" s="17">
        <v>39</v>
      </c>
      <c r="D38" s="17">
        <v>33</v>
      </c>
      <c r="E38" s="17">
        <v>48</v>
      </c>
      <c r="F38" s="18">
        <f t="shared" si="7"/>
        <v>1.8205128205128205</v>
      </c>
      <c r="G38" s="19">
        <f t="shared" si="8"/>
        <v>46.478873239436616</v>
      </c>
      <c r="H38" s="18">
        <v>0.44444444444444442</v>
      </c>
      <c r="I38" s="17">
        <v>17</v>
      </c>
      <c r="J38" s="17">
        <v>0</v>
      </c>
      <c r="K38" s="17"/>
      <c r="L38" s="17"/>
      <c r="M38" s="17"/>
    </row>
    <row r="39" spans="1:13" x14ac:dyDescent="0.2">
      <c r="A39" s="17" t="s">
        <v>734</v>
      </c>
      <c r="B39" s="17">
        <v>94</v>
      </c>
      <c r="C39" s="17">
        <v>49</v>
      </c>
      <c r="D39" s="17">
        <v>38</v>
      </c>
      <c r="E39" s="17">
        <v>57</v>
      </c>
      <c r="F39" s="18">
        <f t="shared" si="7"/>
        <v>1.9183673469387754</v>
      </c>
      <c r="G39" s="19">
        <f t="shared" si="8"/>
        <v>40.425531914893611</v>
      </c>
      <c r="H39" s="18">
        <v>0.31818181818181818</v>
      </c>
      <c r="I39" s="17">
        <v>19</v>
      </c>
      <c r="J39" s="17">
        <v>1</v>
      </c>
      <c r="K39" s="17"/>
      <c r="L39" s="17"/>
      <c r="M39" s="17"/>
    </row>
    <row r="40" spans="1:13" x14ac:dyDescent="0.2">
      <c r="A40" s="17"/>
      <c r="B40" s="17">
        <v>98</v>
      </c>
      <c r="C40" s="17">
        <v>40</v>
      </c>
      <c r="D40" s="17">
        <v>47</v>
      </c>
      <c r="E40" s="17">
        <v>47</v>
      </c>
      <c r="F40" s="18">
        <f t="shared" si="7"/>
        <v>2.4500000000000002</v>
      </c>
      <c r="G40" s="19">
        <f t="shared" si="8"/>
        <v>47.959183673469383</v>
      </c>
      <c r="H40" s="18">
        <v>0.35</v>
      </c>
      <c r="I40" s="17">
        <v>24</v>
      </c>
      <c r="J40" s="17">
        <v>2</v>
      </c>
      <c r="K40" s="17"/>
      <c r="L40" s="17"/>
      <c r="M40" s="17"/>
    </row>
    <row r="41" spans="1:13" x14ac:dyDescent="0.2">
      <c r="A41" s="17" t="s">
        <v>738</v>
      </c>
      <c r="B41" s="17">
        <v>111</v>
      </c>
      <c r="C41" s="17">
        <v>60</v>
      </c>
      <c r="D41" s="17">
        <v>22</v>
      </c>
      <c r="E41" s="17">
        <v>47</v>
      </c>
      <c r="F41" s="18">
        <f t="shared" si="7"/>
        <v>1.85</v>
      </c>
      <c r="G41" s="19">
        <f t="shared" si="8"/>
        <v>19.81981981981982</v>
      </c>
      <c r="H41" s="18">
        <v>0.35714285714285715</v>
      </c>
      <c r="I41" s="17">
        <v>28</v>
      </c>
      <c r="J41" s="17">
        <v>0</v>
      </c>
      <c r="K41" s="17"/>
      <c r="L41" s="17"/>
      <c r="M41" s="17"/>
    </row>
    <row r="42" spans="1:13" x14ac:dyDescent="0.2">
      <c r="A42" s="17"/>
      <c r="B42" s="17">
        <v>120</v>
      </c>
      <c r="C42" s="17">
        <v>60</v>
      </c>
      <c r="D42" s="17">
        <v>32</v>
      </c>
      <c r="E42" s="17">
        <v>45</v>
      </c>
      <c r="F42" s="18">
        <f t="shared" si="7"/>
        <v>2</v>
      </c>
      <c r="G42" s="19">
        <f t="shared" si="8"/>
        <v>26.666666666666668</v>
      </c>
      <c r="H42" s="18">
        <v>0.2</v>
      </c>
      <c r="I42" s="17">
        <v>29</v>
      </c>
      <c r="J42" s="17">
        <v>1</v>
      </c>
      <c r="K42" s="17"/>
      <c r="L42" s="17"/>
      <c r="M42" s="17"/>
    </row>
    <row r="43" spans="1:13" x14ac:dyDescent="0.2">
      <c r="A43" s="17"/>
      <c r="B43" s="17">
        <v>112</v>
      </c>
      <c r="C43" s="17">
        <v>56</v>
      </c>
      <c r="D43" s="17">
        <v>40</v>
      </c>
      <c r="E43" s="17">
        <v>55</v>
      </c>
      <c r="F43" s="18">
        <f t="shared" si="7"/>
        <v>2</v>
      </c>
      <c r="G43" s="19">
        <f t="shared" si="8"/>
        <v>35.714285714285715</v>
      </c>
      <c r="H43" s="18">
        <v>0.18518518518518517</v>
      </c>
      <c r="I43" s="17">
        <v>28</v>
      </c>
      <c r="J43" s="17">
        <v>0</v>
      </c>
      <c r="K43" s="17"/>
      <c r="L43" s="17"/>
      <c r="M43" s="17"/>
    </row>
    <row r="44" spans="1:13" x14ac:dyDescent="0.2">
      <c r="A44" s="17"/>
      <c r="B44" s="17">
        <v>87</v>
      </c>
      <c r="C44" s="17">
        <v>46</v>
      </c>
      <c r="D44" s="17">
        <v>25</v>
      </c>
      <c r="E44" s="17">
        <v>47</v>
      </c>
      <c r="F44" s="18">
        <f t="shared" si="7"/>
        <v>1.8913043478260869</v>
      </c>
      <c r="G44" s="19">
        <f t="shared" si="8"/>
        <v>28.735632183908045</v>
      </c>
      <c r="H44" s="18">
        <v>0.21739130434782608</v>
      </c>
      <c r="I44" s="17">
        <v>20</v>
      </c>
      <c r="J44" s="17">
        <v>1</v>
      </c>
      <c r="K44" s="17"/>
      <c r="L44" s="17"/>
      <c r="M44" s="17"/>
    </row>
    <row r="45" spans="1:13" x14ac:dyDescent="0.2">
      <c r="A45" s="17" t="s">
        <v>733</v>
      </c>
      <c r="B45" s="17">
        <v>165</v>
      </c>
      <c r="C45" s="17">
        <v>75</v>
      </c>
      <c r="D45" s="17">
        <v>55</v>
      </c>
      <c r="E45" s="17">
        <v>42</v>
      </c>
      <c r="F45" s="18">
        <f t="shared" si="7"/>
        <v>2.2000000000000002</v>
      </c>
      <c r="G45" s="19">
        <f t="shared" si="8"/>
        <v>33.333333333333329</v>
      </c>
      <c r="H45" s="18">
        <v>1</v>
      </c>
      <c r="I45" s="17">
        <v>27</v>
      </c>
      <c r="J45" s="17">
        <v>6</v>
      </c>
      <c r="K45" s="17"/>
      <c r="L45" s="17"/>
      <c r="M45" s="17"/>
    </row>
    <row r="46" spans="1:13" x14ac:dyDescent="0.2">
      <c r="A46" s="17"/>
      <c r="B46" s="17">
        <v>115</v>
      </c>
      <c r="C46" s="17">
        <v>68</v>
      </c>
      <c r="D46" s="17">
        <v>60</v>
      </c>
      <c r="E46" s="17">
        <v>50</v>
      </c>
      <c r="F46" s="18">
        <f t="shared" si="7"/>
        <v>1.6911764705882353</v>
      </c>
      <c r="G46" s="19">
        <f t="shared" si="8"/>
        <v>52.173913043478258</v>
      </c>
      <c r="H46" s="18">
        <v>0.80645161290322576</v>
      </c>
      <c r="I46" s="17">
        <v>21</v>
      </c>
      <c r="J46" s="17">
        <v>2</v>
      </c>
      <c r="K46" s="17"/>
      <c r="L46" s="17"/>
      <c r="M46" s="17"/>
    </row>
    <row r="47" spans="1:13" x14ac:dyDescent="0.2">
      <c r="A47" s="17" t="s">
        <v>732</v>
      </c>
      <c r="B47" s="17">
        <v>128</v>
      </c>
      <c r="C47" s="17">
        <v>58</v>
      </c>
      <c r="D47" s="17">
        <v>50</v>
      </c>
      <c r="E47" s="17">
        <v>50</v>
      </c>
      <c r="F47" s="18">
        <f t="shared" si="7"/>
        <v>2.2068965517241379</v>
      </c>
      <c r="G47" s="19">
        <f t="shared" si="8"/>
        <v>39.0625</v>
      </c>
      <c r="H47" s="18">
        <v>0.31034482758620691</v>
      </c>
      <c r="I47" s="17">
        <v>26</v>
      </c>
      <c r="J47" s="17">
        <v>4</v>
      </c>
      <c r="K47" s="17"/>
      <c r="L47" s="17"/>
      <c r="M47" s="17"/>
    </row>
    <row r="48" spans="1:13" x14ac:dyDescent="0.2">
      <c r="A48" s="17"/>
      <c r="B48" s="17">
        <v>118</v>
      </c>
      <c r="C48" s="17">
        <v>48</v>
      </c>
      <c r="D48" s="17">
        <v>55</v>
      </c>
      <c r="E48" s="17">
        <v>50</v>
      </c>
      <c r="F48" s="18">
        <f t="shared" si="7"/>
        <v>2.4583333333333335</v>
      </c>
      <c r="G48" s="19">
        <f t="shared" si="8"/>
        <v>46.610169491525419</v>
      </c>
      <c r="H48" s="18">
        <v>0.34782608695652173</v>
      </c>
      <c r="I48" s="17">
        <v>24</v>
      </c>
      <c r="J48" s="17">
        <v>3</v>
      </c>
      <c r="K48" s="17"/>
      <c r="L48" s="17"/>
      <c r="M48" s="17"/>
    </row>
    <row r="49" spans="1:13" x14ac:dyDescent="0.2">
      <c r="A49" s="17" t="s">
        <v>731</v>
      </c>
      <c r="B49" s="17">
        <v>120</v>
      </c>
      <c r="C49" s="17">
        <v>58</v>
      </c>
      <c r="D49" s="17">
        <v>28</v>
      </c>
      <c r="E49" s="17">
        <v>48</v>
      </c>
      <c r="F49" s="18">
        <f t="shared" si="7"/>
        <v>2.0689655172413794</v>
      </c>
      <c r="G49" s="19">
        <f t="shared" si="8"/>
        <v>23.333333333333332</v>
      </c>
      <c r="H49" s="18">
        <v>0.33333333333333331</v>
      </c>
      <c r="I49" s="17">
        <v>25</v>
      </c>
      <c r="J49" s="17">
        <v>6</v>
      </c>
      <c r="K49" s="17"/>
      <c r="L49" s="17"/>
      <c r="M49" s="17"/>
    </row>
    <row r="50" spans="1:13" x14ac:dyDescent="0.2">
      <c r="A50" s="17"/>
      <c r="B50" s="17">
        <v>115</v>
      </c>
      <c r="C50" s="17">
        <v>58</v>
      </c>
      <c r="D50" s="17">
        <v>50</v>
      </c>
      <c r="E50" s="17">
        <v>48</v>
      </c>
      <c r="F50" s="18">
        <f t="shared" si="7"/>
        <v>1.9827586206896552</v>
      </c>
      <c r="G50" s="19">
        <f t="shared" si="8"/>
        <v>43.478260869565219</v>
      </c>
      <c r="H50" s="18">
        <v>0.62962962962962965</v>
      </c>
      <c r="I50" s="17">
        <v>22</v>
      </c>
      <c r="J50" s="17">
        <v>4</v>
      </c>
      <c r="K50" s="17"/>
      <c r="L50" s="17"/>
      <c r="M50" s="17"/>
    </row>
    <row r="51" spans="1:13" x14ac:dyDescent="0.2">
      <c r="A51" s="17"/>
      <c r="B51" s="17">
        <v>122</v>
      </c>
      <c r="C51" s="17">
        <v>52</v>
      </c>
      <c r="D51" s="17">
        <v>45</v>
      </c>
      <c r="E51" s="17">
        <v>40</v>
      </c>
      <c r="F51" s="18">
        <f t="shared" si="7"/>
        <v>2.3461538461538463</v>
      </c>
      <c r="G51" s="19">
        <f t="shared" si="8"/>
        <v>36.885245901639344</v>
      </c>
      <c r="H51" s="18">
        <v>0.57692307692307687</v>
      </c>
      <c r="I51" s="17">
        <v>26</v>
      </c>
      <c r="J51" s="17">
        <v>6</v>
      </c>
      <c r="K51" s="17"/>
      <c r="L51" s="17"/>
      <c r="M51" s="17"/>
    </row>
    <row r="52" spans="1:13" x14ac:dyDescent="0.2">
      <c r="A52" s="17" t="s">
        <v>730</v>
      </c>
      <c r="B52" s="17">
        <v>94</v>
      </c>
      <c r="C52" s="17">
        <v>42</v>
      </c>
      <c r="D52" s="17">
        <v>34</v>
      </c>
      <c r="E52" s="17">
        <v>42</v>
      </c>
      <c r="F52" s="18">
        <f t="shared" si="7"/>
        <v>2.2380952380952381</v>
      </c>
      <c r="G52" s="19">
        <f t="shared" si="8"/>
        <v>36.170212765957451</v>
      </c>
      <c r="H52" s="18">
        <v>0.38095238095238093</v>
      </c>
      <c r="I52" s="17">
        <v>22</v>
      </c>
      <c r="J52" s="17">
        <v>2</v>
      </c>
      <c r="K52" s="17"/>
      <c r="L52" s="17"/>
      <c r="M52" s="17"/>
    </row>
    <row r="53" spans="1:13" x14ac:dyDescent="0.2">
      <c r="A53" s="17"/>
      <c r="B53" s="17">
        <v>88</v>
      </c>
      <c r="C53" s="17">
        <v>40</v>
      </c>
      <c r="D53" s="17">
        <v>34</v>
      </c>
      <c r="E53" s="17">
        <v>48</v>
      </c>
      <c r="F53" s="18">
        <f t="shared" si="7"/>
        <v>2.2000000000000002</v>
      </c>
      <c r="G53" s="19">
        <f t="shared" si="8"/>
        <v>38.636363636363633</v>
      </c>
      <c r="H53" s="18">
        <v>0.3</v>
      </c>
      <c r="I53" s="17">
        <v>27</v>
      </c>
      <c r="J53" s="17">
        <v>2</v>
      </c>
      <c r="K53" s="17"/>
      <c r="L53" s="17"/>
      <c r="M53" s="17"/>
    </row>
    <row r="54" spans="1:13" x14ac:dyDescent="0.2">
      <c r="A54" s="17"/>
      <c r="B54" s="17">
        <v>84</v>
      </c>
      <c r="C54" s="17">
        <v>38</v>
      </c>
      <c r="D54" s="17">
        <v>30</v>
      </c>
      <c r="E54" s="17">
        <v>48</v>
      </c>
      <c r="F54" s="18">
        <f t="shared" si="7"/>
        <v>2.2105263157894739</v>
      </c>
      <c r="G54" s="19">
        <f t="shared" si="8"/>
        <v>35.714285714285715</v>
      </c>
      <c r="H54" s="18">
        <v>0.3</v>
      </c>
      <c r="I54" s="17">
        <v>23</v>
      </c>
      <c r="J54" s="17">
        <v>1</v>
      </c>
      <c r="K54" s="17"/>
      <c r="L54" s="17"/>
      <c r="M54" s="17"/>
    </row>
    <row r="55" spans="1:13" x14ac:dyDescent="0.2">
      <c r="A55" s="17"/>
      <c r="B55" s="17">
        <v>78</v>
      </c>
      <c r="C55" s="17">
        <v>42</v>
      </c>
      <c r="D55" s="17">
        <v>25</v>
      </c>
      <c r="E55" s="17">
        <v>47</v>
      </c>
      <c r="F55" s="18">
        <f t="shared" si="7"/>
        <v>1.8571428571428572</v>
      </c>
      <c r="G55" s="19">
        <f t="shared" si="8"/>
        <v>32.051282051282051</v>
      </c>
      <c r="H55" s="18">
        <v>0.31578947368421051</v>
      </c>
      <c r="I55" s="17">
        <v>21</v>
      </c>
      <c r="J55" s="17">
        <v>4</v>
      </c>
      <c r="K55" s="17"/>
      <c r="L55" s="17"/>
      <c r="M55" s="17"/>
    </row>
    <row r="56" spans="1:13" x14ac:dyDescent="0.2">
      <c r="A56" s="17" t="s">
        <v>729</v>
      </c>
      <c r="B56" s="17">
        <v>98</v>
      </c>
      <c r="C56" s="17">
        <v>56</v>
      </c>
      <c r="D56" s="17">
        <v>53</v>
      </c>
      <c r="E56" s="17">
        <v>42</v>
      </c>
      <c r="F56" s="18">
        <f t="shared" si="7"/>
        <v>1.75</v>
      </c>
      <c r="G56" s="19">
        <f t="shared" si="8"/>
        <v>54.081632653061227</v>
      </c>
      <c r="H56" s="18">
        <v>1</v>
      </c>
      <c r="I56" s="17">
        <v>20</v>
      </c>
      <c r="J56" s="17">
        <v>5</v>
      </c>
      <c r="K56" s="17"/>
      <c r="L56" s="17"/>
      <c r="M56" s="17"/>
    </row>
    <row r="57" spans="1:13" x14ac:dyDescent="0.2">
      <c r="A57" s="17"/>
      <c r="B57" s="17">
        <v>91</v>
      </c>
      <c r="C57" s="17">
        <v>50</v>
      </c>
      <c r="D57" s="17">
        <v>42</v>
      </c>
      <c r="E57" s="17">
        <v>43</v>
      </c>
      <c r="F57" s="18">
        <f t="shared" si="7"/>
        <v>1.82</v>
      </c>
      <c r="G57" s="19">
        <f t="shared" si="8"/>
        <v>46.153846153846153</v>
      </c>
      <c r="H57" s="18">
        <v>1</v>
      </c>
      <c r="I57" s="17">
        <v>18</v>
      </c>
      <c r="J57" s="17">
        <v>5</v>
      </c>
      <c r="K57" s="17"/>
      <c r="L57" s="17"/>
      <c r="M57" s="17"/>
    </row>
    <row r="58" spans="1:13" x14ac:dyDescent="0.2">
      <c r="A58" s="17"/>
      <c r="B58" s="17">
        <v>84</v>
      </c>
      <c r="C58" s="17">
        <v>48</v>
      </c>
      <c r="D58" s="17">
        <v>34</v>
      </c>
      <c r="E58" s="17">
        <v>42</v>
      </c>
      <c r="F58" s="18">
        <f t="shared" si="7"/>
        <v>1.75</v>
      </c>
      <c r="G58" s="19">
        <f t="shared" si="8"/>
        <v>40.476190476190474</v>
      </c>
      <c r="H58" s="18">
        <v>0.8</v>
      </c>
      <c r="I58" s="17">
        <v>18</v>
      </c>
      <c r="J58" s="17">
        <v>5</v>
      </c>
      <c r="K58" s="17"/>
      <c r="L58" s="17"/>
      <c r="M58" s="17"/>
    </row>
    <row r="59" spans="1:13" x14ac:dyDescent="0.2">
      <c r="A59" s="17"/>
      <c r="B59" s="17">
        <v>78</v>
      </c>
      <c r="C59" s="17">
        <v>49</v>
      </c>
      <c r="D59" s="17">
        <v>24</v>
      </c>
      <c r="E59" s="17">
        <v>45</v>
      </c>
      <c r="F59" s="18">
        <f t="shared" si="7"/>
        <v>1.5918367346938775</v>
      </c>
      <c r="G59" s="19">
        <f t="shared" si="8"/>
        <v>30.76923076923077</v>
      </c>
      <c r="H59" s="18">
        <v>0.8</v>
      </c>
      <c r="I59" s="17">
        <v>18</v>
      </c>
      <c r="J59" s="17">
        <v>4</v>
      </c>
      <c r="K59" s="17"/>
      <c r="L59" s="17"/>
      <c r="M59" s="17"/>
    </row>
    <row r="60" spans="1:13" x14ac:dyDescent="0.2">
      <c r="A60" s="17" t="s">
        <v>728</v>
      </c>
      <c r="B60" s="17">
        <v>106</v>
      </c>
      <c r="C60" s="17">
        <v>55</v>
      </c>
      <c r="D60" s="17">
        <v>45</v>
      </c>
      <c r="E60" s="17">
        <v>58</v>
      </c>
      <c r="F60" s="18">
        <f t="shared" si="7"/>
        <v>1.9272727272727272</v>
      </c>
      <c r="G60" s="19">
        <f t="shared" si="8"/>
        <v>42.452830188679243</v>
      </c>
      <c r="H60" s="18">
        <v>0.2857142857142857</v>
      </c>
      <c r="I60" s="17">
        <v>27</v>
      </c>
      <c r="J60" s="17">
        <v>0</v>
      </c>
      <c r="K60" s="17"/>
      <c r="L60" s="17"/>
      <c r="M60" s="17"/>
    </row>
    <row r="61" spans="1:13" x14ac:dyDescent="0.2">
      <c r="A61" s="17"/>
      <c r="B61" s="17">
        <v>112</v>
      </c>
      <c r="C61" s="17">
        <v>52</v>
      </c>
      <c r="D61" s="17">
        <v>50</v>
      </c>
      <c r="E61" s="17">
        <v>57</v>
      </c>
      <c r="F61" s="18">
        <f t="shared" si="7"/>
        <v>2.1538461538461537</v>
      </c>
      <c r="G61" s="19">
        <f t="shared" si="8"/>
        <v>44.642857142857146</v>
      </c>
      <c r="H61" s="18">
        <v>0.2</v>
      </c>
      <c r="I61" s="17">
        <v>26</v>
      </c>
      <c r="J61" s="17">
        <v>1</v>
      </c>
      <c r="K61" s="17"/>
      <c r="L61" s="17"/>
      <c r="M61" s="17"/>
    </row>
    <row r="62" spans="1:13" x14ac:dyDescent="0.2">
      <c r="A62" s="17"/>
      <c r="B62" s="17">
        <v>108</v>
      </c>
      <c r="C62" s="17">
        <v>51</v>
      </c>
      <c r="D62" s="17">
        <v>45</v>
      </c>
      <c r="E62" s="17">
        <v>50</v>
      </c>
      <c r="F62" s="18">
        <f t="shared" si="7"/>
        <v>2.1176470588235294</v>
      </c>
      <c r="G62" s="19">
        <f t="shared" si="8"/>
        <v>41.666666666666671</v>
      </c>
      <c r="H62" s="18">
        <v>0.4</v>
      </c>
      <c r="I62" s="17">
        <v>24</v>
      </c>
      <c r="J62" s="17">
        <v>1</v>
      </c>
      <c r="K62" s="17"/>
      <c r="L62" s="17"/>
      <c r="M62" s="17"/>
    </row>
    <row r="63" spans="1:13" x14ac:dyDescent="0.2">
      <c r="A63" s="17"/>
      <c r="B63" s="17">
        <v>100</v>
      </c>
      <c r="C63" s="17">
        <v>58</v>
      </c>
      <c r="D63" s="17">
        <v>35</v>
      </c>
      <c r="E63" s="17">
        <v>58</v>
      </c>
      <c r="F63" s="18">
        <f t="shared" si="7"/>
        <v>1.7241379310344827</v>
      </c>
      <c r="G63" s="19">
        <f t="shared" si="8"/>
        <v>35</v>
      </c>
      <c r="H63" s="18">
        <v>0.3</v>
      </c>
      <c r="I63" s="17">
        <v>20</v>
      </c>
      <c r="J63" s="17">
        <v>1</v>
      </c>
      <c r="K63" s="17"/>
      <c r="L63" s="17"/>
      <c r="M63" s="17"/>
    </row>
    <row r="64" spans="1:13" x14ac:dyDescent="0.2">
      <c r="A64" s="17" t="s">
        <v>739</v>
      </c>
      <c r="B64" s="17"/>
      <c r="C64" s="17"/>
      <c r="D64" s="17"/>
      <c r="E64" s="17"/>
      <c r="F64" s="18"/>
      <c r="G64" s="19"/>
      <c r="H64" s="18"/>
      <c r="I64" s="17"/>
      <c r="J64" s="17"/>
      <c r="K64" s="17">
        <v>15</v>
      </c>
      <c r="L64" s="17">
        <v>15</v>
      </c>
      <c r="M64" s="17">
        <f>K64/L64</f>
        <v>1</v>
      </c>
    </row>
    <row r="65" spans="1:13" x14ac:dyDescent="0.2">
      <c r="A65" s="17"/>
      <c r="B65" s="17"/>
      <c r="C65" s="17"/>
      <c r="D65" s="17"/>
      <c r="E65" s="17"/>
      <c r="F65" s="18"/>
      <c r="G65" s="19"/>
      <c r="H65" s="18"/>
      <c r="I65" s="17"/>
      <c r="J65" s="17"/>
      <c r="K65" s="17">
        <v>13.5</v>
      </c>
      <c r="L65" s="17">
        <v>13.5</v>
      </c>
      <c r="M65" s="17">
        <f t="shared" ref="M65:M89" si="9">K65/L65</f>
        <v>1</v>
      </c>
    </row>
    <row r="66" spans="1:13" x14ac:dyDescent="0.2">
      <c r="A66" s="17"/>
      <c r="B66" s="17"/>
      <c r="C66" s="17"/>
      <c r="D66" s="17"/>
      <c r="E66" s="17"/>
      <c r="F66" s="18"/>
      <c r="G66" s="19"/>
      <c r="H66" s="18"/>
      <c r="I66" s="17"/>
      <c r="J66" s="17"/>
      <c r="K66" s="17">
        <v>12.5</v>
      </c>
      <c r="L66" s="17">
        <v>14</v>
      </c>
      <c r="M66" s="17">
        <f t="shared" si="9"/>
        <v>0.8928571428571429</v>
      </c>
    </row>
    <row r="67" spans="1:13" x14ac:dyDescent="0.2">
      <c r="A67" s="17"/>
      <c r="B67" s="17"/>
      <c r="C67" s="17"/>
      <c r="D67" s="17"/>
      <c r="E67" s="17"/>
      <c r="F67" s="18"/>
      <c r="G67" s="19"/>
      <c r="H67" s="18"/>
      <c r="I67" s="17"/>
      <c r="J67" s="17"/>
      <c r="K67" s="17">
        <v>14</v>
      </c>
      <c r="L67" s="17">
        <v>14</v>
      </c>
      <c r="M67" s="17">
        <f t="shared" si="9"/>
        <v>1</v>
      </c>
    </row>
    <row r="68" spans="1:13" x14ac:dyDescent="0.2">
      <c r="A68" s="17"/>
      <c r="B68" s="17"/>
      <c r="C68" s="17"/>
      <c r="D68" s="17"/>
      <c r="E68" s="17"/>
      <c r="F68" s="18"/>
      <c r="G68" s="19"/>
      <c r="H68" s="18"/>
      <c r="I68" s="17"/>
      <c r="J68" s="17"/>
      <c r="K68" s="17">
        <v>13</v>
      </c>
      <c r="L68" s="17">
        <v>14</v>
      </c>
      <c r="M68" s="17">
        <f t="shared" si="9"/>
        <v>0.9285714285714286</v>
      </c>
    </row>
    <row r="69" spans="1:13" x14ac:dyDescent="0.2">
      <c r="A69" s="17"/>
      <c r="B69" s="17"/>
      <c r="C69" s="17"/>
      <c r="D69" s="17"/>
      <c r="E69" s="17"/>
      <c r="F69" s="18"/>
      <c r="G69" s="19"/>
      <c r="H69" s="18"/>
      <c r="I69" s="17"/>
      <c r="J69" s="17"/>
      <c r="K69" s="17">
        <v>13</v>
      </c>
      <c r="L69" s="17">
        <v>12</v>
      </c>
      <c r="M69" s="17">
        <f t="shared" si="9"/>
        <v>1.0833333333333333</v>
      </c>
    </row>
    <row r="70" spans="1:13" x14ac:dyDescent="0.2">
      <c r="A70" s="17"/>
      <c r="B70" s="17"/>
      <c r="C70" s="17"/>
      <c r="D70" s="17"/>
      <c r="E70" s="17"/>
      <c r="F70" s="18"/>
      <c r="G70" s="19"/>
      <c r="H70" s="18"/>
      <c r="I70" s="17"/>
      <c r="J70" s="17"/>
      <c r="K70" s="17">
        <v>17</v>
      </c>
      <c r="L70" s="17">
        <v>15.5</v>
      </c>
      <c r="M70" s="17">
        <f t="shared" si="9"/>
        <v>1.096774193548387</v>
      </c>
    </row>
    <row r="71" spans="1:13" x14ac:dyDescent="0.2">
      <c r="A71" s="17"/>
      <c r="B71" s="17"/>
      <c r="C71" s="17"/>
      <c r="D71" s="17"/>
      <c r="E71" s="17"/>
      <c r="F71" s="18"/>
      <c r="G71" s="19"/>
      <c r="H71" s="18"/>
      <c r="I71" s="17"/>
      <c r="J71" s="17"/>
      <c r="K71" s="17">
        <v>15</v>
      </c>
      <c r="L71" s="17">
        <v>15</v>
      </c>
      <c r="M71" s="17">
        <f t="shared" si="9"/>
        <v>1</v>
      </c>
    </row>
    <row r="72" spans="1:13" x14ac:dyDescent="0.2">
      <c r="A72" s="17"/>
      <c r="B72" s="17"/>
      <c r="C72" s="17"/>
      <c r="D72" s="17"/>
      <c r="E72" s="17"/>
      <c r="F72" s="18"/>
      <c r="G72" s="19"/>
      <c r="H72" s="18"/>
      <c r="I72" s="17"/>
      <c r="J72" s="17"/>
      <c r="K72" s="17">
        <v>15</v>
      </c>
      <c r="L72" s="17">
        <v>14</v>
      </c>
      <c r="M72" s="17">
        <f t="shared" si="9"/>
        <v>1.0714285714285714</v>
      </c>
    </row>
    <row r="73" spans="1:13" x14ac:dyDescent="0.2">
      <c r="A73" s="17"/>
      <c r="B73" s="17"/>
      <c r="C73" s="17"/>
      <c r="D73" s="17"/>
      <c r="E73" s="17"/>
      <c r="F73" s="18"/>
      <c r="G73" s="19"/>
      <c r="H73" s="18"/>
      <c r="I73" s="17"/>
      <c r="J73" s="17"/>
      <c r="K73" s="17">
        <v>13</v>
      </c>
      <c r="L73" s="17">
        <v>14</v>
      </c>
      <c r="M73" s="17">
        <f t="shared" si="9"/>
        <v>0.9285714285714286</v>
      </c>
    </row>
    <row r="74" spans="1:13" x14ac:dyDescent="0.2">
      <c r="A74" s="17" t="s">
        <v>738</v>
      </c>
      <c r="B74" s="17"/>
      <c r="C74" s="17"/>
      <c r="D74" s="17"/>
      <c r="E74" s="17"/>
      <c r="F74" s="18"/>
      <c r="G74" s="19"/>
      <c r="H74" s="18"/>
      <c r="I74" s="17"/>
      <c r="J74" s="17"/>
      <c r="K74" s="17">
        <v>12</v>
      </c>
      <c r="L74" s="17">
        <v>10</v>
      </c>
      <c r="M74" s="17">
        <f t="shared" si="9"/>
        <v>1.2</v>
      </c>
    </row>
    <row r="75" spans="1:13" x14ac:dyDescent="0.2">
      <c r="A75" s="17"/>
      <c r="B75" s="17"/>
      <c r="C75" s="17"/>
      <c r="D75" s="17"/>
      <c r="E75" s="17"/>
      <c r="F75" s="18"/>
      <c r="G75" s="19"/>
      <c r="H75" s="18"/>
      <c r="I75" s="17"/>
      <c r="J75" s="17"/>
      <c r="K75" s="17">
        <v>11</v>
      </c>
      <c r="L75" s="17">
        <v>9.5</v>
      </c>
      <c r="M75" s="17">
        <f t="shared" si="9"/>
        <v>1.1578947368421053</v>
      </c>
    </row>
    <row r="76" spans="1:13" x14ac:dyDescent="0.2">
      <c r="A76" s="17"/>
      <c r="B76" s="17"/>
      <c r="C76" s="17"/>
      <c r="D76" s="17"/>
      <c r="E76" s="17"/>
      <c r="F76" s="18"/>
      <c r="G76" s="19"/>
      <c r="H76" s="18"/>
      <c r="I76" s="17"/>
      <c r="J76" s="17"/>
      <c r="K76" s="17">
        <v>11</v>
      </c>
      <c r="L76" s="17">
        <v>10</v>
      </c>
      <c r="M76" s="17">
        <f t="shared" si="9"/>
        <v>1.1000000000000001</v>
      </c>
    </row>
    <row r="77" spans="1:13" x14ac:dyDescent="0.2">
      <c r="A77" s="17"/>
      <c r="B77" s="17"/>
      <c r="C77" s="17"/>
      <c r="D77" s="17"/>
      <c r="E77" s="17"/>
      <c r="F77" s="18"/>
      <c r="G77" s="19"/>
      <c r="H77" s="18"/>
      <c r="I77" s="17"/>
      <c r="J77" s="17"/>
      <c r="K77" s="17">
        <v>12</v>
      </c>
      <c r="L77" s="17">
        <v>10</v>
      </c>
      <c r="M77" s="17">
        <f t="shared" si="9"/>
        <v>1.2</v>
      </c>
    </row>
    <row r="78" spans="1:13" x14ac:dyDescent="0.2">
      <c r="A78" s="17"/>
      <c r="B78" s="17"/>
      <c r="C78" s="17"/>
      <c r="D78" s="17"/>
      <c r="E78" s="17"/>
      <c r="F78" s="18"/>
      <c r="G78" s="19"/>
      <c r="H78" s="18"/>
      <c r="I78" s="17"/>
      <c r="J78" s="17"/>
      <c r="K78" s="17">
        <v>10</v>
      </c>
      <c r="L78" s="17">
        <v>9</v>
      </c>
      <c r="M78" s="17">
        <f t="shared" si="9"/>
        <v>1.1111111111111112</v>
      </c>
    </row>
    <row r="79" spans="1:13" x14ac:dyDescent="0.2">
      <c r="A79" s="17"/>
      <c r="B79" s="17"/>
      <c r="C79" s="17"/>
      <c r="D79" s="17"/>
      <c r="E79" s="17"/>
      <c r="F79" s="18"/>
      <c r="G79" s="19"/>
      <c r="H79" s="18"/>
      <c r="I79" s="17"/>
      <c r="J79" s="17"/>
      <c r="K79" s="17">
        <v>9.5</v>
      </c>
      <c r="L79" s="17">
        <v>8</v>
      </c>
      <c r="M79" s="17">
        <f t="shared" si="9"/>
        <v>1.1875</v>
      </c>
    </row>
    <row r="80" spans="1:13" x14ac:dyDescent="0.2">
      <c r="A80" s="17"/>
      <c r="B80" s="17"/>
      <c r="C80" s="17"/>
      <c r="D80" s="17"/>
      <c r="E80" s="17"/>
      <c r="F80" s="18"/>
      <c r="G80" s="19"/>
      <c r="H80" s="18"/>
      <c r="I80" s="17"/>
      <c r="J80" s="17"/>
      <c r="K80" s="17">
        <v>11</v>
      </c>
      <c r="L80" s="17">
        <v>8.5</v>
      </c>
      <c r="M80" s="17">
        <f t="shared" si="9"/>
        <v>1.2941176470588236</v>
      </c>
    </row>
    <row r="81" spans="1:13" x14ac:dyDescent="0.2">
      <c r="A81" s="17"/>
      <c r="B81" s="17"/>
      <c r="C81" s="17"/>
      <c r="D81" s="17"/>
      <c r="E81" s="17"/>
      <c r="F81" s="18"/>
      <c r="G81" s="19"/>
      <c r="H81" s="18"/>
      <c r="I81" s="17"/>
      <c r="J81" s="17"/>
      <c r="K81" s="17">
        <v>13</v>
      </c>
      <c r="L81" s="17">
        <v>9.5</v>
      </c>
      <c r="M81" s="17">
        <f t="shared" si="9"/>
        <v>1.368421052631579</v>
      </c>
    </row>
    <row r="82" spans="1:13" x14ac:dyDescent="0.2">
      <c r="A82" s="17"/>
      <c r="B82" s="17"/>
      <c r="C82" s="17"/>
      <c r="D82" s="17"/>
      <c r="E82" s="17"/>
      <c r="F82" s="18"/>
      <c r="G82" s="19"/>
      <c r="H82" s="18"/>
      <c r="I82" s="17"/>
      <c r="J82" s="17"/>
      <c r="K82" s="17">
        <v>12</v>
      </c>
      <c r="L82" s="17">
        <v>9</v>
      </c>
      <c r="M82" s="17">
        <f t="shared" si="9"/>
        <v>1.3333333333333333</v>
      </c>
    </row>
    <row r="83" spans="1:13" x14ac:dyDescent="0.2">
      <c r="A83" s="17"/>
      <c r="B83" s="17"/>
      <c r="C83" s="17"/>
      <c r="D83" s="17"/>
      <c r="E83" s="17"/>
      <c r="F83" s="18"/>
      <c r="G83" s="19"/>
      <c r="H83" s="18"/>
      <c r="I83" s="17"/>
      <c r="J83" s="17"/>
      <c r="K83" s="17">
        <v>12</v>
      </c>
      <c r="L83" s="17">
        <v>9</v>
      </c>
      <c r="M83" s="17">
        <f t="shared" si="9"/>
        <v>1.3333333333333333</v>
      </c>
    </row>
    <row r="84" spans="1:13" x14ac:dyDescent="0.2">
      <c r="A84" s="17"/>
      <c r="B84" s="17"/>
      <c r="C84" s="17"/>
      <c r="D84" s="17"/>
      <c r="E84" s="17"/>
      <c r="F84" s="18"/>
      <c r="G84" s="19"/>
      <c r="H84" s="18"/>
      <c r="I84" s="17"/>
      <c r="J84" s="17"/>
      <c r="K84" s="17">
        <v>11</v>
      </c>
      <c r="L84" s="17">
        <v>10</v>
      </c>
      <c r="M84" s="17">
        <f t="shared" si="9"/>
        <v>1.1000000000000001</v>
      </c>
    </row>
    <row r="85" spans="1:13" x14ac:dyDescent="0.2">
      <c r="A85" s="17"/>
      <c r="B85" s="17"/>
      <c r="C85" s="17"/>
      <c r="D85" s="17"/>
      <c r="E85" s="17"/>
      <c r="F85" s="18"/>
      <c r="G85" s="19"/>
      <c r="H85" s="18"/>
      <c r="I85" s="17"/>
      <c r="J85" s="17"/>
      <c r="K85" s="17">
        <v>13</v>
      </c>
      <c r="L85" s="17">
        <v>9</v>
      </c>
      <c r="M85" s="17">
        <f t="shared" si="9"/>
        <v>1.4444444444444444</v>
      </c>
    </row>
    <row r="86" spans="1:13" x14ac:dyDescent="0.2">
      <c r="A86" s="17"/>
      <c r="B86" s="17"/>
      <c r="C86" s="17"/>
      <c r="D86" s="17"/>
      <c r="E86" s="17"/>
      <c r="F86" s="18"/>
      <c r="G86" s="19"/>
      <c r="H86" s="18"/>
      <c r="I86" s="17"/>
      <c r="J86" s="17"/>
      <c r="K86" s="17">
        <v>11</v>
      </c>
      <c r="L86" s="17">
        <v>9</v>
      </c>
      <c r="M86" s="17">
        <f t="shared" si="9"/>
        <v>1.2222222222222223</v>
      </c>
    </row>
    <row r="87" spans="1:13" x14ac:dyDescent="0.2">
      <c r="A87" s="17"/>
      <c r="B87" s="17"/>
      <c r="C87" s="17"/>
      <c r="D87" s="17"/>
      <c r="E87" s="17"/>
      <c r="F87" s="18"/>
      <c r="G87" s="19"/>
      <c r="H87" s="18"/>
      <c r="I87" s="17"/>
      <c r="J87" s="17"/>
      <c r="K87" s="17">
        <v>11</v>
      </c>
      <c r="L87" s="17">
        <v>10</v>
      </c>
      <c r="M87" s="17">
        <f t="shared" si="9"/>
        <v>1.1000000000000001</v>
      </c>
    </row>
    <row r="88" spans="1:13" x14ac:dyDescent="0.2">
      <c r="A88" s="17"/>
      <c r="B88" s="17"/>
      <c r="C88" s="17"/>
      <c r="D88" s="17"/>
      <c r="E88" s="17"/>
      <c r="F88" s="18"/>
      <c r="G88" s="19"/>
      <c r="H88" s="18"/>
      <c r="I88" s="17"/>
      <c r="J88" s="17"/>
      <c r="K88" s="17">
        <v>12</v>
      </c>
      <c r="L88" s="17">
        <v>9</v>
      </c>
      <c r="M88" s="17">
        <f t="shared" si="9"/>
        <v>1.3333333333333333</v>
      </c>
    </row>
    <row r="89" spans="1:13" x14ac:dyDescent="0.2">
      <c r="A89" s="17"/>
      <c r="B89" s="17"/>
      <c r="C89" s="17"/>
      <c r="D89" s="17"/>
      <c r="E89" s="17"/>
      <c r="F89" s="18"/>
      <c r="G89" s="19"/>
      <c r="H89" s="18"/>
      <c r="I89" s="17"/>
      <c r="J89" s="17"/>
      <c r="K89" s="17">
        <v>11</v>
      </c>
      <c r="L89" s="17">
        <v>9</v>
      </c>
      <c r="M89" s="17">
        <f t="shared" si="9"/>
        <v>1.2222222222222223</v>
      </c>
    </row>
  </sheetData>
  <phoneticPr fontId="4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3"/>
  <sheetViews>
    <sheetView workbookViewId="0">
      <pane ySplit="2040"/>
      <selection sqref="A1:IV65536"/>
      <selection pane="bottomLeft" activeCell="C370" sqref="C370"/>
    </sheetView>
  </sheetViews>
  <sheetFormatPr defaultRowHeight="12.75" x14ac:dyDescent="0.2"/>
  <cols>
    <col min="1" max="2" width="19.42578125" customWidth="1"/>
    <col min="3" max="3" width="7.7109375" customWidth="1"/>
    <col min="4" max="4" width="7.28515625" customWidth="1"/>
    <col min="5" max="6" width="6.7109375" customWidth="1"/>
    <col min="7" max="7" width="6.85546875" style="7" customWidth="1"/>
    <col min="8" max="8" width="6.42578125" style="7" customWidth="1"/>
    <col min="9" max="9" width="6.28515625" customWidth="1"/>
    <col min="10" max="10" width="9" customWidth="1"/>
    <col min="11" max="11" width="6.42578125" customWidth="1"/>
    <col min="13" max="13" width="9.140625" style="7"/>
  </cols>
  <sheetData>
    <row r="1" spans="1:19" x14ac:dyDescent="0.2">
      <c r="A1" s="2" t="s">
        <v>1182</v>
      </c>
      <c r="B1" s="2" t="s">
        <v>583</v>
      </c>
      <c r="C1" s="2" t="s">
        <v>1</v>
      </c>
      <c r="D1" s="2" t="s">
        <v>2</v>
      </c>
      <c r="E1" s="2" t="s">
        <v>5</v>
      </c>
      <c r="F1" s="2" t="s">
        <v>4</v>
      </c>
      <c r="G1" s="6" t="s">
        <v>3</v>
      </c>
      <c r="H1" s="6" t="s">
        <v>6</v>
      </c>
      <c r="I1" s="2" t="s">
        <v>24</v>
      </c>
      <c r="J1" s="6" t="s">
        <v>1139</v>
      </c>
      <c r="K1" s="2" t="s">
        <v>7</v>
      </c>
      <c r="L1" s="2" t="s">
        <v>8</v>
      </c>
      <c r="M1" s="6" t="s">
        <v>56</v>
      </c>
      <c r="N1" t="s">
        <v>45</v>
      </c>
      <c r="O1" t="s">
        <v>46</v>
      </c>
      <c r="P1" t="s">
        <v>47</v>
      </c>
      <c r="Q1" t="s">
        <v>73</v>
      </c>
      <c r="R1" t="s">
        <v>74</v>
      </c>
      <c r="S1" t="s">
        <v>153</v>
      </c>
    </row>
    <row r="2" spans="1:19" x14ac:dyDescent="0.2">
      <c r="A2" t="s">
        <v>12</v>
      </c>
      <c r="B2" s="1">
        <f>AVERAGE(B21:B964)</f>
        <v>11.563218390804598</v>
      </c>
      <c r="C2" s="1">
        <f>AVERAGE(C21:C964)</f>
        <v>83.041666666666671</v>
      </c>
      <c r="D2" s="1">
        <f t="shared" ref="D2:L2" si="0">AVERAGE(D21:D964)</f>
        <v>57.895833333333336</v>
      </c>
      <c r="E2" s="1">
        <f t="shared" si="0"/>
        <v>49.875</v>
      </c>
      <c r="F2" s="1">
        <f t="shared" si="0"/>
        <v>29.9375</v>
      </c>
      <c r="G2" s="7">
        <f t="shared" si="0"/>
        <v>1.4396008868431664</v>
      </c>
      <c r="H2" s="7">
        <f t="shared" si="0"/>
        <v>0.60127905877781862</v>
      </c>
      <c r="I2" s="1">
        <f t="shared" si="0"/>
        <v>17.5625</v>
      </c>
      <c r="J2" s="1">
        <f>AVERAGE(J21:J964)</f>
        <v>42.689655172413794</v>
      </c>
      <c r="K2" s="1">
        <f>AVERAGE(K21:K962)</f>
        <v>10.872661870503597</v>
      </c>
      <c r="L2" s="1">
        <f t="shared" si="0"/>
        <v>12.661151079136689</v>
      </c>
      <c r="M2" s="7">
        <f>AVERAGE(M21:M964)</f>
        <v>0.86022342368544469</v>
      </c>
      <c r="Q2" s="7" t="e">
        <f>AVERAGE(Q22:Q964)</f>
        <v>#DIV/0!</v>
      </c>
      <c r="R2" s="7" t="e">
        <f>AVERAGE(R22:R964)</f>
        <v>#DIV/0!</v>
      </c>
      <c r="S2" s="7" t="e">
        <f>AVERAGE(S22:S964)</f>
        <v>#DIV/0!</v>
      </c>
    </row>
    <row r="3" spans="1:19" x14ac:dyDescent="0.2">
      <c r="A3" t="s">
        <v>14</v>
      </c>
      <c r="B3">
        <f>MIN(B21:B964)</f>
        <v>5</v>
      </c>
      <c r="C3">
        <f>MIN(C21:C964)</f>
        <v>57</v>
      </c>
      <c r="D3">
        <f t="shared" ref="D3:L3" si="1">MIN(D21:D964)</f>
        <v>35</v>
      </c>
      <c r="E3">
        <f t="shared" si="1"/>
        <v>35</v>
      </c>
      <c r="F3">
        <f t="shared" si="1"/>
        <v>22</v>
      </c>
      <c r="G3" s="7">
        <f t="shared" si="1"/>
        <v>1.2063492063492063</v>
      </c>
      <c r="H3" s="7">
        <f t="shared" si="1"/>
        <v>0.5376344086021505</v>
      </c>
      <c r="I3">
        <f t="shared" si="1"/>
        <v>14</v>
      </c>
      <c r="J3">
        <f>MIN(J21:J964)</f>
        <v>32</v>
      </c>
      <c r="K3">
        <f>MIN(K21:K962)</f>
        <v>7</v>
      </c>
      <c r="L3">
        <f t="shared" si="1"/>
        <v>8</v>
      </c>
      <c r="M3" s="7">
        <f>MIN(M21:M964)</f>
        <v>0.67164179104477606</v>
      </c>
      <c r="Q3" s="7">
        <f>MIN(Q22:Q964)</f>
        <v>0</v>
      </c>
      <c r="R3" s="7">
        <f>MIN(R22:R964)</f>
        <v>0</v>
      </c>
      <c r="S3" s="7">
        <f>MIN(S22:S964)</f>
        <v>0</v>
      </c>
    </row>
    <row r="4" spans="1:19" x14ac:dyDescent="0.2">
      <c r="A4" t="s">
        <v>15</v>
      </c>
      <c r="B4" s="1">
        <f>PERCENTILE(B21:B964,0.05)</f>
        <v>7</v>
      </c>
      <c r="C4" s="1">
        <f t="shared" ref="C4:I4" si="2">PERCENTILE(C21:C964,0.05)</f>
        <v>64.5</v>
      </c>
      <c r="D4" s="1">
        <f t="shared" si="2"/>
        <v>43.75</v>
      </c>
      <c r="E4" s="1">
        <f t="shared" si="2"/>
        <v>37.75</v>
      </c>
      <c r="F4" s="1">
        <f t="shared" si="2"/>
        <v>24.75</v>
      </c>
      <c r="G4" s="7">
        <f t="shared" si="2"/>
        <v>1.2571077091306724</v>
      </c>
      <c r="H4" s="7">
        <f t="shared" si="2"/>
        <v>0.55628581058308058</v>
      </c>
      <c r="I4" s="1">
        <f t="shared" si="2"/>
        <v>15</v>
      </c>
      <c r="J4" s="1">
        <f>PERCENTILE(J21:J964,0.05)</f>
        <v>37.299999999999997</v>
      </c>
      <c r="K4" s="1">
        <f>PERCENTILE(K21:K962,0.05)</f>
        <v>8.9700000000000006</v>
      </c>
      <c r="L4" s="1">
        <f>PERCENTILE(L21:L964,0.05)</f>
        <v>10</v>
      </c>
      <c r="M4" s="7">
        <f>PERCENTILE(M21:M964,0.05)</f>
        <v>0.74304707933740188</v>
      </c>
      <c r="Q4" s="7" t="e">
        <f>PERCENTILE(Q22:Q964,0.05)</f>
        <v>#NUM!</v>
      </c>
      <c r="R4" s="7" t="e">
        <f>PERCENTILE(R22:R964,0.05)</f>
        <v>#NUM!</v>
      </c>
      <c r="S4" s="7" t="e">
        <f>PERCENTILE(S22:S964,0.05)</f>
        <v>#NUM!</v>
      </c>
    </row>
    <row r="5" spans="1:19" x14ac:dyDescent="0.2">
      <c r="A5" t="s">
        <v>16</v>
      </c>
      <c r="B5" s="1">
        <f>PERCENTILE(B21:B964,0.95)</f>
        <v>15.700000000000003</v>
      </c>
      <c r="C5" s="1">
        <f t="shared" ref="C5:I5" si="3">PERCENTILE(C21:C964,0.95)</f>
        <v>105.5</v>
      </c>
      <c r="D5" s="1">
        <f t="shared" si="3"/>
        <v>70.5</v>
      </c>
      <c r="E5" s="1">
        <f t="shared" si="3"/>
        <v>64</v>
      </c>
      <c r="F5" s="1">
        <f t="shared" si="3"/>
        <v>37</v>
      </c>
      <c r="G5" s="7">
        <f t="shared" si="3"/>
        <v>1.6353818283166108</v>
      </c>
      <c r="H5" s="7">
        <f t="shared" si="3"/>
        <v>0.64876718824087254</v>
      </c>
      <c r="I5" s="1">
        <f t="shared" si="3"/>
        <v>20.25</v>
      </c>
      <c r="J5" s="1">
        <f>PERCENTILE(J21:J964,0.95)</f>
        <v>50</v>
      </c>
      <c r="K5" s="1">
        <f>PERCENTILE(K21:K962,0.95)</f>
        <v>13.5</v>
      </c>
      <c r="L5" s="1">
        <f>PERCENTILE(L21:L964,0.95)</f>
        <v>15</v>
      </c>
      <c r="M5" s="7">
        <f>PERCENTILE(M21:M964,0.95)</f>
        <v>0.96447044334975363</v>
      </c>
      <c r="Q5" s="7" t="e">
        <f>PERCENTILE(Q22:Q964,0.95)</f>
        <v>#NUM!</v>
      </c>
      <c r="R5" s="7" t="e">
        <f>PERCENTILE(R22:R964,0.95)</f>
        <v>#NUM!</v>
      </c>
      <c r="S5" s="7" t="e">
        <f>PERCENTILE(S22:S964,0.95)</f>
        <v>#NUM!</v>
      </c>
    </row>
    <row r="6" spans="1:19" x14ac:dyDescent="0.2">
      <c r="A6" t="s">
        <v>13</v>
      </c>
      <c r="B6">
        <f>MAX(B21:B964)</f>
        <v>20</v>
      </c>
      <c r="C6">
        <f>MAX(C21:C964)</f>
        <v>130</v>
      </c>
      <c r="D6">
        <f t="shared" ref="D6:L6" si="4">MAX(D21:D964)</f>
        <v>93</v>
      </c>
      <c r="E6">
        <f t="shared" si="4"/>
        <v>76</v>
      </c>
      <c r="F6">
        <f t="shared" si="4"/>
        <v>44</v>
      </c>
      <c r="G6" s="7">
        <f t="shared" si="4"/>
        <v>1.7551020408163265</v>
      </c>
      <c r="H6" s="7">
        <f t="shared" si="4"/>
        <v>0.66315789473684206</v>
      </c>
      <c r="I6">
        <f t="shared" si="4"/>
        <v>22</v>
      </c>
      <c r="J6">
        <f>MAX(J21:J964)</f>
        <v>53</v>
      </c>
      <c r="K6">
        <f>MAX(K21:K962)</f>
        <v>14</v>
      </c>
      <c r="L6">
        <f t="shared" si="4"/>
        <v>15.8</v>
      </c>
      <c r="M6" s="7">
        <f>MAX(M21:M964)</f>
        <v>1.0909090909090908</v>
      </c>
      <c r="Q6" s="7">
        <f>MAX(Q22:Q964)</f>
        <v>0</v>
      </c>
      <c r="R6" s="7">
        <f>MAX(R22:R964)</f>
        <v>0</v>
      </c>
      <c r="S6" s="7">
        <f>MAX(S22:S964)</f>
        <v>0</v>
      </c>
    </row>
    <row r="7" spans="1:19" s="5" customFormat="1" x14ac:dyDescent="0.2">
      <c r="A7" s="5" t="s">
        <v>22</v>
      </c>
      <c r="B7" s="5">
        <f>COUNT(B9:B964)</f>
        <v>87</v>
      </c>
      <c r="C7" s="5">
        <f>COUNT(C9:C964)</f>
        <v>96</v>
      </c>
      <c r="D7" s="5">
        <f t="shared" ref="D7:M7" si="5">COUNT(D9:D964)</f>
        <v>96</v>
      </c>
      <c r="E7" s="5">
        <f t="shared" si="5"/>
        <v>96</v>
      </c>
      <c r="F7" s="5">
        <f t="shared" si="5"/>
        <v>96</v>
      </c>
      <c r="G7" s="5">
        <f t="shared" si="5"/>
        <v>96</v>
      </c>
      <c r="H7" s="5">
        <f t="shared" si="5"/>
        <v>96</v>
      </c>
      <c r="I7" s="5">
        <f t="shared" si="5"/>
        <v>96</v>
      </c>
      <c r="J7" s="5">
        <f>COUNT(J9:J964)</f>
        <v>87</v>
      </c>
      <c r="K7" s="5">
        <f>COUNT(K9:K962)</f>
        <v>278</v>
      </c>
      <c r="L7" s="5">
        <f t="shared" si="5"/>
        <v>278</v>
      </c>
      <c r="M7" s="5">
        <f t="shared" si="5"/>
        <v>278</v>
      </c>
      <c r="Q7" s="5">
        <f>COUNT(Q21:Q964)</f>
        <v>0</v>
      </c>
      <c r="R7" s="5">
        <f>COUNT(R21:R964)</f>
        <v>0</v>
      </c>
      <c r="S7" s="5">
        <f>COUNT(S21:S964)</f>
        <v>0</v>
      </c>
    </row>
    <row r="21" spans="1:16" x14ac:dyDescent="0.2">
      <c r="A21" t="s">
        <v>212</v>
      </c>
      <c r="K21">
        <v>10</v>
      </c>
      <c r="L21">
        <v>11</v>
      </c>
      <c r="M21" s="7">
        <f>K21/L21</f>
        <v>0.90909090909090906</v>
      </c>
      <c r="O21" t="s">
        <v>213</v>
      </c>
      <c r="P21" t="s">
        <v>214</v>
      </c>
    </row>
    <row r="22" spans="1:16" x14ac:dyDescent="0.2">
      <c r="A22" t="s">
        <v>212</v>
      </c>
      <c r="K22">
        <v>9</v>
      </c>
      <c r="L22">
        <v>10</v>
      </c>
      <c r="M22" s="7">
        <f t="shared" ref="M22:M41" si="6">K22/L22</f>
        <v>0.9</v>
      </c>
    </row>
    <row r="23" spans="1:16" x14ac:dyDescent="0.2">
      <c r="A23" t="s">
        <v>212</v>
      </c>
      <c r="K23">
        <v>12</v>
      </c>
      <c r="L23">
        <v>11</v>
      </c>
      <c r="M23" s="7">
        <f t="shared" si="6"/>
        <v>1.0909090909090908</v>
      </c>
    </row>
    <row r="24" spans="1:16" x14ac:dyDescent="0.2">
      <c r="A24" t="s">
        <v>212</v>
      </c>
      <c r="K24">
        <v>11</v>
      </c>
      <c r="L24">
        <v>11</v>
      </c>
      <c r="M24" s="7">
        <f t="shared" si="6"/>
        <v>1</v>
      </c>
    </row>
    <row r="25" spans="1:16" x14ac:dyDescent="0.2">
      <c r="A25" t="s">
        <v>212</v>
      </c>
      <c r="K25">
        <v>10</v>
      </c>
      <c r="L25">
        <v>12</v>
      </c>
      <c r="M25" s="7">
        <f t="shared" si="6"/>
        <v>0.83333333333333337</v>
      </c>
    </row>
    <row r="26" spans="1:16" x14ac:dyDescent="0.2">
      <c r="A26" t="s">
        <v>212</v>
      </c>
      <c r="K26">
        <v>10</v>
      </c>
      <c r="L26">
        <v>12</v>
      </c>
      <c r="M26" s="7">
        <f t="shared" si="6"/>
        <v>0.83333333333333337</v>
      </c>
    </row>
    <row r="27" spans="1:16" x14ac:dyDescent="0.2">
      <c r="A27" t="s">
        <v>212</v>
      </c>
      <c r="K27">
        <v>9</v>
      </c>
      <c r="L27">
        <v>11</v>
      </c>
      <c r="M27" s="7">
        <f t="shared" si="6"/>
        <v>0.81818181818181823</v>
      </c>
    </row>
    <row r="28" spans="1:16" x14ac:dyDescent="0.2">
      <c r="A28" t="s">
        <v>212</v>
      </c>
      <c r="K28">
        <v>10</v>
      </c>
      <c r="L28">
        <v>11</v>
      </c>
      <c r="M28" s="7">
        <f t="shared" si="6"/>
        <v>0.90909090909090906</v>
      </c>
    </row>
    <row r="29" spans="1:16" x14ac:dyDescent="0.2">
      <c r="A29" t="s">
        <v>212</v>
      </c>
      <c r="K29">
        <v>9</v>
      </c>
      <c r="L29">
        <v>10</v>
      </c>
      <c r="M29" s="7">
        <f t="shared" si="6"/>
        <v>0.9</v>
      </c>
    </row>
    <row r="30" spans="1:16" x14ac:dyDescent="0.2">
      <c r="A30" t="s">
        <v>212</v>
      </c>
      <c r="K30">
        <v>9</v>
      </c>
      <c r="L30">
        <v>11</v>
      </c>
      <c r="M30" s="7">
        <f t="shared" si="6"/>
        <v>0.81818181818181823</v>
      </c>
    </row>
    <row r="31" spans="1:16" x14ac:dyDescent="0.2">
      <c r="A31" t="s">
        <v>212</v>
      </c>
      <c r="K31">
        <v>10</v>
      </c>
      <c r="L31">
        <v>11</v>
      </c>
      <c r="M31" s="7">
        <f t="shared" si="6"/>
        <v>0.90909090909090906</v>
      </c>
    </row>
    <row r="32" spans="1:16" x14ac:dyDescent="0.2">
      <c r="A32" t="s">
        <v>212</v>
      </c>
      <c r="K32">
        <v>9</v>
      </c>
      <c r="L32">
        <v>10</v>
      </c>
      <c r="M32" s="7">
        <f t="shared" si="6"/>
        <v>0.9</v>
      </c>
    </row>
    <row r="33" spans="1:16" x14ac:dyDescent="0.2">
      <c r="A33" t="s">
        <v>212</v>
      </c>
      <c r="K33">
        <v>9</v>
      </c>
      <c r="L33">
        <v>11</v>
      </c>
      <c r="M33" s="7">
        <f t="shared" si="6"/>
        <v>0.81818181818181823</v>
      </c>
    </row>
    <row r="34" spans="1:16" x14ac:dyDescent="0.2">
      <c r="A34" t="s">
        <v>212</v>
      </c>
      <c r="K34">
        <v>9</v>
      </c>
      <c r="L34">
        <v>11</v>
      </c>
      <c r="M34" s="7">
        <f t="shared" si="6"/>
        <v>0.81818181818181823</v>
      </c>
    </row>
    <row r="35" spans="1:16" x14ac:dyDescent="0.2">
      <c r="A35" t="s">
        <v>212</v>
      </c>
      <c r="K35">
        <v>9</v>
      </c>
      <c r="L35">
        <v>9.5</v>
      </c>
      <c r="M35" s="7">
        <f t="shared" si="6"/>
        <v>0.94736842105263153</v>
      </c>
    </row>
    <row r="36" spans="1:16" x14ac:dyDescent="0.2">
      <c r="A36" t="s">
        <v>212</v>
      </c>
      <c r="K36">
        <v>9</v>
      </c>
      <c r="L36">
        <v>10</v>
      </c>
      <c r="M36" s="7">
        <f t="shared" si="6"/>
        <v>0.9</v>
      </c>
    </row>
    <row r="37" spans="1:16" x14ac:dyDescent="0.2">
      <c r="A37" t="s">
        <v>212</v>
      </c>
      <c r="K37">
        <v>8</v>
      </c>
      <c r="L37">
        <v>10</v>
      </c>
      <c r="M37" s="7">
        <f t="shared" si="6"/>
        <v>0.8</v>
      </c>
      <c r="N37" t="s">
        <v>230</v>
      </c>
      <c r="O37" t="s">
        <v>231</v>
      </c>
      <c r="P37" t="s">
        <v>108</v>
      </c>
    </row>
    <row r="38" spans="1:16" x14ac:dyDescent="0.2">
      <c r="A38" t="s">
        <v>327</v>
      </c>
      <c r="K38">
        <v>8</v>
      </c>
      <c r="L38">
        <v>11</v>
      </c>
      <c r="M38" s="7">
        <f t="shared" si="6"/>
        <v>0.72727272727272729</v>
      </c>
    </row>
    <row r="39" spans="1:16" x14ac:dyDescent="0.2">
      <c r="A39" t="s">
        <v>327</v>
      </c>
      <c r="K39">
        <v>10</v>
      </c>
      <c r="L39">
        <v>11</v>
      </c>
      <c r="M39" s="7">
        <f t="shared" si="6"/>
        <v>0.90909090909090906</v>
      </c>
    </row>
    <row r="40" spans="1:16" x14ac:dyDescent="0.2">
      <c r="A40" t="s">
        <v>327</v>
      </c>
      <c r="K40">
        <v>9</v>
      </c>
      <c r="L40">
        <v>11</v>
      </c>
      <c r="M40" s="7">
        <f t="shared" si="6"/>
        <v>0.81818181818181823</v>
      </c>
    </row>
    <row r="41" spans="1:16" x14ac:dyDescent="0.2">
      <c r="A41" t="s">
        <v>327</v>
      </c>
      <c r="K41">
        <v>9</v>
      </c>
      <c r="L41">
        <v>11</v>
      </c>
      <c r="M41" s="7">
        <f t="shared" si="6"/>
        <v>0.81818181818181823</v>
      </c>
    </row>
    <row r="42" spans="1:16" x14ac:dyDescent="0.2">
      <c r="A42" t="s">
        <v>322</v>
      </c>
      <c r="C42">
        <v>63</v>
      </c>
      <c r="D42">
        <v>48</v>
      </c>
      <c r="E42">
        <v>37</v>
      </c>
      <c r="F42">
        <v>34</v>
      </c>
      <c r="G42" s="7">
        <f>C42/D42</f>
        <v>1.3125</v>
      </c>
      <c r="H42" s="7">
        <f>E42/C42</f>
        <v>0.58730158730158732</v>
      </c>
      <c r="I42">
        <v>17</v>
      </c>
    </row>
    <row r="43" spans="1:16" x14ac:dyDescent="0.2">
      <c r="A43" t="s">
        <v>322</v>
      </c>
      <c r="C43">
        <v>57</v>
      </c>
      <c r="D43">
        <v>35</v>
      </c>
      <c r="E43">
        <v>37</v>
      </c>
      <c r="F43">
        <v>28</v>
      </c>
      <c r="G43" s="7">
        <f>C43/D43</f>
        <v>1.6285714285714286</v>
      </c>
      <c r="H43" s="7">
        <f>E43/C43</f>
        <v>0.64912280701754388</v>
      </c>
      <c r="I43">
        <v>16</v>
      </c>
    </row>
    <row r="44" spans="1:16" x14ac:dyDescent="0.2">
      <c r="A44" t="s">
        <v>323</v>
      </c>
      <c r="C44">
        <v>71</v>
      </c>
      <c r="D44">
        <v>49</v>
      </c>
      <c r="E44">
        <v>40</v>
      </c>
      <c r="F44">
        <v>32</v>
      </c>
      <c r="G44" s="7">
        <f>C44/D44</f>
        <v>1.4489795918367347</v>
      </c>
      <c r="H44" s="7">
        <f>E44/C44</f>
        <v>0.56338028169014087</v>
      </c>
      <c r="I44">
        <v>17</v>
      </c>
    </row>
    <row r="45" spans="1:16" x14ac:dyDescent="0.2">
      <c r="A45" t="s">
        <v>324</v>
      </c>
      <c r="C45">
        <v>93</v>
      </c>
      <c r="D45">
        <v>68</v>
      </c>
      <c r="E45">
        <v>50</v>
      </c>
      <c r="F45">
        <v>29</v>
      </c>
      <c r="G45" s="7">
        <f t="shared" ref="G45:G50" si="7">C45/D45</f>
        <v>1.3676470588235294</v>
      </c>
      <c r="H45" s="7">
        <f t="shared" ref="H45:H50" si="8">E45/C45</f>
        <v>0.5376344086021505</v>
      </c>
      <c r="I45">
        <v>21</v>
      </c>
    </row>
    <row r="46" spans="1:16" x14ac:dyDescent="0.2">
      <c r="A46" t="s">
        <v>324</v>
      </c>
      <c r="C46">
        <v>85</v>
      </c>
      <c r="D46">
        <v>56</v>
      </c>
      <c r="E46">
        <v>51</v>
      </c>
      <c r="F46">
        <v>30</v>
      </c>
      <c r="G46" s="7">
        <f t="shared" si="7"/>
        <v>1.5178571428571428</v>
      </c>
      <c r="H46" s="7">
        <f t="shared" si="8"/>
        <v>0.6</v>
      </c>
      <c r="I46">
        <v>20</v>
      </c>
    </row>
    <row r="47" spans="1:16" x14ac:dyDescent="0.2">
      <c r="A47" t="s">
        <v>325</v>
      </c>
      <c r="C47">
        <v>82</v>
      </c>
      <c r="D47">
        <v>58</v>
      </c>
      <c r="E47">
        <v>47</v>
      </c>
      <c r="F47">
        <v>32</v>
      </c>
      <c r="G47" s="7">
        <f t="shared" si="7"/>
        <v>1.4137931034482758</v>
      </c>
      <c r="H47" s="7">
        <f t="shared" si="8"/>
        <v>0.57317073170731703</v>
      </c>
      <c r="I47">
        <v>19</v>
      </c>
    </row>
    <row r="48" spans="1:16" x14ac:dyDescent="0.2">
      <c r="A48" t="s">
        <v>325</v>
      </c>
      <c r="C48">
        <v>85</v>
      </c>
      <c r="D48">
        <v>52</v>
      </c>
      <c r="E48">
        <v>49</v>
      </c>
      <c r="F48">
        <v>32</v>
      </c>
      <c r="G48" s="7">
        <f t="shared" si="7"/>
        <v>1.6346153846153846</v>
      </c>
      <c r="H48" s="7">
        <f t="shared" si="8"/>
        <v>0.57647058823529407</v>
      </c>
      <c r="I48">
        <v>17</v>
      </c>
    </row>
    <row r="49" spans="1:14" x14ac:dyDescent="0.2">
      <c r="A49" t="s">
        <v>325</v>
      </c>
      <c r="C49">
        <v>60</v>
      </c>
      <c r="D49">
        <v>43</v>
      </c>
      <c r="E49">
        <v>38</v>
      </c>
      <c r="F49">
        <v>35</v>
      </c>
      <c r="G49" s="7">
        <f t="shared" si="7"/>
        <v>1.3953488372093024</v>
      </c>
      <c r="H49" s="7">
        <f t="shared" si="8"/>
        <v>0.6333333333333333</v>
      </c>
      <c r="I49">
        <v>15</v>
      </c>
    </row>
    <row r="50" spans="1:14" x14ac:dyDescent="0.2">
      <c r="A50" t="s">
        <v>326</v>
      </c>
      <c r="C50">
        <v>69</v>
      </c>
      <c r="D50">
        <v>48</v>
      </c>
      <c r="E50">
        <v>38</v>
      </c>
      <c r="F50">
        <v>28</v>
      </c>
      <c r="G50" s="7">
        <f t="shared" si="7"/>
        <v>1.4375</v>
      </c>
      <c r="H50" s="7">
        <f t="shared" si="8"/>
        <v>0.55072463768115942</v>
      </c>
      <c r="I50">
        <v>16</v>
      </c>
    </row>
    <row r="51" spans="1:14" x14ac:dyDescent="0.2">
      <c r="A51" t="s">
        <v>468</v>
      </c>
      <c r="K51">
        <v>9.4</v>
      </c>
      <c r="L51">
        <v>11.4</v>
      </c>
      <c r="M51" s="10">
        <v>0.82456140350877194</v>
      </c>
      <c r="N51" t="s">
        <v>467</v>
      </c>
    </row>
    <row r="52" spans="1:14" x14ac:dyDescent="0.2">
      <c r="A52" t="s">
        <v>468</v>
      </c>
      <c r="K52">
        <v>9.6</v>
      </c>
      <c r="L52">
        <v>11.4</v>
      </c>
      <c r="M52" s="10">
        <v>0.84210526315789469</v>
      </c>
      <c r="N52" t="s">
        <v>467</v>
      </c>
    </row>
    <row r="53" spans="1:14" x14ac:dyDescent="0.2">
      <c r="A53" t="s">
        <v>468</v>
      </c>
      <c r="K53">
        <v>9.6</v>
      </c>
      <c r="L53">
        <v>11</v>
      </c>
      <c r="M53" s="10">
        <v>0.87272727272727268</v>
      </c>
      <c r="N53" t="s">
        <v>467</v>
      </c>
    </row>
    <row r="54" spans="1:14" x14ac:dyDescent="0.2">
      <c r="A54" t="s">
        <v>468</v>
      </c>
      <c r="K54">
        <v>9.6</v>
      </c>
      <c r="L54">
        <v>11.2</v>
      </c>
      <c r="M54" s="10">
        <v>0.85714285714285721</v>
      </c>
      <c r="N54" t="s">
        <v>467</v>
      </c>
    </row>
    <row r="55" spans="1:14" x14ac:dyDescent="0.2">
      <c r="A55" t="s">
        <v>468</v>
      </c>
      <c r="K55">
        <v>9.1999999999999993</v>
      </c>
      <c r="L55">
        <v>11.2</v>
      </c>
      <c r="M55" s="10">
        <v>0.8214285714285714</v>
      </c>
      <c r="N55" t="s">
        <v>467</v>
      </c>
    </row>
    <row r="56" spans="1:14" x14ac:dyDescent="0.2">
      <c r="A56" t="s">
        <v>470</v>
      </c>
      <c r="K56">
        <v>9.4</v>
      </c>
      <c r="L56">
        <v>11.2</v>
      </c>
      <c r="M56" s="10">
        <v>0.83928571428571441</v>
      </c>
    </row>
    <row r="57" spans="1:14" x14ac:dyDescent="0.2">
      <c r="A57" t="s">
        <v>470</v>
      </c>
      <c r="K57">
        <v>9.6</v>
      </c>
      <c r="L57">
        <v>11.4</v>
      </c>
      <c r="M57" s="10">
        <v>0.84210526315789469</v>
      </c>
    </row>
    <row r="58" spans="1:14" x14ac:dyDescent="0.2">
      <c r="A58" t="s">
        <v>470</v>
      </c>
      <c r="K58">
        <v>8.4</v>
      </c>
      <c r="L58">
        <v>11.4</v>
      </c>
      <c r="M58" s="10">
        <v>0.73684210526315785</v>
      </c>
    </row>
    <row r="59" spans="1:14" x14ac:dyDescent="0.2">
      <c r="A59" t="s">
        <v>470</v>
      </c>
      <c r="K59">
        <v>8.8000000000000007</v>
      </c>
      <c r="L59">
        <v>11.2</v>
      </c>
      <c r="M59" s="10">
        <v>0.78571428571428581</v>
      </c>
    </row>
    <row r="60" spans="1:14" x14ac:dyDescent="0.2">
      <c r="A60" t="s">
        <v>470</v>
      </c>
      <c r="K60">
        <v>9.4</v>
      </c>
      <c r="L60">
        <v>11</v>
      </c>
      <c r="M60" s="10">
        <v>0.85454545454545461</v>
      </c>
    </row>
    <row r="61" spans="1:14" x14ac:dyDescent="0.2">
      <c r="A61" t="s">
        <v>470</v>
      </c>
      <c r="K61">
        <v>9.4</v>
      </c>
      <c r="L61">
        <v>11</v>
      </c>
      <c r="M61" s="10">
        <v>0.85454545454545461</v>
      </c>
    </row>
    <row r="62" spans="1:14" x14ac:dyDescent="0.2">
      <c r="A62" t="s">
        <v>469</v>
      </c>
      <c r="K62">
        <v>11.2</v>
      </c>
      <c r="L62">
        <v>11</v>
      </c>
      <c r="M62" s="10">
        <v>1.0181818181818181</v>
      </c>
      <c r="N62" t="s">
        <v>471</v>
      </c>
    </row>
    <row r="63" spans="1:14" x14ac:dyDescent="0.2">
      <c r="A63" t="s">
        <v>469</v>
      </c>
      <c r="K63">
        <v>11.6</v>
      </c>
      <c r="L63">
        <v>11</v>
      </c>
      <c r="M63" s="10">
        <v>1.0545454545454545</v>
      </c>
    </row>
    <row r="64" spans="1:14" x14ac:dyDescent="0.2">
      <c r="A64" t="s">
        <v>469</v>
      </c>
      <c r="K64">
        <v>10.6</v>
      </c>
      <c r="L64">
        <v>10.8</v>
      </c>
      <c r="M64" s="10">
        <v>0.9814814814814814</v>
      </c>
    </row>
    <row r="65" spans="1:14" s="17" customFormat="1" x14ac:dyDescent="0.2">
      <c r="A65" s="17" t="s">
        <v>519</v>
      </c>
      <c r="G65" s="18"/>
      <c r="H65" s="18"/>
      <c r="K65" s="17">
        <v>10.8</v>
      </c>
      <c r="L65" s="17">
        <v>13</v>
      </c>
      <c r="M65" s="18">
        <v>0.83076923076923082</v>
      </c>
      <c r="N65" s="17" t="s">
        <v>517</v>
      </c>
    </row>
    <row r="66" spans="1:14" s="17" customFormat="1" x14ac:dyDescent="0.2">
      <c r="A66" s="17" t="s">
        <v>519</v>
      </c>
      <c r="G66" s="18"/>
      <c r="H66" s="18"/>
      <c r="K66" s="17">
        <v>10.8</v>
      </c>
      <c r="L66" s="17">
        <v>12.8</v>
      </c>
      <c r="M66" s="18">
        <v>0.84375</v>
      </c>
      <c r="N66" s="17" t="s">
        <v>517</v>
      </c>
    </row>
    <row r="67" spans="1:14" s="17" customFormat="1" x14ac:dyDescent="0.2">
      <c r="A67" s="17" t="s">
        <v>519</v>
      </c>
      <c r="G67" s="18"/>
      <c r="H67" s="18"/>
      <c r="K67" s="17">
        <v>11</v>
      </c>
      <c r="L67" s="17">
        <v>12.8</v>
      </c>
      <c r="M67" s="18">
        <v>0.859375</v>
      </c>
      <c r="N67" s="17" t="s">
        <v>517</v>
      </c>
    </row>
    <row r="68" spans="1:14" s="17" customFormat="1" x14ac:dyDescent="0.2">
      <c r="A68" s="17" t="s">
        <v>519</v>
      </c>
      <c r="G68" s="18"/>
      <c r="H68" s="18"/>
      <c r="K68" s="17">
        <v>10.6</v>
      </c>
      <c r="L68" s="17">
        <v>12.6</v>
      </c>
      <c r="M68" s="18">
        <v>0.84126984126984128</v>
      </c>
      <c r="N68" s="17" t="s">
        <v>517</v>
      </c>
    </row>
    <row r="69" spans="1:14" s="17" customFormat="1" x14ac:dyDescent="0.2">
      <c r="A69" s="17" t="s">
        <v>519</v>
      </c>
      <c r="G69" s="18"/>
      <c r="H69" s="18"/>
      <c r="K69" s="17">
        <v>10.6</v>
      </c>
      <c r="L69" s="17">
        <v>12.6</v>
      </c>
      <c r="M69" s="18">
        <v>0.84126984126984128</v>
      </c>
      <c r="N69" s="17" t="s">
        <v>517</v>
      </c>
    </row>
    <row r="70" spans="1:14" s="17" customFormat="1" x14ac:dyDescent="0.2">
      <c r="A70" s="17" t="s">
        <v>519</v>
      </c>
      <c r="G70" s="18"/>
      <c r="H70" s="18"/>
      <c r="K70" s="17">
        <v>10.199999999999999</v>
      </c>
      <c r="L70" s="17">
        <v>12</v>
      </c>
      <c r="M70" s="18">
        <v>0.85</v>
      </c>
      <c r="N70" s="17" t="s">
        <v>517</v>
      </c>
    </row>
    <row r="71" spans="1:14" s="17" customFormat="1" x14ac:dyDescent="0.2">
      <c r="A71" s="17" t="s">
        <v>519</v>
      </c>
      <c r="G71" s="18"/>
      <c r="H71" s="18"/>
      <c r="K71" s="17">
        <v>10</v>
      </c>
      <c r="L71" s="17">
        <v>12.2</v>
      </c>
      <c r="M71" s="18">
        <v>0.81967213114754101</v>
      </c>
      <c r="N71" s="17" t="s">
        <v>517</v>
      </c>
    </row>
    <row r="72" spans="1:14" s="17" customFormat="1" x14ac:dyDescent="0.2">
      <c r="A72" s="17" t="s">
        <v>519</v>
      </c>
      <c r="G72" s="18"/>
      <c r="H72" s="18"/>
      <c r="K72" s="17">
        <v>10</v>
      </c>
      <c r="L72" s="17">
        <v>12.2</v>
      </c>
      <c r="M72" s="18">
        <v>0.81967213114754101</v>
      </c>
      <c r="N72" s="17" t="s">
        <v>517</v>
      </c>
    </row>
    <row r="73" spans="1:14" s="17" customFormat="1" x14ac:dyDescent="0.2">
      <c r="A73" s="17" t="s">
        <v>519</v>
      </c>
      <c r="G73" s="18"/>
      <c r="H73" s="18"/>
      <c r="K73" s="17">
        <v>9</v>
      </c>
      <c r="L73" s="17">
        <v>11.6</v>
      </c>
      <c r="M73" s="18">
        <v>0.77586206896551724</v>
      </c>
      <c r="N73" s="17" t="s">
        <v>517</v>
      </c>
    </row>
    <row r="74" spans="1:14" s="17" customFormat="1" x14ac:dyDescent="0.2">
      <c r="A74" s="17" t="s">
        <v>519</v>
      </c>
      <c r="G74" s="18"/>
      <c r="H74" s="18"/>
      <c r="K74" s="17">
        <v>9.6</v>
      </c>
      <c r="L74" s="17">
        <v>12</v>
      </c>
      <c r="M74" s="18">
        <v>0.8</v>
      </c>
      <c r="N74" s="17" t="s">
        <v>517</v>
      </c>
    </row>
    <row r="75" spans="1:14" s="17" customFormat="1" x14ac:dyDescent="0.2">
      <c r="A75" s="17" t="s">
        <v>520</v>
      </c>
      <c r="G75" s="18"/>
      <c r="H75" s="18"/>
      <c r="K75" s="17">
        <v>10.4</v>
      </c>
      <c r="L75" s="17">
        <v>12.8</v>
      </c>
      <c r="M75" s="18">
        <v>0.8125</v>
      </c>
      <c r="N75" s="17" t="s">
        <v>518</v>
      </c>
    </row>
    <row r="76" spans="1:14" s="17" customFormat="1" x14ac:dyDescent="0.2">
      <c r="A76" s="17" t="s">
        <v>520</v>
      </c>
      <c r="G76" s="18"/>
      <c r="H76" s="18"/>
      <c r="K76" s="17">
        <v>10.199999999999999</v>
      </c>
      <c r="L76" s="17">
        <v>11.8</v>
      </c>
      <c r="M76" s="18">
        <v>0.86440677966101687</v>
      </c>
      <c r="N76" s="17" t="s">
        <v>518</v>
      </c>
    </row>
    <row r="77" spans="1:14" s="17" customFormat="1" x14ac:dyDescent="0.2">
      <c r="A77" s="17" t="s">
        <v>520</v>
      </c>
      <c r="G77" s="18"/>
      <c r="H77" s="18"/>
      <c r="K77" s="17">
        <v>10.4</v>
      </c>
      <c r="L77" s="17">
        <v>12.8</v>
      </c>
      <c r="M77" s="18">
        <v>0.8125</v>
      </c>
      <c r="N77" s="17" t="s">
        <v>518</v>
      </c>
    </row>
    <row r="78" spans="1:14" s="17" customFormat="1" x14ac:dyDescent="0.2">
      <c r="A78" s="17" t="s">
        <v>520</v>
      </c>
      <c r="G78" s="18"/>
      <c r="H78" s="18"/>
      <c r="K78" s="17">
        <v>10</v>
      </c>
      <c r="L78" s="17">
        <v>13.2</v>
      </c>
      <c r="M78" s="18">
        <v>0.75757575757575757</v>
      </c>
      <c r="N78" s="17" t="s">
        <v>518</v>
      </c>
    </row>
    <row r="79" spans="1:14" s="17" customFormat="1" x14ac:dyDescent="0.2">
      <c r="A79" s="17" t="s">
        <v>520</v>
      </c>
      <c r="G79" s="18"/>
      <c r="H79" s="18"/>
      <c r="K79" s="17">
        <v>11</v>
      </c>
      <c r="L79" s="17">
        <v>13.2</v>
      </c>
      <c r="M79" s="18">
        <v>0.83333333333333337</v>
      </c>
      <c r="N79" s="17" t="s">
        <v>518</v>
      </c>
    </row>
    <row r="80" spans="1:14" s="17" customFormat="1" x14ac:dyDescent="0.2">
      <c r="A80" s="17" t="s">
        <v>521</v>
      </c>
      <c r="G80" s="18"/>
      <c r="H80" s="18"/>
      <c r="K80" s="17">
        <v>10.8</v>
      </c>
      <c r="L80" s="17">
        <v>13</v>
      </c>
      <c r="M80" s="18">
        <v>0.83076923076923082</v>
      </c>
      <c r="N80" s="17" t="s">
        <v>52</v>
      </c>
    </row>
    <row r="81" spans="1:14" s="17" customFormat="1" x14ac:dyDescent="0.2">
      <c r="A81" s="17" t="s">
        <v>521</v>
      </c>
      <c r="G81" s="18"/>
      <c r="H81" s="18"/>
      <c r="K81" s="17">
        <v>12.2</v>
      </c>
      <c r="L81" s="17">
        <v>14</v>
      </c>
      <c r="M81" s="18">
        <v>0.87142857142857133</v>
      </c>
      <c r="N81" s="17" t="s">
        <v>52</v>
      </c>
    </row>
    <row r="82" spans="1:14" s="17" customFormat="1" x14ac:dyDescent="0.2">
      <c r="A82" s="17" t="s">
        <v>521</v>
      </c>
      <c r="G82" s="18"/>
      <c r="H82" s="18"/>
      <c r="K82" s="17">
        <v>11</v>
      </c>
      <c r="L82" s="17">
        <v>13.2</v>
      </c>
      <c r="M82" s="18">
        <v>0.83333333333333337</v>
      </c>
      <c r="N82" s="17" t="s">
        <v>52</v>
      </c>
    </row>
    <row r="83" spans="1:14" s="17" customFormat="1" x14ac:dyDescent="0.2">
      <c r="A83" s="17" t="s">
        <v>521</v>
      </c>
      <c r="G83" s="18"/>
      <c r="H83" s="18"/>
      <c r="K83" s="17">
        <v>10.4</v>
      </c>
      <c r="L83" s="17">
        <v>13.2</v>
      </c>
      <c r="M83" s="18">
        <v>0.78787878787878796</v>
      </c>
      <c r="N83" s="17" t="s">
        <v>52</v>
      </c>
    </row>
    <row r="84" spans="1:14" s="17" customFormat="1" x14ac:dyDescent="0.2">
      <c r="A84" s="17" t="s">
        <v>521</v>
      </c>
      <c r="G84" s="18"/>
      <c r="H84" s="18"/>
      <c r="K84" s="17">
        <v>10.6</v>
      </c>
      <c r="L84" s="17">
        <v>12.2</v>
      </c>
      <c r="M84" s="18">
        <v>0.86885245901639352</v>
      </c>
      <c r="N84" s="17" t="s">
        <v>52</v>
      </c>
    </row>
    <row r="85" spans="1:14" s="17" customFormat="1" x14ac:dyDescent="0.2">
      <c r="A85" s="17" t="s">
        <v>521</v>
      </c>
      <c r="G85" s="18"/>
      <c r="H85" s="18"/>
      <c r="K85" s="17">
        <v>11</v>
      </c>
      <c r="L85" s="17">
        <v>13.8</v>
      </c>
      <c r="M85" s="18">
        <v>0.79710144927536231</v>
      </c>
      <c r="N85" s="17" t="s">
        <v>52</v>
      </c>
    </row>
    <row r="86" spans="1:14" s="17" customFormat="1" x14ac:dyDescent="0.2">
      <c r="A86" s="17" t="s">
        <v>521</v>
      </c>
      <c r="G86" s="18"/>
      <c r="H86" s="18"/>
      <c r="K86" s="17">
        <v>10.199999999999999</v>
      </c>
      <c r="L86" s="17">
        <v>12.2</v>
      </c>
      <c r="M86" s="18">
        <v>0.83606557377049184</v>
      </c>
      <c r="N86" s="17" t="s">
        <v>52</v>
      </c>
    </row>
    <row r="87" spans="1:14" s="17" customFormat="1" x14ac:dyDescent="0.2">
      <c r="A87" s="17" t="s">
        <v>521</v>
      </c>
      <c r="G87" s="18"/>
      <c r="H87" s="18"/>
      <c r="K87" s="17">
        <v>11</v>
      </c>
      <c r="L87" s="17">
        <v>12.8</v>
      </c>
      <c r="M87" s="18">
        <v>0.859375</v>
      </c>
      <c r="N87" s="17" t="s">
        <v>52</v>
      </c>
    </row>
    <row r="88" spans="1:14" s="17" customFormat="1" x14ac:dyDescent="0.2">
      <c r="A88" s="17" t="s">
        <v>521</v>
      </c>
      <c r="G88" s="18"/>
      <c r="H88" s="18"/>
      <c r="K88" s="17">
        <v>10.8</v>
      </c>
      <c r="L88" s="17">
        <v>13.6</v>
      </c>
      <c r="M88" s="18">
        <v>0.79411764705882359</v>
      </c>
      <c r="N88" s="17" t="s">
        <v>52</v>
      </c>
    </row>
    <row r="89" spans="1:14" s="17" customFormat="1" x14ac:dyDescent="0.2">
      <c r="A89" s="17" t="s">
        <v>521</v>
      </c>
      <c r="G89" s="18"/>
      <c r="H89" s="18"/>
      <c r="K89" s="17">
        <v>11</v>
      </c>
      <c r="L89" s="17">
        <v>13.2</v>
      </c>
      <c r="M89" s="18">
        <v>0.83333333333333337</v>
      </c>
      <c r="N89" s="17" t="s">
        <v>52</v>
      </c>
    </row>
    <row r="90" spans="1:14" s="17" customFormat="1" x14ac:dyDescent="0.2">
      <c r="A90" s="17" t="s">
        <v>521</v>
      </c>
      <c r="G90" s="18"/>
      <c r="H90" s="18"/>
      <c r="K90" s="17">
        <v>10.4</v>
      </c>
      <c r="L90" s="17">
        <v>13.8</v>
      </c>
      <c r="M90" s="18">
        <v>0.75362318840579712</v>
      </c>
      <c r="N90" s="17" t="s">
        <v>52</v>
      </c>
    </row>
    <row r="91" spans="1:14" s="17" customFormat="1" x14ac:dyDescent="0.2">
      <c r="A91" s="17" t="s">
        <v>521</v>
      </c>
      <c r="G91" s="18"/>
      <c r="H91" s="18"/>
      <c r="K91" s="17">
        <v>11.2</v>
      </c>
      <c r="L91" s="17">
        <v>12.8</v>
      </c>
      <c r="M91" s="18">
        <v>0.875</v>
      </c>
      <c r="N91" s="17" t="s">
        <v>52</v>
      </c>
    </row>
    <row r="92" spans="1:14" s="17" customFormat="1" x14ac:dyDescent="0.2">
      <c r="A92" s="17" t="s">
        <v>521</v>
      </c>
      <c r="G92" s="18"/>
      <c r="H92" s="18"/>
      <c r="K92" s="17">
        <v>10.4</v>
      </c>
      <c r="L92" s="17">
        <v>12.2</v>
      </c>
      <c r="M92" s="18">
        <v>0.85245901639344268</v>
      </c>
      <c r="N92" s="17" t="s">
        <v>52</v>
      </c>
    </row>
    <row r="93" spans="1:14" s="17" customFormat="1" x14ac:dyDescent="0.2">
      <c r="A93" s="17" t="s">
        <v>521</v>
      </c>
      <c r="G93" s="18"/>
      <c r="H93" s="18"/>
      <c r="K93" s="17">
        <v>12</v>
      </c>
      <c r="L93" s="17">
        <v>13.8</v>
      </c>
      <c r="M93" s="18">
        <v>0.86956521739130432</v>
      </c>
      <c r="N93" s="17" t="s">
        <v>52</v>
      </c>
    </row>
    <row r="94" spans="1:14" s="17" customFormat="1" x14ac:dyDescent="0.2">
      <c r="A94" s="17" t="s">
        <v>521</v>
      </c>
      <c r="G94" s="18"/>
      <c r="H94" s="18"/>
      <c r="K94" s="17">
        <v>10.7</v>
      </c>
      <c r="L94" s="17">
        <v>12.8</v>
      </c>
      <c r="M94" s="18">
        <v>0.8359375</v>
      </c>
      <c r="N94" s="17" t="s">
        <v>52</v>
      </c>
    </row>
    <row r="95" spans="1:14" s="17" customFormat="1" x14ac:dyDescent="0.2">
      <c r="A95" s="17" t="s">
        <v>522</v>
      </c>
      <c r="G95" s="18"/>
      <c r="H95" s="18"/>
      <c r="K95" s="17">
        <v>11.2</v>
      </c>
      <c r="L95" s="17">
        <v>14</v>
      </c>
      <c r="M95" s="18">
        <v>0.8</v>
      </c>
      <c r="N95" s="17" t="s">
        <v>52</v>
      </c>
    </row>
    <row r="96" spans="1:14" s="17" customFormat="1" x14ac:dyDescent="0.2">
      <c r="A96" s="17" t="s">
        <v>522</v>
      </c>
      <c r="G96" s="18"/>
      <c r="H96" s="18"/>
      <c r="K96" s="17">
        <v>11</v>
      </c>
      <c r="L96" s="17">
        <v>13.8</v>
      </c>
      <c r="M96" s="18">
        <v>0.79710144927536231</v>
      </c>
      <c r="N96" s="17" t="s">
        <v>52</v>
      </c>
    </row>
    <row r="97" spans="1:14" s="17" customFormat="1" x14ac:dyDescent="0.2">
      <c r="A97" s="17" t="s">
        <v>522</v>
      </c>
      <c r="G97" s="18"/>
      <c r="H97" s="18"/>
      <c r="K97" s="17">
        <v>10.6</v>
      </c>
      <c r="L97" s="17">
        <v>13</v>
      </c>
      <c r="M97" s="18">
        <v>0.81538461538461537</v>
      </c>
      <c r="N97" s="17" t="s">
        <v>52</v>
      </c>
    </row>
    <row r="98" spans="1:14" s="17" customFormat="1" x14ac:dyDescent="0.2">
      <c r="A98" s="17" t="s">
        <v>522</v>
      </c>
      <c r="G98" s="18"/>
      <c r="H98" s="18"/>
      <c r="K98" s="17">
        <v>10.8</v>
      </c>
      <c r="L98" s="17">
        <v>13</v>
      </c>
      <c r="M98" s="18">
        <v>0.83076923076923082</v>
      </c>
      <c r="N98" s="17" t="s">
        <v>52</v>
      </c>
    </row>
    <row r="99" spans="1:14" s="17" customFormat="1" x14ac:dyDescent="0.2">
      <c r="A99" s="17" t="s">
        <v>522</v>
      </c>
      <c r="G99" s="18"/>
      <c r="H99" s="18"/>
      <c r="K99" s="17">
        <v>11.8</v>
      </c>
      <c r="L99" s="17">
        <v>13.6</v>
      </c>
      <c r="M99" s="18">
        <v>0.86764705882352944</v>
      </c>
      <c r="N99" s="17" t="s">
        <v>52</v>
      </c>
    </row>
    <row r="100" spans="1:14" s="17" customFormat="1" x14ac:dyDescent="0.2">
      <c r="A100" s="17" t="s">
        <v>522</v>
      </c>
      <c r="G100" s="18"/>
      <c r="H100" s="18"/>
      <c r="K100" s="17">
        <v>11.4</v>
      </c>
      <c r="L100" s="17">
        <v>13.8</v>
      </c>
      <c r="M100" s="18">
        <v>0.82608695652173914</v>
      </c>
      <c r="N100" s="17" t="s">
        <v>52</v>
      </c>
    </row>
    <row r="101" spans="1:14" s="17" customFormat="1" x14ac:dyDescent="0.2">
      <c r="A101" s="17" t="s">
        <v>524</v>
      </c>
      <c r="G101" s="18"/>
      <c r="H101" s="18"/>
      <c r="K101" s="17">
        <v>10</v>
      </c>
      <c r="L101" s="17">
        <v>13.2</v>
      </c>
      <c r="M101" s="18">
        <v>0.75757575757575757</v>
      </c>
      <c r="N101" s="17" t="s">
        <v>52</v>
      </c>
    </row>
    <row r="102" spans="1:14" s="17" customFormat="1" x14ac:dyDescent="0.2">
      <c r="A102" s="17" t="s">
        <v>524</v>
      </c>
      <c r="G102" s="18"/>
      <c r="H102" s="18"/>
      <c r="K102" s="17">
        <v>10</v>
      </c>
      <c r="L102" s="17">
        <v>12.6</v>
      </c>
      <c r="M102" s="18">
        <v>0.79365079365079372</v>
      </c>
      <c r="N102" s="17" t="s">
        <v>52</v>
      </c>
    </row>
    <row r="103" spans="1:14" s="17" customFormat="1" x14ac:dyDescent="0.2">
      <c r="A103" s="17" t="s">
        <v>524</v>
      </c>
      <c r="G103" s="18"/>
      <c r="H103" s="18"/>
      <c r="K103" s="17">
        <v>9.6</v>
      </c>
      <c r="L103" s="17">
        <v>12.4</v>
      </c>
      <c r="M103" s="18">
        <v>0.77419354838709675</v>
      </c>
      <c r="N103" s="17" t="s">
        <v>52</v>
      </c>
    </row>
    <row r="104" spans="1:14" s="17" customFormat="1" x14ac:dyDescent="0.2">
      <c r="A104" s="17" t="s">
        <v>524</v>
      </c>
      <c r="G104" s="18"/>
      <c r="H104" s="18"/>
      <c r="K104" s="17">
        <v>9.4</v>
      </c>
      <c r="L104" s="17">
        <v>11.8</v>
      </c>
      <c r="M104" s="18">
        <v>0.79661016949152541</v>
      </c>
      <c r="N104" s="17" t="s">
        <v>52</v>
      </c>
    </row>
    <row r="105" spans="1:14" s="17" customFormat="1" x14ac:dyDescent="0.2">
      <c r="A105" s="17" t="s">
        <v>524</v>
      </c>
      <c r="G105" s="18"/>
      <c r="H105" s="18"/>
      <c r="K105" s="17">
        <v>10.199999999999999</v>
      </c>
      <c r="L105" s="17">
        <v>13.4</v>
      </c>
      <c r="M105" s="18">
        <v>0.76119402985074625</v>
      </c>
      <c r="N105" s="17" t="s">
        <v>52</v>
      </c>
    </row>
    <row r="106" spans="1:14" x14ac:dyDescent="0.2">
      <c r="A106" t="s">
        <v>531</v>
      </c>
      <c r="N106" t="s">
        <v>532</v>
      </c>
    </row>
    <row r="107" spans="1:14" x14ac:dyDescent="0.2">
      <c r="A107" t="s">
        <v>533</v>
      </c>
      <c r="K107">
        <v>11.8</v>
      </c>
      <c r="L107">
        <v>13.6</v>
      </c>
      <c r="M107" s="7">
        <v>0.86764705882352944</v>
      </c>
      <c r="N107" t="s">
        <v>530</v>
      </c>
    </row>
    <row r="108" spans="1:14" x14ac:dyDescent="0.2">
      <c r="A108" t="s">
        <v>533</v>
      </c>
      <c r="K108">
        <v>10.4</v>
      </c>
      <c r="L108">
        <v>13</v>
      </c>
      <c r="M108" s="7">
        <v>0.8</v>
      </c>
      <c r="N108" t="s">
        <v>530</v>
      </c>
    </row>
    <row r="109" spans="1:14" x14ac:dyDescent="0.2">
      <c r="A109" t="s">
        <v>533</v>
      </c>
      <c r="K109">
        <v>10.199999999999999</v>
      </c>
      <c r="L109">
        <v>11.2</v>
      </c>
      <c r="M109" s="7">
        <v>0.9107142857142857</v>
      </c>
      <c r="N109" t="s">
        <v>530</v>
      </c>
    </row>
    <row r="110" spans="1:14" x14ac:dyDescent="0.2">
      <c r="A110" t="s">
        <v>533</v>
      </c>
      <c r="K110">
        <v>9.8000000000000007</v>
      </c>
      <c r="L110">
        <v>11.4</v>
      </c>
      <c r="M110" s="7">
        <v>0.85964912280701755</v>
      </c>
      <c r="N110" t="s">
        <v>530</v>
      </c>
    </row>
    <row r="111" spans="1:14" x14ac:dyDescent="0.2">
      <c r="A111" t="s">
        <v>533</v>
      </c>
      <c r="K111">
        <v>11.4</v>
      </c>
      <c r="L111">
        <v>14.6</v>
      </c>
      <c r="M111" s="7">
        <v>0.78082191780821919</v>
      </c>
      <c r="N111" t="s">
        <v>530</v>
      </c>
    </row>
    <row r="112" spans="1:14" x14ac:dyDescent="0.2">
      <c r="A112" t="s">
        <v>533</v>
      </c>
      <c r="K112">
        <v>13.4</v>
      </c>
      <c r="L112">
        <v>15.8</v>
      </c>
      <c r="M112" s="7">
        <v>0.84810126582278478</v>
      </c>
      <c r="N112" t="s">
        <v>530</v>
      </c>
    </row>
    <row r="113" spans="1:15" x14ac:dyDescent="0.2">
      <c r="A113" t="s">
        <v>533</v>
      </c>
      <c r="K113">
        <v>10</v>
      </c>
      <c r="L113">
        <v>14.4</v>
      </c>
      <c r="M113" s="7">
        <v>0.69444444444444442</v>
      </c>
      <c r="N113" t="s">
        <v>530</v>
      </c>
    </row>
    <row r="114" spans="1:15" x14ac:dyDescent="0.2">
      <c r="A114" t="s">
        <v>533</v>
      </c>
      <c r="K114">
        <v>10.8</v>
      </c>
      <c r="L114">
        <v>15.2</v>
      </c>
      <c r="M114" s="7">
        <v>0.71052631578947378</v>
      </c>
      <c r="N114" t="s">
        <v>530</v>
      </c>
    </row>
    <row r="115" spans="1:15" x14ac:dyDescent="0.2">
      <c r="A115" t="s">
        <v>533</v>
      </c>
      <c r="K115">
        <v>12</v>
      </c>
      <c r="L115">
        <v>14.8</v>
      </c>
      <c r="M115" s="7">
        <v>0.81081081081081074</v>
      </c>
      <c r="N115" t="s">
        <v>530</v>
      </c>
    </row>
    <row r="116" spans="1:15" x14ac:dyDescent="0.2">
      <c r="A116" t="s">
        <v>533</v>
      </c>
      <c r="K116">
        <v>10.8</v>
      </c>
      <c r="L116">
        <v>14.2</v>
      </c>
      <c r="M116" s="7">
        <v>0.76056338028169024</v>
      </c>
      <c r="N116" t="s">
        <v>530</v>
      </c>
    </row>
    <row r="117" spans="1:15" x14ac:dyDescent="0.2">
      <c r="A117" t="s">
        <v>533</v>
      </c>
      <c r="K117">
        <v>9.8000000000000007</v>
      </c>
      <c r="L117">
        <v>12.8</v>
      </c>
      <c r="M117" s="7">
        <v>0.765625</v>
      </c>
      <c r="N117" t="s">
        <v>530</v>
      </c>
    </row>
    <row r="118" spans="1:15" x14ac:dyDescent="0.2">
      <c r="A118" t="s">
        <v>533</v>
      </c>
      <c r="K118">
        <v>12</v>
      </c>
      <c r="L118">
        <v>14</v>
      </c>
      <c r="M118" s="7">
        <v>0.8571428571428571</v>
      </c>
      <c r="N118" t="s">
        <v>530</v>
      </c>
    </row>
    <row r="119" spans="1:15" x14ac:dyDescent="0.2">
      <c r="A119" t="s">
        <v>533</v>
      </c>
      <c r="K119">
        <v>10.4</v>
      </c>
      <c r="L119">
        <v>14.2</v>
      </c>
      <c r="M119" s="7">
        <v>0.73239436619718312</v>
      </c>
      <c r="N119" t="s">
        <v>530</v>
      </c>
    </row>
    <row r="120" spans="1:15" x14ac:dyDescent="0.2">
      <c r="A120" t="s">
        <v>533</v>
      </c>
      <c r="K120">
        <v>11.6</v>
      </c>
      <c r="L120">
        <v>14.7</v>
      </c>
      <c r="M120" s="7">
        <v>0.78911564625850339</v>
      </c>
      <c r="N120" t="s">
        <v>530</v>
      </c>
    </row>
    <row r="121" spans="1:15" x14ac:dyDescent="0.2">
      <c r="A121" t="s">
        <v>533</v>
      </c>
      <c r="K121">
        <v>12.2</v>
      </c>
      <c r="L121">
        <v>15</v>
      </c>
      <c r="M121" s="7">
        <v>0.81333333333333324</v>
      </c>
      <c r="N121" t="s">
        <v>530</v>
      </c>
    </row>
    <row r="122" spans="1:15" x14ac:dyDescent="0.2">
      <c r="A122" t="s">
        <v>533</v>
      </c>
      <c r="K122">
        <v>9</v>
      </c>
      <c r="L122">
        <v>13.4</v>
      </c>
      <c r="M122" s="7">
        <v>0.67164179104477606</v>
      </c>
      <c r="N122" t="s">
        <v>530</v>
      </c>
    </row>
    <row r="123" spans="1:15" x14ac:dyDescent="0.2">
      <c r="A123" t="s">
        <v>533</v>
      </c>
      <c r="K123">
        <v>10.6</v>
      </c>
      <c r="L123">
        <v>15</v>
      </c>
      <c r="M123" s="7">
        <v>0.70666666666666667</v>
      </c>
      <c r="N123" t="s">
        <v>530</v>
      </c>
    </row>
    <row r="124" spans="1:15" x14ac:dyDescent="0.2">
      <c r="A124" t="s">
        <v>533</v>
      </c>
      <c r="K124">
        <v>11</v>
      </c>
      <c r="L124">
        <v>14.8</v>
      </c>
      <c r="M124" s="7">
        <v>0.7432432432432432</v>
      </c>
      <c r="N124" t="s">
        <v>530</v>
      </c>
    </row>
    <row r="125" spans="1:15" x14ac:dyDescent="0.2">
      <c r="A125" t="s">
        <v>533</v>
      </c>
      <c r="K125">
        <v>10.6</v>
      </c>
      <c r="L125">
        <v>14.2</v>
      </c>
      <c r="M125" s="7">
        <v>0.74647887323943662</v>
      </c>
      <c r="N125" t="s">
        <v>530</v>
      </c>
    </row>
    <row r="126" spans="1:15" x14ac:dyDescent="0.2">
      <c r="A126" t="s">
        <v>533</v>
      </c>
      <c r="K126">
        <v>9</v>
      </c>
      <c r="L126">
        <v>12.8</v>
      </c>
      <c r="M126" s="7">
        <v>0.703125</v>
      </c>
      <c r="N126" t="s">
        <v>530</v>
      </c>
    </row>
    <row r="127" spans="1:15" x14ac:dyDescent="0.2">
      <c r="A127" t="s">
        <v>562</v>
      </c>
      <c r="N127" s="10" t="s">
        <v>559</v>
      </c>
      <c r="O127" t="s">
        <v>565</v>
      </c>
    </row>
    <row r="128" spans="1:15" x14ac:dyDescent="0.2">
      <c r="A128" t="s">
        <v>563</v>
      </c>
      <c r="N128" s="10" t="s">
        <v>559</v>
      </c>
      <c r="O128" t="s">
        <v>565</v>
      </c>
    </row>
    <row r="129" spans="1:15" x14ac:dyDescent="0.2">
      <c r="A129" t="s">
        <v>571</v>
      </c>
      <c r="N129" s="10" t="s">
        <v>559</v>
      </c>
      <c r="O129" t="s">
        <v>565</v>
      </c>
    </row>
    <row r="130" spans="1:15" x14ac:dyDescent="0.2">
      <c r="A130" t="s">
        <v>568</v>
      </c>
      <c r="N130" s="10" t="s">
        <v>559</v>
      </c>
      <c r="O130" t="s">
        <v>564</v>
      </c>
    </row>
    <row r="131" spans="1:15" x14ac:dyDescent="0.2">
      <c r="A131" t="s">
        <v>569</v>
      </c>
      <c r="N131" s="10" t="s">
        <v>559</v>
      </c>
      <c r="O131" t="s">
        <v>564</v>
      </c>
    </row>
    <row r="132" spans="1:15" x14ac:dyDescent="0.2">
      <c r="A132" t="s">
        <v>570</v>
      </c>
      <c r="N132" s="10" t="s">
        <v>559</v>
      </c>
      <c r="O132" t="s">
        <v>564</v>
      </c>
    </row>
    <row r="133" spans="1:15" x14ac:dyDescent="0.2">
      <c r="A133" t="s">
        <v>567</v>
      </c>
      <c r="N133" s="10" t="s">
        <v>560</v>
      </c>
      <c r="O133" t="s">
        <v>565</v>
      </c>
    </row>
    <row r="134" spans="1:15" x14ac:dyDescent="0.2">
      <c r="A134" t="s">
        <v>566</v>
      </c>
      <c r="K134">
        <v>11.5</v>
      </c>
      <c r="L134">
        <v>14.5</v>
      </c>
      <c r="M134" s="7">
        <v>0.7931034482758621</v>
      </c>
      <c r="N134" s="10" t="s">
        <v>560</v>
      </c>
      <c r="O134" t="s">
        <v>564</v>
      </c>
    </row>
    <row r="135" spans="1:15" x14ac:dyDescent="0.2">
      <c r="A135" t="s">
        <v>566</v>
      </c>
      <c r="K135">
        <v>11.5</v>
      </c>
      <c r="L135">
        <v>14</v>
      </c>
      <c r="M135" s="7">
        <v>0.8214285714285714</v>
      </c>
      <c r="N135" s="10" t="s">
        <v>560</v>
      </c>
      <c r="O135" t="s">
        <v>564</v>
      </c>
    </row>
    <row r="136" spans="1:15" x14ac:dyDescent="0.2">
      <c r="A136" t="s">
        <v>566</v>
      </c>
      <c r="K136">
        <v>11.5</v>
      </c>
      <c r="L136">
        <v>13</v>
      </c>
      <c r="M136" s="7">
        <v>0.88461538461538458</v>
      </c>
      <c r="N136" s="10" t="s">
        <v>560</v>
      </c>
      <c r="O136" t="s">
        <v>564</v>
      </c>
    </row>
    <row r="137" spans="1:15" x14ac:dyDescent="0.2">
      <c r="A137" t="s">
        <v>566</v>
      </c>
      <c r="K137">
        <v>10.5</v>
      </c>
      <c r="L137">
        <v>13</v>
      </c>
      <c r="M137" s="7">
        <v>0.80769230769230771</v>
      </c>
      <c r="N137" s="10" t="s">
        <v>560</v>
      </c>
      <c r="O137" t="s">
        <v>564</v>
      </c>
    </row>
    <row r="138" spans="1:15" x14ac:dyDescent="0.2">
      <c r="A138" t="s">
        <v>566</v>
      </c>
      <c r="K138">
        <v>10</v>
      </c>
      <c r="L138">
        <v>12.5</v>
      </c>
      <c r="M138" s="7">
        <v>0.8</v>
      </c>
      <c r="N138" s="10" t="s">
        <v>560</v>
      </c>
      <c r="O138" t="s">
        <v>564</v>
      </c>
    </row>
    <row r="139" spans="1:15" x14ac:dyDescent="0.2">
      <c r="A139" t="s">
        <v>566</v>
      </c>
      <c r="K139">
        <v>10.5</v>
      </c>
      <c r="L139">
        <v>12.5</v>
      </c>
      <c r="M139" s="7">
        <v>0.84</v>
      </c>
      <c r="N139" s="10" t="s">
        <v>560</v>
      </c>
      <c r="O139" t="s">
        <v>564</v>
      </c>
    </row>
    <row r="140" spans="1:15" x14ac:dyDescent="0.2">
      <c r="A140" t="s">
        <v>566</v>
      </c>
      <c r="K140">
        <v>11</v>
      </c>
      <c r="L140">
        <v>12</v>
      </c>
      <c r="M140" s="7">
        <v>0.91666666666666663</v>
      </c>
      <c r="N140" s="10" t="s">
        <v>560</v>
      </c>
      <c r="O140" t="s">
        <v>564</v>
      </c>
    </row>
    <row r="141" spans="1:15" x14ac:dyDescent="0.2">
      <c r="A141" t="s">
        <v>566</v>
      </c>
      <c r="K141">
        <v>12</v>
      </c>
      <c r="L141">
        <v>14</v>
      </c>
      <c r="M141" s="7">
        <v>0.8571428571428571</v>
      </c>
      <c r="N141" s="10" t="s">
        <v>560</v>
      </c>
      <c r="O141" t="s">
        <v>564</v>
      </c>
    </row>
    <row r="142" spans="1:15" x14ac:dyDescent="0.2">
      <c r="A142" t="s">
        <v>566</v>
      </c>
      <c r="K142">
        <v>11</v>
      </c>
      <c r="L142">
        <v>14</v>
      </c>
      <c r="M142" s="7">
        <v>0.7857142857142857</v>
      </c>
      <c r="N142" s="10" t="s">
        <v>560</v>
      </c>
      <c r="O142" t="s">
        <v>564</v>
      </c>
    </row>
    <row r="143" spans="1:15" x14ac:dyDescent="0.2">
      <c r="A143" t="s">
        <v>566</v>
      </c>
      <c r="K143">
        <v>10.5</v>
      </c>
      <c r="L143">
        <v>12.5</v>
      </c>
      <c r="M143" s="7">
        <v>0.84</v>
      </c>
      <c r="N143" s="10" t="s">
        <v>560</v>
      </c>
      <c r="O143" t="s">
        <v>564</v>
      </c>
    </row>
    <row r="144" spans="1:15" s="39" customFormat="1" x14ac:dyDescent="0.2">
      <c r="A144" s="39" t="s">
        <v>523</v>
      </c>
      <c r="G144" s="40"/>
      <c r="H144" s="40"/>
      <c r="K144" s="39">
        <v>10</v>
      </c>
      <c r="L144" s="39">
        <v>13</v>
      </c>
      <c r="M144" s="40">
        <v>0.76923076923076927</v>
      </c>
      <c r="N144" s="39" t="s">
        <v>52</v>
      </c>
    </row>
    <row r="145" spans="1:14" s="39" customFormat="1" x14ac:dyDescent="0.2">
      <c r="A145" s="39" t="s">
        <v>523</v>
      </c>
      <c r="G145" s="40"/>
      <c r="H145" s="40"/>
      <c r="K145" s="39">
        <v>8.8000000000000007</v>
      </c>
      <c r="L145" s="39">
        <v>10.8</v>
      </c>
      <c r="M145" s="40">
        <v>0.81481481481481488</v>
      </c>
      <c r="N145" s="39" t="s">
        <v>52</v>
      </c>
    </row>
    <row r="146" spans="1:14" s="39" customFormat="1" x14ac:dyDescent="0.2">
      <c r="A146" s="39" t="s">
        <v>523</v>
      </c>
      <c r="G146" s="40"/>
      <c r="H146" s="40"/>
      <c r="K146" s="39">
        <v>9.1999999999999993</v>
      </c>
      <c r="L146" s="39">
        <v>12.4</v>
      </c>
      <c r="M146" s="40">
        <v>0.74193548387096764</v>
      </c>
      <c r="N146" s="39" t="s">
        <v>52</v>
      </c>
    </row>
    <row r="147" spans="1:14" s="39" customFormat="1" x14ac:dyDescent="0.2">
      <c r="A147" s="39" t="s">
        <v>523</v>
      </c>
      <c r="G147" s="40"/>
      <c r="H147" s="40"/>
      <c r="K147" s="39">
        <v>9</v>
      </c>
      <c r="L147" s="39">
        <v>12.2</v>
      </c>
      <c r="M147" s="40">
        <v>0.73770491803278693</v>
      </c>
      <c r="N147" s="39" t="s">
        <v>52</v>
      </c>
    </row>
    <row r="148" spans="1:14" s="39" customFormat="1" x14ac:dyDescent="0.2">
      <c r="A148" s="39" t="s">
        <v>523</v>
      </c>
      <c r="G148" s="40"/>
      <c r="H148" s="40"/>
      <c r="K148" s="39">
        <v>8.6</v>
      </c>
      <c r="L148" s="39">
        <v>10</v>
      </c>
      <c r="M148" s="40">
        <v>0.86</v>
      </c>
      <c r="N148" s="39" t="s">
        <v>52</v>
      </c>
    </row>
    <row r="149" spans="1:14" s="39" customFormat="1" x14ac:dyDescent="0.2">
      <c r="A149" s="39" t="s">
        <v>512</v>
      </c>
      <c r="E149" s="40"/>
      <c r="G149" s="40"/>
      <c r="H149" s="40"/>
      <c r="M149" s="40"/>
    </row>
    <row r="150" spans="1:14" s="11" customFormat="1" x14ac:dyDescent="0.2">
      <c r="A150" s="11" t="s">
        <v>510</v>
      </c>
      <c r="G150" s="30"/>
      <c r="H150" s="30"/>
      <c r="K150" s="11">
        <v>10.199999999999999</v>
      </c>
      <c r="L150" s="11">
        <v>13.6</v>
      </c>
      <c r="M150" s="30">
        <v>0.75</v>
      </c>
      <c r="N150" s="11" t="s">
        <v>511</v>
      </c>
    </row>
    <row r="151" spans="1:14" s="11" customFormat="1" x14ac:dyDescent="0.2">
      <c r="A151" s="11" t="s">
        <v>510</v>
      </c>
      <c r="G151" s="30"/>
      <c r="H151" s="30"/>
      <c r="K151" s="11">
        <v>10.4</v>
      </c>
      <c r="L151" s="11">
        <v>14.6</v>
      </c>
      <c r="M151" s="30">
        <v>0.71232876712328774</v>
      </c>
      <c r="N151" s="11" t="s">
        <v>511</v>
      </c>
    </row>
    <row r="152" spans="1:14" s="11" customFormat="1" x14ac:dyDescent="0.2">
      <c r="A152" s="11" t="s">
        <v>510</v>
      </c>
      <c r="G152" s="30"/>
      <c r="H152" s="30"/>
      <c r="K152" s="11">
        <v>10.6</v>
      </c>
      <c r="L152" s="11">
        <v>14.4</v>
      </c>
      <c r="M152" s="30">
        <v>0.73611111111111105</v>
      </c>
      <c r="N152" s="11" t="s">
        <v>511</v>
      </c>
    </row>
    <row r="153" spans="1:14" s="11" customFormat="1" x14ac:dyDescent="0.2">
      <c r="A153" s="11" t="s">
        <v>510</v>
      </c>
      <c r="G153" s="30"/>
      <c r="H153" s="30"/>
      <c r="K153" s="11">
        <v>10</v>
      </c>
      <c r="L153" s="11">
        <v>13</v>
      </c>
      <c r="M153" s="30">
        <v>0.76923076923076927</v>
      </c>
      <c r="N153" s="11" t="s">
        <v>511</v>
      </c>
    </row>
    <row r="154" spans="1:14" s="11" customFormat="1" x14ac:dyDescent="0.2">
      <c r="A154" s="11" t="s">
        <v>510</v>
      </c>
      <c r="G154" s="30"/>
      <c r="H154" s="30"/>
      <c r="K154" s="11">
        <v>11.6</v>
      </c>
      <c r="L154" s="11">
        <v>14.6</v>
      </c>
      <c r="M154" s="30">
        <v>0.79452054794520544</v>
      </c>
      <c r="N154" s="11" t="s">
        <v>511</v>
      </c>
    </row>
    <row r="155" spans="1:14" s="11" customFormat="1" x14ac:dyDescent="0.2">
      <c r="A155" s="11" t="s">
        <v>510</v>
      </c>
      <c r="G155" s="30"/>
      <c r="H155" s="30"/>
      <c r="K155" s="11">
        <v>10.6</v>
      </c>
      <c r="L155" s="11">
        <v>14</v>
      </c>
      <c r="M155" s="30">
        <v>0.75714285714285712</v>
      </c>
      <c r="N155" s="11" t="s">
        <v>511</v>
      </c>
    </row>
    <row r="156" spans="1:14" s="11" customFormat="1" x14ac:dyDescent="0.2">
      <c r="A156" s="11" t="s">
        <v>510</v>
      </c>
      <c r="G156" s="30"/>
      <c r="H156" s="30"/>
      <c r="K156" s="11">
        <v>10</v>
      </c>
      <c r="L156" s="11">
        <v>12</v>
      </c>
      <c r="M156" s="30">
        <v>0.83333333333333337</v>
      </c>
      <c r="N156" s="11" t="s">
        <v>511</v>
      </c>
    </row>
    <row r="157" spans="1:14" s="11" customFormat="1" x14ac:dyDescent="0.2">
      <c r="A157" s="11" t="s">
        <v>510</v>
      </c>
      <c r="G157" s="30"/>
      <c r="H157" s="30"/>
      <c r="K157" s="11">
        <v>10</v>
      </c>
      <c r="L157" s="11">
        <v>13.2</v>
      </c>
      <c r="M157" s="30">
        <v>0.75757575757575757</v>
      </c>
      <c r="N157" s="11" t="s">
        <v>511</v>
      </c>
    </row>
    <row r="158" spans="1:14" s="11" customFormat="1" x14ac:dyDescent="0.2">
      <c r="A158" s="11" t="s">
        <v>510</v>
      </c>
      <c r="G158" s="30"/>
      <c r="H158" s="30"/>
      <c r="K158" s="11">
        <v>9.8000000000000007</v>
      </c>
      <c r="L158" s="11">
        <v>12.6</v>
      </c>
      <c r="M158" s="30">
        <v>0.7777777777777779</v>
      </c>
      <c r="N158" s="11" t="s">
        <v>511</v>
      </c>
    </row>
    <row r="159" spans="1:14" s="11" customFormat="1" x14ac:dyDescent="0.2">
      <c r="A159" s="11" t="s">
        <v>574</v>
      </c>
      <c r="G159" s="30"/>
      <c r="H159" s="30"/>
      <c r="K159" s="11">
        <v>11.2</v>
      </c>
      <c r="L159" s="11">
        <v>11.2</v>
      </c>
      <c r="M159" s="30">
        <f>K159/L159</f>
        <v>1</v>
      </c>
      <c r="N159" s="11" t="s">
        <v>52</v>
      </c>
    </row>
    <row r="160" spans="1:14" s="11" customFormat="1" x14ac:dyDescent="0.2">
      <c r="A160" s="11" t="s">
        <v>574</v>
      </c>
      <c r="G160" s="30"/>
      <c r="H160" s="30"/>
      <c r="K160" s="11">
        <v>10.8</v>
      </c>
      <c r="L160" s="11">
        <v>12</v>
      </c>
      <c r="M160" s="30">
        <f t="shared" ref="M160:M165" si="9">K160/L160</f>
        <v>0.9</v>
      </c>
      <c r="N160" s="11" t="s">
        <v>52</v>
      </c>
    </row>
    <row r="161" spans="1:14" s="11" customFormat="1" x14ac:dyDescent="0.2">
      <c r="A161" s="11" t="s">
        <v>574</v>
      </c>
      <c r="G161" s="30"/>
      <c r="H161" s="30"/>
      <c r="K161" s="11">
        <v>11</v>
      </c>
      <c r="L161" s="11">
        <v>12.6</v>
      </c>
      <c r="M161" s="30">
        <f t="shared" si="9"/>
        <v>0.87301587301587302</v>
      </c>
      <c r="N161" s="11" t="s">
        <v>52</v>
      </c>
    </row>
    <row r="162" spans="1:14" s="11" customFormat="1" x14ac:dyDescent="0.2">
      <c r="A162" s="11" t="s">
        <v>574</v>
      </c>
      <c r="G162" s="30"/>
      <c r="H162" s="30"/>
      <c r="K162" s="11">
        <v>10.6</v>
      </c>
      <c r="L162" s="11">
        <v>11.6</v>
      </c>
      <c r="M162" s="30">
        <f t="shared" si="9"/>
        <v>0.91379310344827591</v>
      </c>
      <c r="N162" s="11" t="s">
        <v>52</v>
      </c>
    </row>
    <row r="163" spans="1:14" s="11" customFormat="1" x14ac:dyDescent="0.2">
      <c r="A163" s="11" t="s">
        <v>574</v>
      </c>
      <c r="G163" s="30"/>
      <c r="H163" s="30"/>
      <c r="K163" s="11">
        <v>10.4</v>
      </c>
      <c r="L163" s="11">
        <v>11.8</v>
      </c>
      <c r="M163" s="30">
        <f t="shared" si="9"/>
        <v>0.88135593220338981</v>
      </c>
      <c r="N163" s="11" t="s">
        <v>52</v>
      </c>
    </row>
    <row r="164" spans="1:14" s="11" customFormat="1" x14ac:dyDescent="0.2">
      <c r="A164" s="11" t="s">
        <v>574</v>
      </c>
      <c r="G164" s="30"/>
      <c r="H164" s="30"/>
      <c r="K164" s="11">
        <v>11.2</v>
      </c>
      <c r="L164" s="11">
        <v>12.8</v>
      </c>
      <c r="M164" s="30">
        <f t="shared" si="9"/>
        <v>0.87499999999999989</v>
      </c>
      <c r="N164" s="11" t="s">
        <v>52</v>
      </c>
    </row>
    <row r="165" spans="1:14" s="11" customFormat="1" x14ac:dyDescent="0.2">
      <c r="A165" s="11" t="s">
        <v>574</v>
      </c>
      <c r="G165" s="30"/>
      <c r="H165" s="30"/>
      <c r="K165" s="11">
        <v>11.6</v>
      </c>
      <c r="L165" s="11">
        <v>13</v>
      </c>
      <c r="M165" s="30">
        <f t="shared" si="9"/>
        <v>0.89230769230769225</v>
      </c>
      <c r="N165" s="11" t="s">
        <v>52</v>
      </c>
    </row>
    <row r="166" spans="1:14" s="11" customFormat="1" x14ac:dyDescent="0.2">
      <c r="A166" s="11" t="s">
        <v>575</v>
      </c>
      <c r="G166" s="30"/>
      <c r="H166" s="30"/>
      <c r="K166" s="11">
        <v>11.4</v>
      </c>
      <c r="L166" s="11">
        <v>12.8</v>
      </c>
      <c r="M166" s="30">
        <f t="shared" ref="M166:M302" si="10">K166/L166</f>
        <v>0.890625</v>
      </c>
      <c r="N166" s="11" t="s">
        <v>576</v>
      </c>
    </row>
    <row r="167" spans="1:14" s="11" customFormat="1" x14ac:dyDescent="0.2">
      <c r="A167" s="11" t="s">
        <v>575</v>
      </c>
      <c r="G167" s="30"/>
      <c r="H167" s="30"/>
      <c r="K167" s="11">
        <v>10.4</v>
      </c>
      <c r="L167" s="11">
        <v>12</v>
      </c>
      <c r="M167" s="30">
        <f t="shared" si="10"/>
        <v>0.8666666666666667</v>
      </c>
      <c r="N167" s="11" t="s">
        <v>576</v>
      </c>
    </row>
    <row r="168" spans="1:14" s="11" customFormat="1" x14ac:dyDescent="0.2">
      <c r="A168" s="11" t="s">
        <v>575</v>
      </c>
      <c r="G168" s="30"/>
      <c r="H168" s="30"/>
      <c r="K168" s="11">
        <v>12.2</v>
      </c>
      <c r="L168" s="11">
        <v>13</v>
      </c>
      <c r="M168" s="30">
        <f t="shared" si="10"/>
        <v>0.93846153846153846</v>
      </c>
      <c r="N168" s="11" t="s">
        <v>576</v>
      </c>
    </row>
    <row r="169" spans="1:14" s="11" customFormat="1" x14ac:dyDescent="0.2">
      <c r="A169" s="11" t="s">
        <v>575</v>
      </c>
      <c r="G169" s="30"/>
      <c r="H169" s="30"/>
      <c r="K169" s="11">
        <v>11</v>
      </c>
      <c r="L169" s="11">
        <v>11.6</v>
      </c>
      <c r="M169" s="30">
        <f t="shared" si="10"/>
        <v>0.94827586206896552</v>
      </c>
      <c r="N169" s="11" t="s">
        <v>576</v>
      </c>
    </row>
    <row r="170" spans="1:14" s="11" customFormat="1" x14ac:dyDescent="0.2">
      <c r="A170" s="11" t="s">
        <v>575</v>
      </c>
      <c r="G170" s="30"/>
      <c r="H170" s="30"/>
      <c r="K170" s="11">
        <v>11</v>
      </c>
      <c r="L170" s="11">
        <v>12.6</v>
      </c>
      <c r="M170" s="30">
        <f t="shared" si="10"/>
        <v>0.87301587301587302</v>
      </c>
      <c r="N170" s="11" t="s">
        <v>576</v>
      </c>
    </row>
    <row r="171" spans="1:14" s="11" customFormat="1" x14ac:dyDescent="0.2">
      <c r="A171" s="11" t="s">
        <v>577</v>
      </c>
      <c r="G171" s="30"/>
      <c r="H171" s="30"/>
      <c r="K171" s="11">
        <v>11</v>
      </c>
      <c r="L171" s="11">
        <v>11.6</v>
      </c>
      <c r="M171" s="30">
        <f t="shared" si="10"/>
        <v>0.94827586206896552</v>
      </c>
      <c r="N171" s="11" t="s">
        <v>456</v>
      </c>
    </row>
    <row r="172" spans="1:14" s="11" customFormat="1" x14ac:dyDescent="0.2">
      <c r="A172" s="11" t="s">
        <v>577</v>
      </c>
      <c r="G172" s="30"/>
      <c r="H172" s="30"/>
      <c r="K172" s="11">
        <v>10.199999999999999</v>
      </c>
      <c r="L172" s="11">
        <v>11.6</v>
      </c>
      <c r="M172" s="30">
        <f t="shared" si="10"/>
        <v>0.87931034482758619</v>
      </c>
      <c r="N172" s="11" t="s">
        <v>456</v>
      </c>
    </row>
    <row r="173" spans="1:14" s="11" customFormat="1" x14ac:dyDescent="0.2">
      <c r="A173" s="11" t="s">
        <v>577</v>
      </c>
      <c r="G173" s="30"/>
      <c r="H173" s="30"/>
      <c r="K173" s="11">
        <v>10.8</v>
      </c>
      <c r="L173" s="11">
        <v>12</v>
      </c>
      <c r="M173" s="30">
        <f t="shared" si="10"/>
        <v>0.9</v>
      </c>
      <c r="N173" s="11" t="s">
        <v>456</v>
      </c>
    </row>
    <row r="174" spans="1:14" s="11" customFormat="1" x14ac:dyDescent="0.2">
      <c r="A174" s="11" t="s">
        <v>577</v>
      </c>
      <c r="G174" s="30"/>
      <c r="H174" s="30"/>
      <c r="K174" s="11">
        <v>11</v>
      </c>
      <c r="L174" s="11">
        <v>11.8</v>
      </c>
      <c r="M174" s="30">
        <f t="shared" si="10"/>
        <v>0.93220338983050843</v>
      </c>
      <c r="N174" s="11" t="s">
        <v>456</v>
      </c>
    </row>
    <row r="175" spans="1:14" s="11" customFormat="1" x14ac:dyDescent="0.2">
      <c r="A175" s="11" t="s">
        <v>577</v>
      </c>
      <c r="G175" s="30"/>
      <c r="H175" s="30"/>
      <c r="K175" s="11">
        <v>11.2</v>
      </c>
      <c r="L175" s="11">
        <v>11.6</v>
      </c>
      <c r="M175" s="30">
        <f t="shared" si="10"/>
        <v>0.96551724137931028</v>
      </c>
      <c r="N175" s="11" t="s">
        <v>456</v>
      </c>
    </row>
    <row r="176" spans="1:14" s="11" customFormat="1" x14ac:dyDescent="0.2">
      <c r="A176" s="11" t="s">
        <v>578</v>
      </c>
      <c r="G176" s="30"/>
      <c r="H176" s="30"/>
      <c r="K176" s="11">
        <v>10.6</v>
      </c>
      <c r="L176" s="11">
        <v>12</v>
      </c>
      <c r="M176" s="30">
        <f t="shared" si="10"/>
        <v>0.8833333333333333</v>
      </c>
      <c r="N176" s="11" t="s">
        <v>456</v>
      </c>
    </row>
    <row r="177" spans="1:16" s="11" customFormat="1" x14ac:dyDescent="0.2">
      <c r="A177" s="11" t="s">
        <v>578</v>
      </c>
      <c r="G177" s="30"/>
      <c r="H177" s="30"/>
      <c r="K177" s="11">
        <v>10.4</v>
      </c>
      <c r="L177" s="11">
        <v>11.2</v>
      </c>
      <c r="M177" s="30">
        <f t="shared" si="10"/>
        <v>0.92857142857142871</v>
      </c>
      <c r="N177" s="11" t="s">
        <v>456</v>
      </c>
    </row>
    <row r="178" spans="1:16" s="11" customFormat="1" x14ac:dyDescent="0.2">
      <c r="A178" s="11" t="s">
        <v>578</v>
      </c>
      <c r="G178" s="30"/>
      <c r="H178" s="30"/>
      <c r="K178" s="11">
        <v>10.199999999999999</v>
      </c>
      <c r="L178" s="11">
        <v>12.4</v>
      </c>
      <c r="M178" s="30">
        <f t="shared" si="10"/>
        <v>0.82258064516129026</v>
      </c>
      <c r="N178" s="11" t="s">
        <v>456</v>
      </c>
    </row>
    <row r="179" spans="1:16" s="11" customFormat="1" x14ac:dyDescent="0.2">
      <c r="A179" s="11" t="s">
        <v>578</v>
      </c>
      <c r="G179" s="30"/>
      <c r="H179" s="30"/>
      <c r="K179" s="11">
        <v>10.199999999999999</v>
      </c>
      <c r="L179" s="11">
        <v>11.6</v>
      </c>
      <c r="M179" s="30">
        <f t="shared" si="10"/>
        <v>0.87931034482758619</v>
      </c>
      <c r="N179" s="11" t="s">
        <v>456</v>
      </c>
    </row>
    <row r="180" spans="1:16" s="11" customFormat="1" x14ac:dyDescent="0.2">
      <c r="A180" s="32" t="s">
        <v>54</v>
      </c>
      <c r="B180" s="32"/>
      <c r="G180" s="30"/>
      <c r="H180" s="30"/>
      <c r="K180" s="11">
        <v>12</v>
      </c>
      <c r="L180" s="11">
        <v>13</v>
      </c>
      <c r="M180" s="30">
        <f t="shared" si="10"/>
        <v>0.92307692307692313</v>
      </c>
      <c r="P180" s="11" t="s">
        <v>49</v>
      </c>
    </row>
    <row r="181" spans="1:16" s="11" customFormat="1" x14ac:dyDescent="0.2">
      <c r="A181" s="32"/>
      <c r="B181" s="32"/>
      <c r="G181" s="30"/>
      <c r="H181" s="30"/>
      <c r="K181" s="11">
        <v>10</v>
      </c>
      <c r="L181" s="11">
        <v>12</v>
      </c>
      <c r="M181" s="30">
        <f t="shared" si="10"/>
        <v>0.83333333333333337</v>
      </c>
    </row>
    <row r="182" spans="1:16" s="11" customFormat="1" x14ac:dyDescent="0.2">
      <c r="A182" s="32"/>
      <c r="B182" s="32"/>
      <c r="G182" s="30"/>
      <c r="H182" s="30"/>
      <c r="K182" s="11">
        <v>9</v>
      </c>
      <c r="L182" s="11">
        <v>11</v>
      </c>
      <c r="M182" s="30">
        <f t="shared" si="10"/>
        <v>0.81818181818181823</v>
      </c>
    </row>
    <row r="183" spans="1:16" s="11" customFormat="1" x14ac:dyDescent="0.2">
      <c r="A183" s="32"/>
      <c r="B183" s="32"/>
      <c r="G183" s="30"/>
      <c r="H183" s="30"/>
      <c r="K183" s="11">
        <v>10</v>
      </c>
      <c r="L183" s="11">
        <v>12</v>
      </c>
      <c r="M183" s="30">
        <f t="shared" si="10"/>
        <v>0.83333333333333337</v>
      </c>
    </row>
    <row r="184" spans="1:16" s="11" customFormat="1" x14ac:dyDescent="0.2">
      <c r="A184" s="32"/>
      <c r="B184" s="32"/>
      <c r="G184" s="30"/>
      <c r="H184" s="30"/>
      <c r="K184" s="11">
        <v>11</v>
      </c>
      <c r="L184" s="11">
        <v>12</v>
      </c>
      <c r="M184" s="30">
        <f t="shared" si="10"/>
        <v>0.91666666666666663</v>
      </c>
    </row>
    <row r="185" spans="1:16" s="11" customFormat="1" x14ac:dyDescent="0.2">
      <c r="A185" s="32"/>
      <c r="B185" s="32"/>
      <c r="G185" s="30"/>
      <c r="H185" s="30"/>
      <c r="K185" s="11">
        <v>12</v>
      </c>
      <c r="L185" s="11">
        <v>12</v>
      </c>
      <c r="M185" s="30">
        <f t="shared" si="10"/>
        <v>1</v>
      </c>
    </row>
    <row r="186" spans="1:16" x14ac:dyDescent="0.2">
      <c r="A186" s="8"/>
      <c r="B186" s="8"/>
      <c r="K186">
        <v>11</v>
      </c>
      <c r="L186">
        <v>12</v>
      </c>
      <c r="M186" s="7">
        <f t="shared" si="10"/>
        <v>0.91666666666666663</v>
      </c>
    </row>
    <row r="187" spans="1:16" x14ac:dyDescent="0.2">
      <c r="A187" s="8"/>
      <c r="B187" s="8"/>
      <c r="K187">
        <v>11</v>
      </c>
      <c r="L187">
        <v>12</v>
      </c>
      <c r="M187" s="7">
        <f t="shared" si="10"/>
        <v>0.91666666666666663</v>
      </c>
    </row>
    <row r="188" spans="1:16" x14ac:dyDescent="0.2">
      <c r="A188" s="8"/>
      <c r="B188" s="8"/>
      <c r="K188">
        <v>11</v>
      </c>
      <c r="L188">
        <v>13</v>
      </c>
      <c r="M188" s="7">
        <f t="shared" si="10"/>
        <v>0.84615384615384615</v>
      </c>
    </row>
    <row r="189" spans="1:16" x14ac:dyDescent="0.2">
      <c r="A189" s="8"/>
      <c r="B189" s="8"/>
      <c r="K189">
        <v>11</v>
      </c>
      <c r="L189">
        <v>13</v>
      </c>
      <c r="M189" s="7">
        <f t="shared" si="10"/>
        <v>0.84615384615384615</v>
      </c>
    </row>
    <row r="190" spans="1:16" x14ac:dyDescent="0.2">
      <c r="A190" s="8"/>
      <c r="B190" s="8"/>
      <c r="K190">
        <v>11</v>
      </c>
      <c r="L190">
        <v>12</v>
      </c>
      <c r="M190" s="7">
        <f t="shared" si="10"/>
        <v>0.91666666666666663</v>
      </c>
    </row>
    <row r="191" spans="1:16" x14ac:dyDescent="0.2">
      <c r="A191" s="8"/>
      <c r="B191" s="8"/>
      <c r="K191">
        <v>11</v>
      </c>
      <c r="L191">
        <v>12</v>
      </c>
      <c r="M191" s="7">
        <f t="shared" si="10"/>
        <v>0.91666666666666663</v>
      </c>
    </row>
    <row r="192" spans="1:16" x14ac:dyDescent="0.2">
      <c r="A192" t="s">
        <v>639</v>
      </c>
      <c r="K192">
        <v>9</v>
      </c>
      <c r="L192">
        <v>11</v>
      </c>
      <c r="M192" s="7">
        <f t="shared" si="10"/>
        <v>0.81818181818181823</v>
      </c>
      <c r="N192" t="s">
        <v>52</v>
      </c>
    </row>
    <row r="193" spans="1:14" x14ac:dyDescent="0.2">
      <c r="K193">
        <v>10</v>
      </c>
      <c r="L193">
        <v>12</v>
      </c>
      <c r="M193" s="7">
        <f t="shared" si="10"/>
        <v>0.83333333333333337</v>
      </c>
    </row>
    <row r="194" spans="1:14" x14ac:dyDescent="0.2">
      <c r="K194">
        <v>9.5</v>
      </c>
      <c r="L194">
        <v>10.5</v>
      </c>
      <c r="M194" s="7">
        <f t="shared" si="10"/>
        <v>0.90476190476190477</v>
      </c>
    </row>
    <row r="195" spans="1:14" x14ac:dyDescent="0.2">
      <c r="A195" t="s">
        <v>995</v>
      </c>
      <c r="K195">
        <v>12</v>
      </c>
      <c r="L195">
        <v>14</v>
      </c>
      <c r="M195" s="7">
        <f t="shared" si="10"/>
        <v>0.8571428571428571</v>
      </c>
    </row>
    <row r="196" spans="1:14" x14ac:dyDescent="0.2">
      <c r="K196">
        <v>12</v>
      </c>
      <c r="L196">
        <v>14</v>
      </c>
      <c r="M196" s="7">
        <f t="shared" si="10"/>
        <v>0.8571428571428571</v>
      </c>
    </row>
    <row r="197" spans="1:14" x14ac:dyDescent="0.2">
      <c r="K197">
        <v>13</v>
      </c>
      <c r="L197">
        <v>15</v>
      </c>
      <c r="M197" s="7">
        <f t="shared" si="10"/>
        <v>0.8666666666666667</v>
      </c>
    </row>
    <row r="198" spans="1:14" x14ac:dyDescent="0.2">
      <c r="K198">
        <v>13</v>
      </c>
      <c r="L198">
        <v>15</v>
      </c>
      <c r="M198" s="7">
        <f t="shared" si="10"/>
        <v>0.8666666666666667</v>
      </c>
    </row>
    <row r="199" spans="1:14" x14ac:dyDescent="0.2">
      <c r="K199">
        <v>12</v>
      </c>
      <c r="L199">
        <v>14</v>
      </c>
      <c r="M199" s="7">
        <f t="shared" si="10"/>
        <v>0.8571428571428571</v>
      </c>
    </row>
    <row r="200" spans="1:14" x14ac:dyDescent="0.2">
      <c r="K200">
        <v>11.5</v>
      </c>
      <c r="L200">
        <v>13.5</v>
      </c>
      <c r="M200" s="7">
        <f t="shared" si="10"/>
        <v>0.85185185185185186</v>
      </c>
    </row>
    <row r="201" spans="1:14" x14ac:dyDescent="0.2">
      <c r="K201">
        <v>11.5</v>
      </c>
      <c r="L201">
        <v>14.5</v>
      </c>
      <c r="M201" s="7">
        <f t="shared" si="10"/>
        <v>0.7931034482758621</v>
      </c>
    </row>
    <row r="202" spans="1:14" x14ac:dyDescent="0.2">
      <c r="K202">
        <v>12.5</v>
      </c>
      <c r="L202">
        <v>14.5</v>
      </c>
      <c r="M202" s="7">
        <f t="shared" si="10"/>
        <v>0.86206896551724133</v>
      </c>
    </row>
    <row r="203" spans="1:14" x14ac:dyDescent="0.2">
      <c r="K203">
        <v>11</v>
      </c>
      <c r="L203">
        <v>13</v>
      </c>
      <c r="M203" s="7">
        <f t="shared" si="10"/>
        <v>0.84615384615384615</v>
      </c>
    </row>
    <row r="204" spans="1:14" x14ac:dyDescent="0.2">
      <c r="K204">
        <v>12</v>
      </c>
      <c r="L204">
        <v>14</v>
      </c>
      <c r="M204" s="7">
        <f t="shared" si="10"/>
        <v>0.8571428571428571</v>
      </c>
    </row>
    <row r="205" spans="1:14" x14ac:dyDescent="0.2">
      <c r="K205">
        <v>13</v>
      </c>
      <c r="L205">
        <v>15.5</v>
      </c>
      <c r="M205" s="7">
        <f t="shared" si="10"/>
        <v>0.83870967741935487</v>
      </c>
    </row>
    <row r="206" spans="1:14" x14ac:dyDescent="0.2">
      <c r="K206">
        <v>13</v>
      </c>
      <c r="L206">
        <v>15</v>
      </c>
      <c r="M206" s="7">
        <f t="shared" si="10"/>
        <v>0.8666666666666667</v>
      </c>
    </row>
    <row r="207" spans="1:14" x14ac:dyDescent="0.2">
      <c r="K207">
        <v>11.5</v>
      </c>
      <c r="L207">
        <v>13.5</v>
      </c>
      <c r="M207" s="7">
        <f t="shared" si="10"/>
        <v>0.85185185185185186</v>
      </c>
    </row>
    <row r="208" spans="1:14" x14ac:dyDescent="0.2">
      <c r="A208" t="s">
        <v>1129</v>
      </c>
      <c r="K208">
        <v>10</v>
      </c>
      <c r="L208">
        <v>13</v>
      </c>
      <c r="M208" s="7">
        <f t="shared" si="10"/>
        <v>0.76923076923076927</v>
      </c>
      <c r="N208" t="s">
        <v>52</v>
      </c>
    </row>
    <row r="209" spans="1:13" x14ac:dyDescent="0.2">
      <c r="K209">
        <v>10</v>
      </c>
      <c r="L209">
        <v>13</v>
      </c>
      <c r="M209" s="7">
        <f t="shared" si="10"/>
        <v>0.76923076923076927</v>
      </c>
    </row>
    <row r="210" spans="1:13" x14ac:dyDescent="0.2">
      <c r="K210">
        <v>10</v>
      </c>
      <c r="L210">
        <v>13</v>
      </c>
      <c r="M210" s="7">
        <f t="shared" si="10"/>
        <v>0.76923076923076927</v>
      </c>
    </row>
    <row r="211" spans="1:13" x14ac:dyDescent="0.2">
      <c r="K211">
        <v>9</v>
      </c>
      <c r="L211">
        <v>12</v>
      </c>
      <c r="M211" s="7">
        <f t="shared" si="10"/>
        <v>0.75</v>
      </c>
    </row>
    <row r="212" spans="1:13" x14ac:dyDescent="0.2">
      <c r="K212">
        <v>10</v>
      </c>
      <c r="L212">
        <v>13</v>
      </c>
      <c r="M212" s="7">
        <f t="shared" si="10"/>
        <v>0.76923076923076927</v>
      </c>
    </row>
    <row r="213" spans="1:13" x14ac:dyDescent="0.2">
      <c r="K213">
        <v>11</v>
      </c>
      <c r="L213">
        <v>12</v>
      </c>
      <c r="M213" s="7">
        <f t="shared" si="10"/>
        <v>0.91666666666666663</v>
      </c>
    </row>
    <row r="214" spans="1:13" x14ac:dyDescent="0.2">
      <c r="K214">
        <v>11</v>
      </c>
      <c r="L214">
        <v>12</v>
      </c>
      <c r="M214" s="7">
        <f t="shared" si="10"/>
        <v>0.91666666666666663</v>
      </c>
    </row>
    <row r="215" spans="1:13" x14ac:dyDescent="0.2">
      <c r="A215" t="s">
        <v>1130</v>
      </c>
      <c r="K215">
        <v>13.5</v>
      </c>
      <c r="L215">
        <v>14</v>
      </c>
      <c r="M215" s="7">
        <f t="shared" si="10"/>
        <v>0.9642857142857143</v>
      </c>
    </row>
    <row r="216" spans="1:13" x14ac:dyDescent="0.2">
      <c r="K216">
        <v>12</v>
      </c>
      <c r="L216">
        <v>14</v>
      </c>
      <c r="M216" s="7">
        <f t="shared" si="10"/>
        <v>0.8571428571428571</v>
      </c>
    </row>
    <row r="217" spans="1:13" x14ac:dyDescent="0.2">
      <c r="K217">
        <v>13.5</v>
      </c>
      <c r="L217">
        <v>14</v>
      </c>
      <c r="M217" s="7">
        <f t="shared" si="10"/>
        <v>0.9642857142857143</v>
      </c>
    </row>
    <row r="218" spans="1:13" x14ac:dyDescent="0.2">
      <c r="K218">
        <v>13</v>
      </c>
      <c r="L218">
        <v>14.5</v>
      </c>
      <c r="M218" s="7">
        <f t="shared" si="10"/>
        <v>0.89655172413793105</v>
      </c>
    </row>
    <row r="219" spans="1:13" x14ac:dyDescent="0.2">
      <c r="K219">
        <v>13.5</v>
      </c>
      <c r="L219">
        <v>15</v>
      </c>
      <c r="M219" s="7">
        <f t="shared" si="10"/>
        <v>0.9</v>
      </c>
    </row>
    <row r="220" spans="1:13" x14ac:dyDescent="0.2">
      <c r="K220">
        <v>13.5</v>
      </c>
      <c r="L220">
        <v>15</v>
      </c>
      <c r="M220" s="7">
        <f t="shared" si="10"/>
        <v>0.9</v>
      </c>
    </row>
    <row r="221" spans="1:13" x14ac:dyDescent="0.2">
      <c r="K221">
        <v>13</v>
      </c>
      <c r="L221">
        <v>14.5</v>
      </c>
      <c r="M221" s="7">
        <f t="shared" si="10"/>
        <v>0.89655172413793105</v>
      </c>
    </row>
    <row r="222" spans="1:13" x14ac:dyDescent="0.2">
      <c r="K222">
        <v>13.5</v>
      </c>
      <c r="L222">
        <v>14</v>
      </c>
      <c r="M222" s="7">
        <f t="shared" si="10"/>
        <v>0.9642857142857143</v>
      </c>
    </row>
    <row r="223" spans="1:13" x14ac:dyDescent="0.2">
      <c r="K223">
        <v>13</v>
      </c>
      <c r="L223">
        <v>14.5</v>
      </c>
      <c r="M223" s="7">
        <f t="shared" si="10"/>
        <v>0.89655172413793105</v>
      </c>
    </row>
    <row r="224" spans="1:13" x14ac:dyDescent="0.2">
      <c r="K224">
        <v>11</v>
      </c>
      <c r="L224">
        <v>13</v>
      </c>
      <c r="M224" s="7">
        <f t="shared" si="10"/>
        <v>0.84615384615384615</v>
      </c>
    </row>
    <row r="225" spans="11:13" x14ac:dyDescent="0.2">
      <c r="K225">
        <v>13</v>
      </c>
      <c r="L225">
        <v>14.5</v>
      </c>
      <c r="M225" s="7">
        <f t="shared" si="10"/>
        <v>0.89655172413793105</v>
      </c>
    </row>
    <row r="226" spans="11:13" x14ac:dyDescent="0.2">
      <c r="K226">
        <v>13</v>
      </c>
      <c r="L226">
        <v>14</v>
      </c>
      <c r="M226" s="7">
        <f t="shared" si="10"/>
        <v>0.9285714285714286</v>
      </c>
    </row>
    <row r="227" spans="11:13" x14ac:dyDescent="0.2">
      <c r="K227">
        <v>13.5</v>
      </c>
      <c r="L227">
        <v>15</v>
      </c>
      <c r="M227" s="7">
        <f t="shared" si="10"/>
        <v>0.9</v>
      </c>
    </row>
    <row r="228" spans="11:13" x14ac:dyDescent="0.2">
      <c r="K228">
        <v>13</v>
      </c>
      <c r="L228">
        <v>14</v>
      </c>
      <c r="M228" s="7">
        <f t="shared" si="10"/>
        <v>0.9285714285714286</v>
      </c>
    </row>
    <row r="229" spans="11:13" x14ac:dyDescent="0.2">
      <c r="K229">
        <v>13.5</v>
      </c>
      <c r="L229">
        <v>14</v>
      </c>
      <c r="M229" s="7">
        <f t="shared" si="10"/>
        <v>0.9642857142857143</v>
      </c>
    </row>
    <row r="230" spans="11:13" x14ac:dyDescent="0.2">
      <c r="K230">
        <v>13</v>
      </c>
      <c r="L230">
        <v>15</v>
      </c>
      <c r="M230" s="7">
        <f t="shared" si="10"/>
        <v>0.8666666666666667</v>
      </c>
    </row>
    <row r="231" spans="11:13" x14ac:dyDescent="0.2">
      <c r="K231">
        <v>13</v>
      </c>
      <c r="L231">
        <v>12.5</v>
      </c>
      <c r="M231" s="7">
        <f t="shared" si="10"/>
        <v>1.04</v>
      </c>
    </row>
    <row r="232" spans="11:13" x14ac:dyDescent="0.2">
      <c r="K232">
        <v>13</v>
      </c>
      <c r="L232">
        <v>14.5</v>
      </c>
      <c r="M232" s="7">
        <f t="shared" si="10"/>
        <v>0.89655172413793105</v>
      </c>
    </row>
    <row r="233" spans="11:13" x14ac:dyDescent="0.2">
      <c r="K233">
        <v>12</v>
      </c>
      <c r="L233">
        <v>13.5</v>
      </c>
      <c r="M233" s="7">
        <f t="shared" si="10"/>
        <v>0.88888888888888884</v>
      </c>
    </row>
    <row r="234" spans="11:13" x14ac:dyDescent="0.2">
      <c r="K234">
        <v>14</v>
      </c>
      <c r="L234">
        <v>14</v>
      </c>
      <c r="M234" s="7">
        <f t="shared" si="10"/>
        <v>1</v>
      </c>
    </row>
    <row r="235" spans="11:13" x14ac:dyDescent="0.2">
      <c r="K235">
        <v>13.5</v>
      </c>
      <c r="L235">
        <v>13.5</v>
      </c>
      <c r="M235" s="7">
        <f t="shared" si="10"/>
        <v>1</v>
      </c>
    </row>
    <row r="236" spans="11:13" x14ac:dyDescent="0.2">
      <c r="K236">
        <v>13.5</v>
      </c>
      <c r="L236">
        <v>15</v>
      </c>
      <c r="M236" s="7">
        <f t="shared" si="10"/>
        <v>0.9</v>
      </c>
    </row>
    <row r="237" spans="11:13" x14ac:dyDescent="0.2">
      <c r="K237">
        <v>13</v>
      </c>
      <c r="L237">
        <v>14.5</v>
      </c>
      <c r="M237" s="7">
        <f t="shared" si="10"/>
        <v>0.89655172413793105</v>
      </c>
    </row>
    <row r="238" spans="11:13" x14ac:dyDescent="0.2">
      <c r="K238">
        <v>12.5</v>
      </c>
      <c r="L238">
        <v>13.5</v>
      </c>
      <c r="M238" s="7">
        <f t="shared" si="10"/>
        <v>0.92592592592592593</v>
      </c>
    </row>
    <row r="239" spans="11:13" x14ac:dyDescent="0.2">
      <c r="K239">
        <v>13</v>
      </c>
      <c r="L239">
        <v>14</v>
      </c>
      <c r="M239" s="7">
        <f t="shared" si="10"/>
        <v>0.9285714285714286</v>
      </c>
    </row>
    <row r="240" spans="11:13" x14ac:dyDescent="0.2">
      <c r="K240">
        <v>13.5</v>
      </c>
      <c r="L240">
        <v>14.5</v>
      </c>
      <c r="M240" s="7">
        <f t="shared" si="10"/>
        <v>0.93103448275862066</v>
      </c>
    </row>
    <row r="241" spans="1:13" x14ac:dyDescent="0.2">
      <c r="K241">
        <v>13</v>
      </c>
      <c r="L241">
        <v>13.5</v>
      </c>
      <c r="M241" s="7">
        <f t="shared" si="10"/>
        <v>0.96296296296296291</v>
      </c>
    </row>
    <row r="242" spans="1:13" x14ac:dyDescent="0.2">
      <c r="A242" t="s">
        <v>1131</v>
      </c>
      <c r="K242">
        <v>12</v>
      </c>
      <c r="L242">
        <v>14</v>
      </c>
      <c r="M242" s="7">
        <f t="shared" si="10"/>
        <v>0.8571428571428571</v>
      </c>
    </row>
    <row r="243" spans="1:13" x14ac:dyDescent="0.2">
      <c r="K243">
        <v>10.5</v>
      </c>
      <c r="L243">
        <v>13</v>
      </c>
      <c r="M243" s="7">
        <f t="shared" si="10"/>
        <v>0.80769230769230771</v>
      </c>
    </row>
    <row r="244" spans="1:13" x14ac:dyDescent="0.2">
      <c r="K244">
        <v>11</v>
      </c>
      <c r="L244">
        <v>13</v>
      </c>
      <c r="M244" s="7">
        <f t="shared" si="10"/>
        <v>0.84615384615384615</v>
      </c>
    </row>
    <row r="245" spans="1:13" x14ac:dyDescent="0.2">
      <c r="K245">
        <v>10</v>
      </c>
      <c r="L245">
        <v>12.5</v>
      </c>
      <c r="M245" s="7">
        <f t="shared" si="10"/>
        <v>0.8</v>
      </c>
    </row>
    <row r="246" spans="1:13" x14ac:dyDescent="0.2">
      <c r="K246">
        <v>13.5</v>
      </c>
      <c r="L246">
        <v>14.5</v>
      </c>
      <c r="M246" s="7">
        <f t="shared" si="10"/>
        <v>0.93103448275862066</v>
      </c>
    </row>
    <row r="247" spans="1:13" x14ac:dyDescent="0.2">
      <c r="K247">
        <v>11.5</v>
      </c>
      <c r="L247">
        <v>12.5</v>
      </c>
      <c r="M247" s="7">
        <f t="shared" si="10"/>
        <v>0.92</v>
      </c>
    </row>
    <row r="248" spans="1:13" x14ac:dyDescent="0.2">
      <c r="K248">
        <v>12</v>
      </c>
      <c r="L248">
        <v>13</v>
      </c>
      <c r="M248" s="7">
        <f t="shared" si="10"/>
        <v>0.92307692307692313</v>
      </c>
    </row>
    <row r="249" spans="1:13" x14ac:dyDescent="0.2">
      <c r="K249">
        <v>13.5</v>
      </c>
      <c r="L249">
        <v>15</v>
      </c>
      <c r="M249" s="7">
        <f t="shared" si="10"/>
        <v>0.9</v>
      </c>
    </row>
    <row r="250" spans="1:13" x14ac:dyDescent="0.2">
      <c r="K250">
        <v>12.5</v>
      </c>
      <c r="L250">
        <v>14.5</v>
      </c>
      <c r="M250" s="7">
        <f t="shared" si="10"/>
        <v>0.86206896551724133</v>
      </c>
    </row>
    <row r="251" spans="1:13" x14ac:dyDescent="0.2">
      <c r="K251">
        <v>13.5</v>
      </c>
      <c r="L251">
        <v>15.5</v>
      </c>
      <c r="M251" s="7">
        <f t="shared" si="10"/>
        <v>0.87096774193548387</v>
      </c>
    </row>
    <row r="252" spans="1:13" x14ac:dyDescent="0.2">
      <c r="A252" t="s">
        <v>1132</v>
      </c>
      <c r="K252">
        <v>11.5</v>
      </c>
      <c r="L252">
        <v>13.5</v>
      </c>
      <c r="M252" s="7">
        <f t="shared" si="10"/>
        <v>0.85185185185185186</v>
      </c>
    </row>
    <row r="253" spans="1:13" x14ac:dyDescent="0.2">
      <c r="K253">
        <v>11.5</v>
      </c>
      <c r="L253">
        <v>12.5</v>
      </c>
      <c r="M253" s="7">
        <f t="shared" si="10"/>
        <v>0.92</v>
      </c>
    </row>
    <row r="254" spans="1:13" x14ac:dyDescent="0.2">
      <c r="K254">
        <v>11.5</v>
      </c>
      <c r="L254">
        <v>12.5</v>
      </c>
      <c r="M254" s="7">
        <f t="shared" si="10"/>
        <v>0.92</v>
      </c>
    </row>
    <row r="255" spans="1:13" x14ac:dyDescent="0.2">
      <c r="K255">
        <v>11.5</v>
      </c>
      <c r="L255">
        <v>13</v>
      </c>
      <c r="M255" s="7">
        <f t="shared" si="10"/>
        <v>0.88461538461538458</v>
      </c>
    </row>
    <row r="256" spans="1:13" x14ac:dyDescent="0.2">
      <c r="K256">
        <v>12.5</v>
      </c>
      <c r="L256">
        <v>13</v>
      </c>
      <c r="M256" s="7">
        <f t="shared" si="10"/>
        <v>0.96153846153846156</v>
      </c>
    </row>
    <row r="257" spans="1:13" x14ac:dyDescent="0.2">
      <c r="K257">
        <v>11.5</v>
      </c>
      <c r="L257">
        <v>12.5</v>
      </c>
      <c r="M257" s="7">
        <f t="shared" si="10"/>
        <v>0.92</v>
      </c>
    </row>
    <row r="258" spans="1:13" x14ac:dyDescent="0.2">
      <c r="K258">
        <v>11.5</v>
      </c>
      <c r="L258">
        <v>13</v>
      </c>
      <c r="M258" s="7">
        <f t="shared" si="10"/>
        <v>0.88461538461538458</v>
      </c>
    </row>
    <row r="259" spans="1:13" x14ac:dyDescent="0.2">
      <c r="K259">
        <v>12.5</v>
      </c>
      <c r="L259">
        <v>12.5</v>
      </c>
      <c r="M259" s="7">
        <f t="shared" si="10"/>
        <v>1</v>
      </c>
    </row>
    <row r="260" spans="1:13" x14ac:dyDescent="0.2">
      <c r="K260">
        <v>12.5</v>
      </c>
      <c r="L260">
        <v>14</v>
      </c>
      <c r="M260" s="7">
        <f t="shared" si="10"/>
        <v>0.8928571428571429</v>
      </c>
    </row>
    <row r="261" spans="1:13" x14ac:dyDescent="0.2">
      <c r="K261">
        <v>12</v>
      </c>
      <c r="L261">
        <v>12.5</v>
      </c>
      <c r="M261" s="7">
        <f t="shared" si="10"/>
        <v>0.96</v>
      </c>
    </row>
    <row r="262" spans="1:13" x14ac:dyDescent="0.2">
      <c r="K262">
        <v>12</v>
      </c>
      <c r="L262">
        <v>13.5</v>
      </c>
      <c r="M262" s="7">
        <f t="shared" si="10"/>
        <v>0.88888888888888884</v>
      </c>
    </row>
    <row r="263" spans="1:13" x14ac:dyDescent="0.2">
      <c r="K263">
        <v>11</v>
      </c>
      <c r="L263">
        <v>13</v>
      </c>
      <c r="M263" s="7">
        <f t="shared" si="10"/>
        <v>0.84615384615384615</v>
      </c>
    </row>
    <row r="264" spans="1:13" x14ac:dyDescent="0.2">
      <c r="K264">
        <v>12</v>
      </c>
      <c r="L264">
        <v>13</v>
      </c>
      <c r="M264" s="7">
        <f t="shared" si="10"/>
        <v>0.92307692307692313</v>
      </c>
    </row>
    <row r="265" spans="1:13" x14ac:dyDescent="0.2">
      <c r="K265">
        <v>11.5</v>
      </c>
      <c r="L265">
        <v>12.5</v>
      </c>
      <c r="M265" s="7">
        <f t="shared" si="10"/>
        <v>0.92</v>
      </c>
    </row>
    <row r="266" spans="1:13" x14ac:dyDescent="0.2">
      <c r="K266">
        <v>12.5</v>
      </c>
      <c r="L266">
        <v>13</v>
      </c>
      <c r="M266" s="7">
        <f t="shared" si="10"/>
        <v>0.96153846153846156</v>
      </c>
    </row>
    <row r="267" spans="1:13" x14ac:dyDescent="0.2">
      <c r="K267">
        <v>13.5</v>
      </c>
      <c r="L267">
        <v>14</v>
      </c>
      <c r="M267" s="7">
        <f t="shared" si="10"/>
        <v>0.9642857142857143</v>
      </c>
    </row>
    <row r="268" spans="1:13" x14ac:dyDescent="0.2">
      <c r="A268" t="s">
        <v>1133</v>
      </c>
      <c r="K268">
        <v>12</v>
      </c>
      <c r="L268">
        <v>15</v>
      </c>
      <c r="M268" s="7">
        <f t="shared" si="10"/>
        <v>0.8</v>
      </c>
    </row>
    <row r="269" spans="1:13" x14ac:dyDescent="0.2">
      <c r="K269">
        <v>13</v>
      </c>
      <c r="L269">
        <v>14.5</v>
      </c>
      <c r="M269" s="7">
        <f t="shared" si="10"/>
        <v>0.89655172413793105</v>
      </c>
    </row>
    <row r="270" spans="1:13" x14ac:dyDescent="0.2">
      <c r="K270">
        <v>13</v>
      </c>
      <c r="L270">
        <v>14.5</v>
      </c>
      <c r="M270" s="7">
        <f t="shared" si="10"/>
        <v>0.89655172413793105</v>
      </c>
    </row>
    <row r="271" spans="1:13" x14ac:dyDescent="0.2">
      <c r="K271">
        <v>13</v>
      </c>
      <c r="L271">
        <v>14</v>
      </c>
      <c r="M271" s="7">
        <f t="shared" si="10"/>
        <v>0.9285714285714286</v>
      </c>
    </row>
    <row r="272" spans="1:13" x14ac:dyDescent="0.2">
      <c r="K272">
        <v>13</v>
      </c>
      <c r="L272">
        <v>15</v>
      </c>
      <c r="M272" s="7">
        <f t="shared" si="10"/>
        <v>0.8666666666666667</v>
      </c>
    </row>
    <row r="273" spans="1:13" x14ac:dyDescent="0.2">
      <c r="K273">
        <v>11</v>
      </c>
      <c r="L273">
        <v>12.5</v>
      </c>
      <c r="M273" s="7">
        <f t="shared" si="10"/>
        <v>0.88</v>
      </c>
    </row>
    <row r="274" spans="1:13" x14ac:dyDescent="0.2">
      <c r="A274" t="s">
        <v>1134</v>
      </c>
      <c r="K274">
        <v>8</v>
      </c>
      <c r="L274">
        <v>11</v>
      </c>
      <c r="M274" s="7">
        <f t="shared" si="10"/>
        <v>0.72727272727272729</v>
      </c>
    </row>
    <row r="275" spans="1:13" x14ac:dyDescent="0.2">
      <c r="K275">
        <v>8.5</v>
      </c>
      <c r="L275">
        <v>10.5</v>
      </c>
      <c r="M275" s="7">
        <f t="shared" si="10"/>
        <v>0.80952380952380953</v>
      </c>
    </row>
    <row r="276" spans="1:13" x14ac:dyDescent="0.2">
      <c r="K276">
        <v>10</v>
      </c>
      <c r="L276">
        <v>10.5</v>
      </c>
      <c r="M276" s="7">
        <f t="shared" si="10"/>
        <v>0.95238095238095233</v>
      </c>
    </row>
    <row r="277" spans="1:13" x14ac:dyDescent="0.2">
      <c r="K277">
        <v>9</v>
      </c>
      <c r="L277">
        <v>11</v>
      </c>
      <c r="M277" s="7">
        <f t="shared" si="10"/>
        <v>0.81818181818181823</v>
      </c>
    </row>
    <row r="278" spans="1:13" x14ac:dyDescent="0.2">
      <c r="K278">
        <v>9</v>
      </c>
      <c r="L278">
        <v>10</v>
      </c>
      <c r="M278" s="7">
        <f t="shared" si="10"/>
        <v>0.9</v>
      </c>
    </row>
    <row r="279" spans="1:13" x14ac:dyDescent="0.2">
      <c r="K279">
        <v>8.5</v>
      </c>
      <c r="L279">
        <v>9.5</v>
      </c>
      <c r="M279" s="7">
        <f t="shared" si="10"/>
        <v>0.89473684210526316</v>
      </c>
    </row>
    <row r="280" spans="1:13" x14ac:dyDescent="0.2">
      <c r="K280">
        <v>9.5</v>
      </c>
      <c r="L280">
        <v>11</v>
      </c>
      <c r="M280" s="7">
        <f t="shared" si="10"/>
        <v>0.86363636363636365</v>
      </c>
    </row>
    <row r="281" spans="1:13" x14ac:dyDescent="0.2">
      <c r="K281">
        <v>9.5</v>
      </c>
      <c r="L281">
        <v>11</v>
      </c>
      <c r="M281" s="7">
        <f t="shared" si="10"/>
        <v>0.86363636363636365</v>
      </c>
    </row>
    <row r="282" spans="1:13" x14ac:dyDescent="0.2">
      <c r="A282" t="s">
        <v>1135</v>
      </c>
      <c r="K282">
        <v>7</v>
      </c>
      <c r="L282">
        <v>10</v>
      </c>
      <c r="M282" s="7">
        <f t="shared" si="10"/>
        <v>0.7</v>
      </c>
    </row>
    <row r="283" spans="1:13" x14ac:dyDescent="0.2">
      <c r="K283">
        <v>11</v>
      </c>
      <c r="L283">
        <v>12</v>
      </c>
      <c r="M283" s="7">
        <f t="shared" si="10"/>
        <v>0.91666666666666663</v>
      </c>
    </row>
    <row r="284" spans="1:13" x14ac:dyDescent="0.2">
      <c r="K284">
        <v>8</v>
      </c>
      <c r="L284">
        <v>10</v>
      </c>
      <c r="M284" s="7">
        <f t="shared" si="10"/>
        <v>0.8</v>
      </c>
    </row>
    <row r="285" spans="1:13" x14ac:dyDescent="0.2">
      <c r="K285">
        <v>8</v>
      </c>
      <c r="L285">
        <v>8</v>
      </c>
      <c r="M285" s="7">
        <f t="shared" si="10"/>
        <v>1</v>
      </c>
    </row>
    <row r="286" spans="1:13" x14ac:dyDescent="0.2">
      <c r="K286">
        <v>9</v>
      </c>
      <c r="L286">
        <v>11</v>
      </c>
      <c r="M286" s="7">
        <f t="shared" si="10"/>
        <v>0.81818181818181823</v>
      </c>
    </row>
    <row r="287" spans="1:13" x14ac:dyDescent="0.2">
      <c r="K287">
        <v>9</v>
      </c>
      <c r="L287">
        <v>11</v>
      </c>
      <c r="M287" s="7">
        <f t="shared" si="10"/>
        <v>0.81818181818181823</v>
      </c>
    </row>
    <row r="288" spans="1:13" x14ac:dyDescent="0.2">
      <c r="A288" t="s">
        <v>1136</v>
      </c>
      <c r="K288">
        <v>9</v>
      </c>
      <c r="L288">
        <v>10.5</v>
      </c>
      <c r="M288" s="7">
        <f t="shared" si="10"/>
        <v>0.8571428571428571</v>
      </c>
    </row>
    <row r="289" spans="1:13" x14ac:dyDescent="0.2">
      <c r="K289">
        <v>8</v>
      </c>
      <c r="L289">
        <v>9</v>
      </c>
      <c r="M289" s="7">
        <f t="shared" si="10"/>
        <v>0.88888888888888884</v>
      </c>
    </row>
    <row r="290" spans="1:13" x14ac:dyDescent="0.2">
      <c r="A290" t="s">
        <v>1137</v>
      </c>
      <c r="K290">
        <v>13</v>
      </c>
      <c r="L290">
        <v>15</v>
      </c>
      <c r="M290" s="7">
        <f t="shared" si="10"/>
        <v>0.8666666666666667</v>
      </c>
    </row>
    <row r="291" spans="1:13" x14ac:dyDescent="0.2">
      <c r="K291">
        <v>12</v>
      </c>
      <c r="L291">
        <v>14</v>
      </c>
      <c r="M291" s="7">
        <f t="shared" si="10"/>
        <v>0.8571428571428571</v>
      </c>
    </row>
    <row r="292" spans="1:13" x14ac:dyDescent="0.2">
      <c r="K292">
        <v>12</v>
      </c>
      <c r="L292">
        <v>13</v>
      </c>
      <c r="M292" s="7">
        <f t="shared" si="10"/>
        <v>0.92307692307692313</v>
      </c>
    </row>
    <row r="293" spans="1:13" x14ac:dyDescent="0.2">
      <c r="K293">
        <v>12</v>
      </c>
      <c r="L293">
        <v>13</v>
      </c>
      <c r="M293" s="7">
        <f t="shared" si="10"/>
        <v>0.92307692307692313</v>
      </c>
    </row>
    <row r="294" spans="1:13" x14ac:dyDescent="0.2">
      <c r="K294">
        <v>13</v>
      </c>
      <c r="L294">
        <v>14</v>
      </c>
      <c r="M294" s="7">
        <f t="shared" si="10"/>
        <v>0.9285714285714286</v>
      </c>
    </row>
    <row r="295" spans="1:13" x14ac:dyDescent="0.2">
      <c r="K295">
        <v>13</v>
      </c>
      <c r="L295">
        <v>14</v>
      </c>
      <c r="M295" s="7">
        <f t="shared" si="10"/>
        <v>0.9285714285714286</v>
      </c>
    </row>
    <row r="296" spans="1:13" x14ac:dyDescent="0.2">
      <c r="K296">
        <v>11</v>
      </c>
      <c r="L296">
        <v>13</v>
      </c>
      <c r="M296" s="7">
        <f t="shared" si="10"/>
        <v>0.84615384615384615</v>
      </c>
    </row>
    <row r="297" spans="1:13" x14ac:dyDescent="0.2">
      <c r="K297">
        <v>12</v>
      </c>
      <c r="L297">
        <v>14</v>
      </c>
      <c r="M297" s="7">
        <f t="shared" si="10"/>
        <v>0.8571428571428571</v>
      </c>
    </row>
    <row r="298" spans="1:13" x14ac:dyDescent="0.2">
      <c r="K298">
        <v>11</v>
      </c>
      <c r="L298">
        <v>14</v>
      </c>
      <c r="M298" s="7">
        <f t="shared" si="10"/>
        <v>0.7857142857142857</v>
      </c>
    </row>
    <row r="299" spans="1:13" x14ac:dyDescent="0.2">
      <c r="K299">
        <v>11</v>
      </c>
      <c r="L299">
        <v>14</v>
      </c>
      <c r="M299" s="7">
        <f t="shared" si="10"/>
        <v>0.7857142857142857</v>
      </c>
    </row>
    <row r="300" spans="1:13" x14ac:dyDescent="0.2">
      <c r="K300">
        <v>12</v>
      </c>
      <c r="L300">
        <v>13</v>
      </c>
      <c r="M300" s="7">
        <f t="shared" si="10"/>
        <v>0.92307692307692313</v>
      </c>
    </row>
    <row r="301" spans="1:13" x14ac:dyDescent="0.2">
      <c r="K301">
        <v>11</v>
      </c>
      <c r="L301">
        <v>12</v>
      </c>
      <c r="M301" s="7">
        <f t="shared" si="10"/>
        <v>0.91666666666666663</v>
      </c>
    </row>
    <row r="302" spans="1:13" x14ac:dyDescent="0.2">
      <c r="K302">
        <v>12</v>
      </c>
      <c r="L302">
        <v>13</v>
      </c>
      <c r="M302" s="7">
        <f t="shared" si="10"/>
        <v>0.92307692307692313</v>
      </c>
    </row>
    <row r="303" spans="1:13" x14ac:dyDescent="0.2">
      <c r="A303" t="s">
        <v>1138</v>
      </c>
      <c r="B303">
        <v>9</v>
      </c>
      <c r="C303">
        <v>80</v>
      </c>
      <c r="D303">
        <v>52</v>
      </c>
      <c r="E303">
        <v>52</v>
      </c>
      <c r="F303">
        <v>29</v>
      </c>
      <c r="G303" s="7">
        <f>C303/D303</f>
        <v>1.5384615384615385</v>
      </c>
      <c r="H303" s="7">
        <f>E303/C303</f>
        <v>0.65</v>
      </c>
      <c r="I303">
        <v>16</v>
      </c>
      <c r="J303">
        <v>43</v>
      </c>
    </row>
    <row r="304" spans="1:13" x14ac:dyDescent="0.2">
      <c r="B304">
        <v>13</v>
      </c>
      <c r="C304">
        <v>75</v>
      </c>
      <c r="D304">
        <v>56</v>
      </c>
      <c r="E304">
        <v>45</v>
      </c>
      <c r="F304">
        <v>32</v>
      </c>
      <c r="G304" s="7">
        <f t="shared" ref="G304:G340" si="11">C304/D304</f>
        <v>1.3392857142857142</v>
      </c>
      <c r="H304" s="7">
        <f t="shared" ref="H304:H340" si="12">E304/C304</f>
        <v>0.6</v>
      </c>
      <c r="I304">
        <v>14</v>
      </c>
      <c r="J304">
        <v>46</v>
      </c>
    </row>
    <row r="305" spans="1:10" x14ac:dyDescent="0.2">
      <c r="B305">
        <v>14</v>
      </c>
      <c r="C305">
        <v>104</v>
      </c>
      <c r="D305">
        <v>69</v>
      </c>
      <c r="E305">
        <v>67</v>
      </c>
      <c r="F305">
        <v>25</v>
      </c>
      <c r="G305" s="7">
        <f t="shared" si="11"/>
        <v>1.5072463768115942</v>
      </c>
      <c r="H305" s="7">
        <f t="shared" si="12"/>
        <v>0.64423076923076927</v>
      </c>
      <c r="I305">
        <v>19</v>
      </c>
      <c r="J305">
        <v>38</v>
      </c>
    </row>
    <row r="306" spans="1:10" x14ac:dyDescent="0.2">
      <c r="B306">
        <v>11</v>
      </c>
      <c r="C306">
        <v>89</v>
      </c>
      <c r="D306">
        <v>60</v>
      </c>
      <c r="E306">
        <v>52</v>
      </c>
      <c r="F306">
        <v>27</v>
      </c>
      <c r="G306" s="7">
        <f t="shared" si="11"/>
        <v>1.4833333333333334</v>
      </c>
      <c r="H306" s="7">
        <f t="shared" si="12"/>
        <v>0.5842696629213483</v>
      </c>
      <c r="I306">
        <v>16</v>
      </c>
      <c r="J306">
        <v>46</v>
      </c>
    </row>
    <row r="307" spans="1:10" x14ac:dyDescent="0.2">
      <c r="B307">
        <v>11</v>
      </c>
      <c r="C307">
        <v>70</v>
      </c>
      <c r="D307">
        <v>54</v>
      </c>
      <c r="E307">
        <v>43</v>
      </c>
      <c r="F307">
        <v>37</v>
      </c>
      <c r="G307" s="7">
        <f t="shared" si="11"/>
        <v>1.2962962962962963</v>
      </c>
      <c r="H307" s="7">
        <f t="shared" si="12"/>
        <v>0.61428571428571432</v>
      </c>
      <c r="I307">
        <v>15</v>
      </c>
      <c r="J307">
        <v>42</v>
      </c>
    </row>
    <row r="308" spans="1:10" x14ac:dyDescent="0.2">
      <c r="B308">
        <v>11</v>
      </c>
      <c r="C308">
        <v>103</v>
      </c>
      <c r="D308">
        <v>66</v>
      </c>
      <c r="E308">
        <v>62</v>
      </c>
      <c r="F308">
        <v>24</v>
      </c>
      <c r="G308" s="7">
        <f t="shared" si="11"/>
        <v>1.5606060606060606</v>
      </c>
      <c r="H308" s="7">
        <f t="shared" si="12"/>
        <v>0.60194174757281549</v>
      </c>
      <c r="I308">
        <v>17</v>
      </c>
      <c r="J308">
        <v>40</v>
      </c>
    </row>
    <row r="309" spans="1:10" x14ac:dyDescent="0.2">
      <c r="A309" t="s">
        <v>1141</v>
      </c>
      <c r="B309">
        <v>12</v>
      </c>
      <c r="C309">
        <v>100</v>
      </c>
      <c r="D309">
        <v>59</v>
      </c>
      <c r="E309">
        <v>58</v>
      </c>
      <c r="F309">
        <v>26</v>
      </c>
      <c r="G309" s="7">
        <f t="shared" si="11"/>
        <v>1.6949152542372881</v>
      </c>
      <c r="H309" s="7">
        <f t="shared" si="12"/>
        <v>0.57999999999999996</v>
      </c>
      <c r="I309">
        <v>17</v>
      </c>
      <c r="J309">
        <v>36</v>
      </c>
    </row>
    <row r="310" spans="1:10" x14ac:dyDescent="0.2">
      <c r="B310">
        <v>8</v>
      </c>
      <c r="C310">
        <v>74</v>
      </c>
      <c r="D310">
        <v>43</v>
      </c>
      <c r="E310">
        <v>46</v>
      </c>
      <c r="F310">
        <v>22</v>
      </c>
      <c r="G310" s="7">
        <f t="shared" si="11"/>
        <v>1.7209302325581395</v>
      </c>
      <c r="H310" s="7">
        <f t="shared" si="12"/>
        <v>0.6216216216216216</v>
      </c>
      <c r="I310">
        <v>15</v>
      </c>
      <c r="J310">
        <v>38</v>
      </c>
    </row>
    <row r="311" spans="1:10" x14ac:dyDescent="0.2">
      <c r="B311">
        <v>8</v>
      </c>
      <c r="C311">
        <v>92</v>
      </c>
      <c r="D311">
        <v>65</v>
      </c>
      <c r="E311">
        <v>56</v>
      </c>
      <c r="F311">
        <v>30</v>
      </c>
      <c r="G311" s="7">
        <f t="shared" si="11"/>
        <v>1.4153846153846155</v>
      </c>
      <c r="H311" s="7">
        <f t="shared" si="12"/>
        <v>0.60869565217391308</v>
      </c>
      <c r="I311">
        <v>17</v>
      </c>
      <c r="J311">
        <v>38</v>
      </c>
    </row>
    <row r="312" spans="1:10" x14ac:dyDescent="0.2">
      <c r="B312">
        <v>10</v>
      </c>
      <c r="C312">
        <v>97</v>
      </c>
      <c r="D312">
        <v>63</v>
      </c>
      <c r="E312">
        <v>60</v>
      </c>
      <c r="F312">
        <v>28</v>
      </c>
      <c r="G312" s="7">
        <f t="shared" si="11"/>
        <v>1.5396825396825398</v>
      </c>
      <c r="H312" s="7">
        <f t="shared" si="12"/>
        <v>0.61855670103092786</v>
      </c>
      <c r="I312">
        <v>19</v>
      </c>
      <c r="J312">
        <v>38</v>
      </c>
    </row>
    <row r="313" spans="1:10" x14ac:dyDescent="0.2">
      <c r="B313">
        <v>7</v>
      </c>
      <c r="C313">
        <v>89</v>
      </c>
      <c r="D313">
        <v>56</v>
      </c>
      <c r="E313">
        <v>55</v>
      </c>
      <c r="F313">
        <v>24</v>
      </c>
      <c r="G313" s="7">
        <f t="shared" si="11"/>
        <v>1.5892857142857142</v>
      </c>
      <c r="H313" s="7">
        <f t="shared" si="12"/>
        <v>0.6179775280898876</v>
      </c>
      <c r="I313">
        <v>16</v>
      </c>
      <c r="J313">
        <v>39</v>
      </c>
    </row>
    <row r="314" spans="1:10" x14ac:dyDescent="0.2">
      <c r="B314">
        <v>5</v>
      </c>
      <c r="C314">
        <v>65</v>
      </c>
      <c r="D314">
        <v>50</v>
      </c>
      <c r="E314">
        <v>38</v>
      </c>
      <c r="F314">
        <v>24</v>
      </c>
      <c r="G314" s="7">
        <f t="shared" si="11"/>
        <v>1.3</v>
      </c>
      <c r="H314" s="7">
        <f t="shared" si="12"/>
        <v>0.58461538461538465</v>
      </c>
      <c r="I314">
        <v>14</v>
      </c>
      <c r="J314">
        <v>43</v>
      </c>
    </row>
    <row r="315" spans="1:10" x14ac:dyDescent="0.2">
      <c r="B315">
        <v>11</v>
      </c>
      <c r="C315">
        <v>95</v>
      </c>
      <c r="D315">
        <v>66</v>
      </c>
      <c r="E315">
        <v>56</v>
      </c>
      <c r="F315">
        <v>28</v>
      </c>
      <c r="G315" s="7">
        <f t="shared" si="11"/>
        <v>1.4393939393939394</v>
      </c>
      <c r="H315" s="7">
        <f t="shared" si="12"/>
        <v>0.58947368421052626</v>
      </c>
      <c r="I315">
        <v>19</v>
      </c>
      <c r="J315">
        <v>43</v>
      </c>
    </row>
    <row r="316" spans="1:10" x14ac:dyDescent="0.2">
      <c r="B316">
        <v>10</v>
      </c>
      <c r="C316">
        <v>95</v>
      </c>
      <c r="D316">
        <v>66</v>
      </c>
      <c r="E316">
        <v>63</v>
      </c>
      <c r="F316">
        <v>32</v>
      </c>
      <c r="G316" s="7">
        <f t="shared" si="11"/>
        <v>1.4393939393939394</v>
      </c>
      <c r="H316" s="7">
        <f t="shared" si="12"/>
        <v>0.66315789473684206</v>
      </c>
      <c r="I316">
        <v>17</v>
      </c>
      <c r="J316">
        <v>36</v>
      </c>
    </row>
    <row r="317" spans="1:10" x14ac:dyDescent="0.2">
      <c r="B317">
        <v>7</v>
      </c>
      <c r="C317">
        <v>73</v>
      </c>
      <c r="D317">
        <v>47</v>
      </c>
      <c r="E317">
        <v>45</v>
      </c>
      <c r="F317">
        <v>28</v>
      </c>
      <c r="G317" s="7">
        <f t="shared" si="11"/>
        <v>1.553191489361702</v>
      </c>
      <c r="H317" s="7">
        <f t="shared" si="12"/>
        <v>0.61643835616438358</v>
      </c>
      <c r="I317">
        <v>15</v>
      </c>
      <c r="J317">
        <v>43</v>
      </c>
    </row>
    <row r="318" spans="1:10" x14ac:dyDescent="0.2">
      <c r="B318">
        <v>7</v>
      </c>
      <c r="C318">
        <v>69</v>
      </c>
      <c r="D318">
        <v>45</v>
      </c>
      <c r="E318">
        <v>44</v>
      </c>
      <c r="F318">
        <v>25</v>
      </c>
      <c r="G318" s="7">
        <f t="shared" si="11"/>
        <v>1.5333333333333334</v>
      </c>
      <c r="H318" s="7">
        <f t="shared" si="12"/>
        <v>0.6376811594202898</v>
      </c>
      <c r="I318">
        <v>15</v>
      </c>
      <c r="J318">
        <v>40</v>
      </c>
    </row>
    <row r="319" spans="1:10" x14ac:dyDescent="0.2">
      <c r="A319" t="s">
        <v>1140</v>
      </c>
      <c r="B319">
        <v>12</v>
      </c>
      <c r="C319">
        <v>80</v>
      </c>
      <c r="D319">
        <v>58</v>
      </c>
      <c r="E319">
        <v>47</v>
      </c>
      <c r="F319">
        <v>32</v>
      </c>
      <c r="G319" s="7">
        <f t="shared" si="11"/>
        <v>1.3793103448275863</v>
      </c>
      <c r="H319" s="7">
        <f t="shared" si="12"/>
        <v>0.58750000000000002</v>
      </c>
      <c r="I319">
        <v>16</v>
      </c>
      <c r="J319">
        <v>43</v>
      </c>
    </row>
    <row r="320" spans="1:10" x14ac:dyDescent="0.2">
      <c r="B320">
        <v>10</v>
      </c>
      <c r="C320">
        <v>88</v>
      </c>
      <c r="D320">
        <v>62</v>
      </c>
      <c r="E320">
        <v>53</v>
      </c>
      <c r="F320">
        <v>37</v>
      </c>
      <c r="G320" s="7">
        <f t="shared" si="11"/>
        <v>1.4193548387096775</v>
      </c>
      <c r="H320" s="7">
        <f t="shared" si="12"/>
        <v>0.60227272727272729</v>
      </c>
      <c r="I320">
        <v>17</v>
      </c>
      <c r="J320">
        <v>44</v>
      </c>
    </row>
    <row r="321" spans="2:10" x14ac:dyDescent="0.2">
      <c r="B321">
        <v>12</v>
      </c>
      <c r="C321">
        <v>85</v>
      </c>
      <c r="D321">
        <v>58</v>
      </c>
      <c r="E321">
        <v>48</v>
      </c>
      <c r="F321">
        <v>30</v>
      </c>
      <c r="G321" s="7">
        <f t="shared" si="11"/>
        <v>1.4655172413793103</v>
      </c>
      <c r="H321" s="7">
        <f t="shared" si="12"/>
        <v>0.56470588235294117</v>
      </c>
      <c r="I321">
        <v>19</v>
      </c>
      <c r="J321">
        <v>41</v>
      </c>
    </row>
    <row r="322" spans="2:10" x14ac:dyDescent="0.2">
      <c r="B322">
        <v>7</v>
      </c>
      <c r="C322">
        <v>77</v>
      </c>
      <c r="D322">
        <v>58</v>
      </c>
      <c r="E322">
        <v>44</v>
      </c>
      <c r="F322">
        <v>28</v>
      </c>
      <c r="G322" s="7">
        <f t="shared" si="11"/>
        <v>1.3275862068965518</v>
      </c>
      <c r="H322" s="7">
        <f t="shared" si="12"/>
        <v>0.5714285714285714</v>
      </c>
      <c r="I322">
        <v>17</v>
      </c>
      <c r="J322">
        <v>42</v>
      </c>
    </row>
    <row r="323" spans="2:10" x14ac:dyDescent="0.2">
      <c r="B323">
        <v>8</v>
      </c>
      <c r="C323">
        <v>67</v>
      </c>
      <c r="D323">
        <v>47</v>
      </c>
      <c r="E323">
        <v>41</v>
      </c>
      <c r="F323">
        <v>32</v>
      </c>
      <c r="G323" s="7">
        <f t="shared" si="11"/>
        <v>1.425531914893617</v>
      </c>
      <c r="H323" s="7">
        <f t="shared" si="12"/>
        <v>0.61194029850746268</v>
      </c>
      <c r="I323">
        <v>18</v>
      </c>
      <c r="J323">
        <v>38</v>
      </c>
    </row>
    <row r="324" spans="2:10" x14ac:dyDescent="0.2">
      <c r="B324">
        <v>10</v>
      </c>
      <c r="C324">
        <v>78</v>
      </c>
      <c r="D324">
        <v>59</v>
      </c>
      <c r="E324">
        <v>48</v>
      </c>
      <c r="F324">
        <v>28</v>
      </c>
      <c r="G324" s="7">
        <f t="shared" si="11"/>
        <v>1.3220338983050848</v>
      </c>
      <c r="H324" s="7">
        <f t="shared" si="12"/>
        <v>0.61538461538461542</v>
      </c>
      <c r="I324">
        <v>18</v>
      </c>
      <c r="J324">
        <v>43</v>
      </c>
    </row>
    <row r="325" spans="2:10" x14ac:dyDescent="0.2">
      <c r="B325">
        <v>11</v>
      </c>
      <c r="C325">
        <v>85</v>
      </c>
      <c r="D325">
        <v>58</v>
      </c>
      <c r="E325">
        <v>53</v>
      </c>
      <c r="F325">
        <v>26</v>
      </c>
      <c r="G325" s="7">
        <f t="shared" si="11"/>
        <v>1.4655172413793103</v>
      </c>
      <c r="H325" s="7">
        <f t="shared" si="12"/>
        <v>0.62352941176470589</v>
      </c>
      <c r="I325">
        <v>18</v>
      </c>
      <c r="J325">
        <v>42</v>
      </c>
    </row>
    <row r="326" spans="2:10" x14ac:dyDescent="0.2">
      <c r="B326">
        <v>12</v>
      </c>
      <c r="C326">
        <v>80</v>
      </c>
      <c r="D326">
        <v>56</v>
      </c>
      <c r="E326">
        <v>47</v>
      </c>
      <c r="F326">
        <v>33</v>
      </c>
      <c r="G326" s="7">
        <f t="shared" si="11"/>
        <v>1.4285714285714286</v>
      </c>
      <c r="H326" s="7">
        <f t="shared" si="12"/>
        <v>0.58750000000000002</v>
      </c>
      <c r="I326">
        <v>17</v>
      </c>
      <c r="J326">
        <v>42</v>
      </c>
    </row>
    <row r="327" spans="2:10" x14ac:dyDescent="0.2">
      <c r="B327">
        <v>13</v>
      </c>
      <c r="C327">
        <v>82</v>
      </c>
      <c r="D327">
        <v>57</v>
      </c>
      <c r="E327">
        <v>52</v>
      </c>
      <c r="F327">
        <v>32</v>
      </c>
      <c r="G327" s="7">
        <f t="shared" si="11"/>
        <v>1.4385964912280702</v>
      </c>
      <c r="H327" s="7">
        <f t="shared" si="12"/>
        <v>0.63414634146341464</v>
      </c>
      <c r="I327">
        <v>20</v>
      </c>
      <c r="J327">
        <v>43</v>
      </c>
    </row>
    <row r="328" spans="2:10" x14ac:dyDescent="0.2">
      <c r="B328">
        <v>12</v>
      </c>
      <c r="C328">
        <v>78</v>
      </c>
      <c r="D328">
        <v>62</v>
      </c>
      <c r="E328">
        <v>44</v>
      </c>
      <c r="F328">
        <v>33</v>
      </c>
      <c r="G328" s="7">
        <f t="shared" si="11"/>
        <v>1.2580645161290323</v>
      </c>
      <c r="H328" s="7">
        <f t="shared" si="12"/>
        <v>0.5641025641025641</v>
      </c>
      <c r="I328">
        <v>20</v>
      </c>
      <c r="J328">
        <v>48</v>
      </c>
    </row>
    <row r="329" spans="2:10" x14ac:dyDescent="0.2">
      <c r="B329">
        <v>9</v>
      </c>
      <c r="C329">
        <v>69</v>
      </c>
      <c r="D329">
        <v>46</v>
      </c>
      <c r="E329">
        <v>42</v>
      </c>
      <c r="F329">
        <v>28</v>
      </c>
      <c r="G329" s="7">
        <f t="shared" si="11"/>
        <v>1.5</v>
      </c>
      <c r="H329" s="7">
        <f t="shared" si="12"/>
        <v>0.60869565217391308</v>
      </c>
      <c r="I329">
        <v>16</v>
      </c>
      <c r="J329">
        <v>43</v>
      </c>
    </row>
    <row r="330" spans="2:10" x14ac:dyDescent="0.2">
      <c r="B330">
        <v>20</v>
      </c>
      <c r="C330">
        <v>96</v>
      </c>
      <c r="D330">
        <v>67</v>
      </c>
      <c r="E330">
        <v>60</v>
      </c>
      <c r="F330">
        <v>33</v>
      </c>
      <c r="G330" s="7">
        <f t="shared" si="11"/>
        <v>1.4328358208955223</v>
      </c>
      <c r="H330" s="7">
        <f t="shared" si="12"/>
        <v>0.625</v>
      </c>
      <c r="I330">
        <v>19</v>
      </c>
      <c r="J330">
        <v>38</v>
      </c>
    </row>
    <row r="331" spans="2:10" x14ac:dyDescent="0.2">
      <c r="B331">
        <v>16</v>
      </c>
      <c r="C331">
        <v>87</v>
      </c>
      <c r="D331">
        <v>63</v>
      </c>
      <c r="E331">
        <v>52</v>
      </c>
      <c r="F331">
        <v>33</v>
      </c>
      <c r="G331" s="7">
        <f t="shared" si="11"/>
        <v>1.3809523809523809</v>
      </c>
      <c r="H331" s="7">
        <f t="shared" si="12"/>
        <v>0.5977011494252874</v>
      </c>
      <c r="I331">
        <v>18</v>
      </c>
      <c r="J331">
        <v>42</v>
      </c>
    </row>
    <row r="332" spans="2:10" x14ac:dyDescent="0.2">
      <c r="B332">
        <v>15</v>
      </c>
      <c r="C332">
        <v>85</v>
      </c>
      <c r="D332">
        <v>52</v>
      </c>
      <c r="E332">
        <v>48</v>
      </c>
      <c r="F332">
        <v>30</v>
      </c>
      <c r="G332" s="7">
        <f t="shared" si="11"/>
        <v>1.6346153846153846</v>
      </c>
      <c r="H332" s="7">
        <f t="shared" si="12"/>
        <v>0.56470588235294117</v>
      </c>
      <c r="I332">
        <v>18</v>
      </c>
      <c r="J332">
        <v>38</v>
      </c>
    </row>
    <row r="333" spans="2:10" x14ac:dyDescent="0.2">
      <c r="B333">
        <v>14</v>
      </c>
      <c r="C333">
        <v>86</v>
      </c>
      <c r="D333">
        <v>49</v>
      </c>
      <c r="E333">
        <v>48</v>
      </c>
      <c r="F333">
        <v>28</v>
      </c>
      <c r="G333" s="7">
        <f t="shared" si="11"/>
        <v>1.7551020408163265</v>
      </c>
      <c r="H333" s="7">
        <f t="shared" si="12"/>
        <v>0.55813953488372092</v>
      </c>
      <c r="I333">
        <v>16</v>
      </c>
      <c r="J333">
        <v>36</v>
      </c>
    </row>
    <row r="334" spans="2:10" x14ac:dyDescent="0.2">
      <c r="B334">
        <v>11</v>
      </c>
      <c r="C334">
        <v>83</v>
      </c>
      <c r="D334">
        <v>54</v>
      </c>
      <c r="E334">
        <v>53</v>
      </c>
      <c r="F334">
        <v>28</v>
      </c>
      <c r="G334" s="7">
        <f t="shared" si="11"/>
        <v>1.537037037037037</v>
      </c>
      <c r="H334" s="7">
        <f t="shared" si="12"/>
        <v>0.63855421686746983</v>
      </c>
      <c r="I334">
        <v>18</v>
      </c>
      <c r="J334">
        <v>48</v>
      </c>
    </row>
    <row r="335" spans="2:10" x14ac:dyDescent="0.2">
      <c r="B335">
        <v>14</v>
      </c>
      <c r="C335">
        <v>90</v>
      </c>
      <c r="D335">
        <v>64</v>
      </c>
      <c r="E335">
        <v>57</v>
      </c>
      <c r="F335">
        <v>33</v>
      </c>
      <c r="G335" s="7">
        <f t="shared" si="11"/>
        <v>1.40625</v>
      </c>
      <c r="H335" s="7">
        <f t="shared" si="12"/>
        <v>0.6333333333333333</v>
      </c>
      <c r="I335">
        <v>22</v>
      </c>
      <c r="J335">
        <v>50</v>
      </c>
    </row>
    <row r="336" spans="2:10" x14ac:dyDescent="0.2">
      <c r="B336">
        <v>11</v>
      </c>
      <c r="C336">
        <v>72</v>
      </c>
      <c r="D336">
        <v>58</v>
      </c>
      <c r="E336">
        <v>43</v>
      </c>
      <c r="F336">
        <v>35</v>
      </c>
      <c r="G336" s="7">
        <f t="shared" si="11"/>
        <v>1.2413793103448276</v>
      </c>
      <c r="H336" s="7">
        <f t="shared" si="12"/>
        <v>0.59722222222222221</v>
      </c>
      <c r="I336">
        <v>16</v>
      </c>
      <c r="J336">
        <v>45</v>
      </c>
    </row>
    <row r="337" spans="1:13" x14ac:dyDescent="0.2">
      <c r="B337">
        <v>20</v>
      </c>
      <c r="C337">
        <v>89</v>
      </c>
      <c r="D337">
        <v>64</v>
      </c>
      <c r="E337">
        <v>53</v>
      </c>
      <c r="F337">
        <v>44</v>
      </c>
      <c r="G337" s="7">
        <f t="shared" si="11"/>
        <v>1.390625</v>
      </c>
      <c r="H337" s="7">
        <f t="shared" si="12"/>
        <v>0.5955056179775281</v>
      </c>
      <c r="I337">
        <v>20</v>
      </c>
      <c r="J337">
        <v>50</v>
      </c>
    </row>
    <row r="338" spans="1:13" x14ac:dyDescent="0.2">
      <c r="B338">
        <v>14</v>
      </c>
      <c r="C338">
        <v>88</v>
      </c>
      <c r="D338">
        <v>65</v>
      </c>
      <c r="E338">
        <v>52</v>
      </c>
      <c r="F338">
        <v>30</v>
      </c>
      <c r="G338" s="7">
        <f t="shared" si="11"/>
        <v>1.3538461538461539</v>
      </c>
      <c r="H338" s="7">
        <f t="shared" si="12"/>
        <v>0.59090909090909094</v>
      </c>
      <c r="I338">
        <v>18</v>
      </c>
      <c r="J338">
        <v>42</v>
      </c>
    </row>
    <row r="339" spans="1:13" x14ac:dyDescent="0.2">
      <c r="B339">
        <v>12</v>
      </c>
      <c r="C339">
        <v>76</v>
      </c>
      <c r="D339">
        <v>63</v>
      </c>
      <c r="E339">
        <v>45</v>
      </c>
      <c r="F339">
        <v>28</v>
      </c>
      <c r="G339" s="7">
        <f t="shared" si="11"/>
        <v>1.2063492063492063</v>
      </c>
      <c r="H339" s="7">
        <f t="shared" si="12"/>
        <v>0.59210526315789469</v>
      </c>
      <c r="I339">
        <v>18</v>
      </c>
      <c r="J339">
        <v>45</v>
      </c>
    </row>
    <row r="340" spans="1:13" x14ac:dyDescent="0.2">
      <c r="B340">
        <v>12</v>
      </c>
      <c r="C340">
        <v>74</v>
      </c>
      <c r="D340">
        <v>59</v>
      </c>
      <c r="E340">
        <v>40</v>
      </c>
      <c r="F340">
        <v>35</v>
      </c>
      <c r="G340" s="7">
        <f t="shared" si="11"/>
        <v>1.2542372881355932</v>
      </c>
      <c r="H340" s="7">
        <f t="shared" si="12"/>
        <v>0.54054054054054057</v>
      </c>
      <c r="I340">
        <v>16</v>
      </c>
      <c r="J340">
        <v>47</v>
      </c>
    </row>
    <row r="341" spans="1:13" x14ac:dyDescent="0.2">
      <c r="A341" t="s">
        <v>1142</v>
      </c>
      <c r="K341">
        <v>10</v>
      </c>
      <c r="L341">
        <v>11.5</v>
      </c>
      <c r="M341" s="7">
        <f t="shared" ref="M341:M354" si="13">K341/L341</f>
        <v>0.86956521739130432</v>
      </c>
    </row>
    <row r="342" spans="1:13" x14ac:dyDescent="0.2">
      <c r="K342">
        <v>10</v>
      </c>
      <c r="L342">
        <v>11</v>
      </c>
      <c r="M342" s="7">
        <f t="shared" si="13"/>
        <v>0.90909090909090906</v>
      </c>
    </row>
    <row r="343" spans="1:13" x14ac:dyDescent="0.2">
      <c r="K343">
        <v>10</v>
      </c>
      <c r="L343">
        <v>12</v>
      </c>
      <c r="M343" s="7">
        <f t="shared" si="13"/>
        <v>0.83333333333333337</v>
      </c>
    </row>
    <row r="344" spans="1:13" x14ac:dyDescent="0.2">
      <c r="A344" t="s">
        <v>1143</v>
      </c>
      <c r="K344">
        <v>11</v>
      </c>
      <c r="L344">
        <v>12</v>
      </c>
      <c r="M344" s="7">
        <f t="shared" si="13"/>
        <v>0.91666666666666663</v>
      </c>
    </row>
    <row r="345" spans="1:13" x14ac:dyDescent="0.2">
      <c r="K345">
        <v>10</v>
      </c>
      <c r="L345">
        <v>12</v>
      </c>
      <c r="M345" s="7">
        <f t="shared" si="13"/>
        <v>0.83333333333333337</v>
      </c>
    </row>
    <row r="346" spans="1:13" x14ac:dyDescent="0.2">
      <c r="K346">
        <v>10</v>
      </c>
      <c r="L346">
        <v>11</v>
      </c>
      <c r="M346" s="7">
        <f t="shared" si="13"/>
        <v>0.90909090909090906</v>
      </c>
    </row>
    <row r="347" spans="1:13" x14ac:dyDescent="0.2">
      <c r="K347">
        <v>9</v>
      </c>
      <c r="L347">
        <v>9.5</v>
      </c>
      <c r="M347" s="7">
        <f t="shared" si="13"/>
        <v>0.94736842105263153</v>
      </c>
    </row>
    <row r="348" spans="1:13" x14ac:dyDescent="0.2">
      <c r="K348">
        <v>8</v>
      </c>
      <c r="L348">
        <v>9</v>
      </c>
      <c r="M348" s="7">
        <f t="shared" si="13"/>
        <v>0.88888888888888884</v>
      </c>
    </row>
    <row r="349" spans="1:13" x14ac:dyDescent="0.2">
      <c r="K349">
        <v>9.5</v>
      </c>
      <c r="L349">
        <v>10</v>
      </c>
      <c r="M349" s="7">
        <f t="shared" si="13"/>
        <v>0.95</v>
      </c>
    </row>
    <row r="350" spans="1:13" x14ac:dyDescent="0.2">
      <c r="K350">
        <v>9</v>
      </c>
      <c r="L350">
        <v>10</v>
      </c>
      <c r="M350" s="7">
        <f t="shared" si="13"/>
        <v>0.9</v>
      </c>
    </row>
    <row r="351" spans="1:13" x14ac:dyDescent="0.2">
      <c r="A351" t="s">
        <v>1144</v>
      </c>
      <c r="K351">
        <v>10</v>
      </c>
      <c r="L351">
        <v>13</v>
      </c>
      <c r="M351" s="7">
        <f t="shared" si="13"/>
        <v>0.76923076923076927</v>
      </c>
    </row>
    <row r="352" spans="1:13" x14ac:dyDescent="0.2">
      <c r="K352">
        <v>12</v>
      </c>
      <c r="L352">
        <v>11</v>
      </c>
      <c r="M352" s="7">
        <f t="shared" si="13"/>
        <v>1.0909090909090908</v>
      </c>
    </row>
    <row r="353" spans="1:13" x14ac:dyDescent="0.2">
      <c r="K353">
        <v>9</v>
      </c>
      <c r="L353">
        <v>12</v>
      </c>
      <c r="M353" s="7">
        <f t="shared" si="13"/>
        <v>0.75</v>
      </c>
    </row>
    <row r="354" spans="1:13" x14ac:dyDescent="0.2">
      <c r="K354">
        <v>11</v>
      </c>
      <c r="L354">
        <v>12</v>
      </c>
      <c r="M354" s="7">
        <f t="shared" si="13"/>
        <v>0.91666666666666663</v>
      </c>
    </row>
    <row r="355" spans="1:13" x14ac:dyDescent="0.2">
      <c r="A355" t="s">
        <v>1145</v>
      </c>
      <c r="B355">
        <v>12</v>
      </c>
      <c r="C355">
        <v>70</v>
      </c>
      <c r="D355">
        <v>46</v>
      </c>
      <c r="E355">
        <v>43</v>
      </c>
      <c r="F355">
        <v>27</v>
      </c>
      <c r="G355" s="7">
        <f t="shared" ref="G355:G386" si="14">C355/D355</f>
        <v>1.5217391304347827</v>
      </c>
      <c r="H355" s="7">
        <f t="shared" ref="H355:H386" si="15">E355/C355</f>
        <v>0.61428571428571432</v>
      </c>
      <c r="I355" s="5">
        <v>15</v>
      </c>
      <c r="J355" s="5">
        <v>45</v>
      </c>
    </row>
    <row r="356" spans="1:13" x14ac:dyDescent="0.2">
      <c r="B356">
        <v>13</v>
      </c>
      <c r="C356">
        <v>81</v>
      </c>
      <c r="D356">
        <v>55</v>
      </c>
      <c r="E356">
        <v>48</v>
      </c>
      <c r="F356">
        <v>27</v>
      </c>
      <c r="G356" s="7">
        <f t="shared" si="14"/>
        <v>1.4727272727272727</v>
      </c>
      <c r="H356" s="7">
        <f t="shared" si="15"/>
        <v>0.59259259259259256</v>
      </c>
      <c r="I356" s="5">
        <v>20</v>
      </c>
      <c r="J356" s="5">
        <v>43</v>
      </c>
    </row>
    <row r="357" spans="1:13" x14ac:dyDescent="0.2">
      <c r="B357">
        <v>14</v>
      </c>
      <c r="C357">
        <v>87</v>
      </c>
      <c r="D357">
        <v>63</v>
      </c>
      <c r="E357">
        <v>53</v>
      </c>
      <c r="F357">
        <v>29</v>
      </c>
      <c r="G357" s="7">
        <f t="shared" si="14"/>
        <v>1.3809523809523809</v>
      </c>
      <c r="H357" s="7">
        <f t="shared" si="15"/>
        <v>0.60919540229885061</v>
      </c>
      <c r="I357" s="5">
        <v>20</v>
      </c>
      <c r="J357" s="5">
        <v>49</v>
      </c>
    </row>
    <row r="358" spans="1:13" x14ac:dyDescent="0.2">
      <c r="B358">
        <v>13</v>
      </c>
      <c r="C358">
        <v>92</v>
      </c>
      <c r="D358">
        <v>65</v>
      </c>
      <c r="E358">
        <v>53</v>
      </c>
      <c r="F358">
        <v>32</v>
      </c>
      <c r="G358" s="7">
        <f t="shared" si="14"/>
        <v>1.4153846153846155</v>
      </c>
      <c r="H358" s="7">
        <f t="shared" si="15"/>
        <v>0.57608695652173914</v>
      </c>
      <c r="I358" s="5">
        <v>19</v>
      </c>
      <c r="J358" s="5">
        <v>44</v>
      </c>
    </row>
    <row r="359" spans="1:13" x14ac:dyDescent="0.2">
      <c r="B359">
        <v>13</v>
      </c>
      <c r="C359">
        <v>100</v>
      </c>
      <c r="D359">
        <v>65</v>
      </c>
      <c r="E359">
        <v>55</v>
      </c>
      <c r="F359">
        <v>29</v>
      </c>
      <c r="G359" s="7">
        <f t="shared" si="14"/>
        <v>1.5384615384615385</v>
      </c>
      <c r="H359" s="7">
        <f t="shared" si="15"/>
        <v>0.55000000000000004</v>
      </c>
      <c r="I359" s="5">
        <v>22</v>
      </c>
      <c r="J359" s="5">
        <v>42</v>
      </c>
    </row>
    <row r="360" spans="1:13" x14ac:dyDescent="0.2">
      <c r="B360">
        <v>9</v>
      </c>
      <c r="C360">
        <v>75</v>
      </c>
      <c r="D360">
        <v>53</v>
      </c>
      <c r="E360">
        <v>46</v>
      </c>
      <c r="F360">
        <v>27</v>
      </c>
      <c r="G360" s="7">
        <f t="shared" si="14"/>
        <v>1.4150943396226414</v>
      </c>
      <c r="H360" s="7">
        <f t="shared" si="15"/>
        <v>0.61333333333333329</v>
      </c>
      <c r="I360" s="5">
        <v>18</v>
      </c>
      <c r="J360" s="5">
        <v>41</v>
      </c>
    </row>
    <row r="361" spans="1:13" x14ac:dyDescent="0.2">
      <c r="B361">
        <v>13</v>
      </c>
      <c r="C361">
        <v>90</v>
      </c>
      <c r="D361">
        <v>61</v>
      </c>
      <c r="E361">
        <v>55</v>
      </c>
      <c r="F361">
        <v>27</v>
      </c>
      <c r="G361" s="7">
        <f t="shared" si="14"/>
        <v>1.4754098360655739</v>
      </c>
      <c r="H361" s="7">
        <f t="shared" si="15"/>
        <v>0.61111111111111116</v>
      </c>
      <c r="I361" s="5">
        <v>19</v>
      </c>
      <c r="J361" s="5">
        <v>50</v>
      </c>
    </row>
    <row r="362" spans="1:13" x14ac:dyDescent="0.2">
      <c r="B362">
        <v>11</v>
      </c>
      <c r="C362">
        <v>84</v>
      </c>
      <c r="D362">
        <v>61</v>
      </c>
      <c r="E362">
        <v>50</v>
      </c>
      <c r="F362">
        <v>27</v>
      </c>
      <c r="G362" s="7">
        <f t="shared" si="14"/>
        <v>1.3770491803278688</v>
      </c>
      <c r="H362" s="7">
        <f t="shared" si="15"/>
        <v>0.59523809523809523</v>
      </c>
      <c r="I362" s="5">
        <v>18</v>
      </c>
      <c r="J362" s="5">
        <v>43</v>
      </c>
    </row>
    <row r="363" spans="1:13" x14ac:dyDescent="0.2">
      <c r="B363">
        <v>13</v>
      </c>
      <c r="C363">
        <v>92</v>
      </c>
      <c r="D363">
        <v>68</v>
      </c>
      <c r="E363">
        <v>55</v>
      </c>
      <c r="F363">
        <v>28</v>
      </c>
      <c r="G363" s="7">
        <f t="shared" si="14"/>
        <v>1.3529411764705883</v>
      </c>
      <c r="H363" s="7">
        <f t="shared" si="15"/>
        <v>0.59782608695652173</v>
      </c>
      <c r="I363" s="5">
        <v>19</v>
      </c>
      <c r="J363" s="5">
        <v>43</v>
      </c>
    </row>
    <row r="364" spans="1:13" x14ac:dyDescent="0.2">
      <c r="B364">
        <v>15</v>
      </c>
      <c r="C364">
        <v>93</v>
      </c>
      <c r="D364">
        <v>66</v>
      </c>
      <c r="E364">
        <v>54</v>
      </c>
      <c r="F364">
        <v>25</v>
      </c>
      <c r="G364" s="7">
        <f t="shared" si="14"/>
        <v>1.4090909090909092</v>
      </c>
      <c r="H364" s="7">
        <f t="shared" si="15"/>
        <v>0.58064516129032262</v>
      </c>
      <c r="I364" s="5">
        <v>17</v>
      </c>
      <c r="J364" s="5">
        <v>43</v>
      </c>
    </row>
    <row r="365" spans="1:13" x14ac:dyDescent="0.2">
      <c r="B365">
        <v>17</v>
      </c>
      <c r="C365">
        <v>120</v>
      </c>
      <c r="D365">
        <v>85</v>
      </c>
      <c r="E365">
        <v>70</v>
      </c>
      <c r="F365">
        <v>27</v>
      </c>
      <c r="G365" s="7">
        <f t="shared" si="14"/>
        <v>1.411764705882353</v>
      </c>
      <c r="H365" s="7">
        <f t="shared" si="15"/>
        <v>0.58333333333333337</v>
      </c>
      <c r="I365" s="5">
        <v>19</v>
      </c>
      <c r="J365" s="5">
        <v>40</v>
      </c>
    </row>
    <row r="366" spans="1:13" x14ac:dyDescent="0.2">
      <c r="B366">
        <v>13</v>
      </c>
      <c r="C366">
        <v>110</v>
      </c>
      <c r="D366">
        <v>81</v>
      </c>
      <c r="E366">
        <v>63</v>
      </c>
      <c r="F366">
        <v>29</v>
      </c>
      <c r="G366" s="7">
        <f t="shared" si="14"/>
        <v>1.3580246913580247</v>
      </c>
      <c r="H366" s="7">
        <f t="shared" si="15"/>
        <v>0.57272727272727275</v>
      </c>
      <c r="I366" s="5">
        <v>18</v>
      </c>
      <c r="J366" s="5">
        <v>44</v>
      </c>
    </row>
    <row r="367" spans="1:13" x14ac:dyDescent="0.2">
      <c r="B367">
        <v>20</v>
      </c>
      <c r="C367">
        <v>95</v>
      </c>
      <c r="D367">
        <v>72</v>
      </c>
      <c r="E367">
        <v>55</v>
      </c>
      <c r="F367">
        <v>28</v>
      </c>
      <c r="G367" s="7">
        <f t="shared" si="14"/>
        <v>1.3194444444444444</v>
      </c>
      <c r="H367" s="7">
        <f t="shared" si="15"/>
        <v>0.57894736842105265</v>
      </c>
      <c r="I367" s="5">
        <v>18</v>
      </c>
      <c r="J367" s="5">
        <v>48</v>
      </c>
    </row>
    <row r="368" spans="1:13" x14ac:dyDescent="0.2">
      <c r="B368">
        <v>13</v>
      </c>
      <c r="C368">
        <v>86</v>
      </c>
      <c r="D368">
        <v>58</v>
      </c>
      <c r="E368">
        <v>53</v>
      </c>
      <c r="F368">
        <v>26</v>
      </c>
      <c r="G368" s="7">
        <f t="shared" si="14"/>
        <v>1.4827586206896552</v>
      </c>
      <c r="H368" s="7">
        <f t="shared" si="15"/>
        <v>0.61627906976744184</v>
      </c>
      <c r="I368" s="5">
        <v>18</v>
      </c>
      <c r="J368" s="5">
        <v>37</v>
      </c>
    </row>
    <row r="369" spans="1:10" x14ac:dyDescent="0.2">
      <c r="B369">
        <v>10</v>
      </c>
      <c r="C369">
        <v>70</v>
      </c>
      <c r="D369">
        <v>50</v>
      </c>
      <c r="E369">
        <v>42</v>
      </c>
      <c r="F369">
        <v>26</v>
      </c>
      <c r="G369" s="7">
        <f t="shared" si="14"/>
        <v>1.4</v>
      </c>
      <c r="H369" s="7">
        <f t="shared" si="15"/>
        <v>0.6</v>
      </c>
      <c r="I369" s="5">
        <v>15</v>
      </c>
      <c r="J369" s="5">
        <v>42</v>
      </c>
    </row>
    <row r="370" spans="1:10" x14ac:dyDescent="0.2">
      <c r="B370">
        <v>10</v>
      </c>
      <c r="C370">
        <v>65</v>
      </c>
      <c r="D370">
        <v>46</v>
      </c>
      <c r="E370">
        <v>40</v>
      </c>
      <c r="F370">
        <v>30</v>
      </c>
      <c r="G370" s="7">
        <f t="shared" si="14"/>
        <v>1.4130434782608696</v>
      </c>
      <c r="H370" s="7">
        <f t="shared" si="15"/>
        <v>0.61538461538461542</v>
      </c>
      <c r="I370" s="5">
        <v>16</v>
      </c>
      <c r="J370" s="5">
        <v>42</v>
      </c>
    </row>
    <row r="371" spans="1:10" x14ac:dyDescent="0.2">
      <c r="B371">
        <v>10</v>
      </c>
      <c r="C371">
        <v>75</v>
      </c>
      <c r="D371">
        <v>52</v>
      </c>
      <c r="E371">
        <v>47</v>
      </c>
      <c r="F371">
        <v>28</v>
      </c>
      <c r="G371" s="7">
        <f t="shared" si="14"/>
        <v>1.4423076923076923</v>
      </c>
      <c r="H371" s="7">
        <f t="shared" si="15"/>
        <v>0.62666666666666671</v>
      </c>
      <c r="I371" s="5">
        <v>17</v>
      </c>
      <c r="J371" s="5">
        <v>42</v>
      </c>
    </row>
    <row r="372" spans="1:10" x14ac:dyDescent="0.2">
      <c r="B372">
        <v>14</v>
      </c>
      <c r="C372">
        <v>84</v>
      </c>
      <c r="D372">
        <v>57</v>
      </c>
      <c r="E372">
        <v>53</v>
      </c>
      <c r="F372">
        <v>27</v>
      </c>
      <c r="G372" s="7">
        <f t="shared" si="14"/>
        <v>1.4736842105263157</v>
      </c>
      <c r="H372" s="7">
        <f t="shared" si="15"/>
        <v>0.63095238095238093</v>
      </c>
      <c r="I372" s="5">
        <v>16</v>
      </c>
      <c r="J372" s="5">
        <v>45</v>
      </c>
    </row>
    <row r="373" spans="1:10" x14ac:dyDescent="0.2">
      <c r="B373">
        <v>15</v>
      </c>
      <c r="C373">
        <v>92</v>
      </c>
      <c r="D373">
        <v>63</v>
      </c>
      <c r="E373">
        <v>55</v>
      </c>
      <c r="F373">
        <v>27</v>
      </c>
      <c r="G373" s="7">
        <f t="shared" si="14"/>
        <v>1.4603174603174602</v>
      </c>
      <c r="H373" s="7">
        <f t="shared" si="15"/>
        <v>0.59782608695652173</v>
      </c>
      <c r="I373" s="5">
        <v>20</v>
      </c>
      <c r="J373" s="5">
        <v>38</v>
      </c>
    </row>
    <row r="374" spans="1:10" x14ac:dyDescent="0.2">
      <c r="B374">
        <v>11</v>
      </c>
      <c r="C374">
        <v>86</v>
      </c>
      <c r="D374">
        <v>64</v>
      </c>
      <c r="E374">
        <v>52</v>
      </c>
      <c r="F374">
        <v>32</v>
      </c>
      <c r="G374" s="7">
        <f t="shared" si="14"/>
        <v>1.34375</v>
      </c>
      <c r="H374" s="7">
        <f t="shared" si="15"/>
        <v>0.60465116279069764</v>
      </c>
      <c r="I374" s="5">
        <v>16</v>
      </c>
      <c r="J374" s="5">
        <v>42</v>
      </c>
    </row>
    <row r="375" spans="1:10" x14ac:dyDescent="0.2">
      <c r="B375">
        <v>7</v>
      </c>
      <c r="C375">
        <v>78</v>
      </c>
      <c r="D375">
        <v>58</v>
      </c>
      <c r="E375">
        <v>46</v>
      </c>
      <c r="F375">
        <v>30</v>
      </c>
      <c r="G375" s="7">
        <f t="shared" si="14"/>
        <v>1.3448275862068966</v>
      </c>
      <c r="H375" s="7">
        <f t="shared" si="15"/>
        <v>0.58974358974358976</v>
      </c>
      <c r="I375" s="5">
        <v>16</v>
      </c>
      <c r="J375" s="5">
        <v>44</v>
      </c>
    </row>
    <row r="376" spans="1:10" x14ac:dyDescent="0.2">
      <c r="B376">
        <v>8</v>
      </c>
      <c r="C376">
        <v>84</v>
      </c>
      <c r="D376">
        <v>57</v>
      </c>
      <c r="E376">
        <v>51</v>
      </c>
      <c r="F376">
        <v>32</v>
      </c>
      <c r="G376" s="7">
        <f t="shared" si="14"/>
        <v>1.4736842105263157</v>
      </c>
      <c r="H376" s="7">
        <f t="shared" si="15"/>
        <v>0.6071428571428571</v>
      </c>
      <c r="I376" s="5">
        <v>19</v>
      </c>
      <c r="J376" s="5">
        <v>43</v>
      </c>
    </row>
    <row r="377" spans="1:10" x14ac:dyDescent="0.2">
      <c r="B377">
        <v>12</v>
      </c>
      <c r="C377">
        <v>87</v>
      </c>
      <c r="D377">
        <v>59</v>
      </c>
      <c r="E377">
        <v>54</v>
      </c>
      <c r="F377">
        <v>29</v>
      </c>
      <c r="G377" s="7">
        <f t="shared" si="14"/>
        <v>1.4745762711864407</v>
      </c>
      <c r="H377" s="7">
        <f t="shared" si="15"/>
        <v>0.62068965517241381</v>
      </c>
      <c r="I377" s="5">
        <v>20</v>
      </c>
      <c r="J377" s="5">
        <v>41</v>
      </c>
    </row>
    <row r="378" spans="1:10" x14ac:dyDescent="0.2">
      <c r="B378">
        <v>10</v>
      </c>
      <c r="C378">
        <v>82</v>
      </c>
      <c r="D378">
        <v>58</v>
      </c>
      <c r="E378">
        <v>47</v>
      </c>
      <c r="F378">
        <v>30</v>
      </c>
      <c r="G378" s="7">
        <f t="shared" si="14"/>
        <v>1.4137931034482758</v>
      </c>
      <c r="H378" s="7">
        <f t="shared" si="15"/>
        <v>0.57317073170731703</v>
      </c>
      <c r="I378" s="5">
        <v>18</v>
      </c>
      <c r="J378" s="5">
        <v>45</v>
      </c>
    </row>
    <row r="379" spans="1:10" x14ac:dyDescent="0.2">
      <c r="B379">
        <v>10</v>
      </c>
      <c r="C379">
        <v>93</v>
      </c>
      <c r="D379">
        <v>67</v>
      </c>
      <c r="E379">
        <v>55</v>
      </c>
      <c r="F379">
        <v>29</v>
      </c>
      <c r="G379" s="7">
        <f t="shared" si="14"/>
        <v>1.3880597014925373</v>
      </c>
      <c r="H379" s="7">
        <f t="shared" si="15"/>
        <v>0.59139784946236562</v>
      </c>
      <c r="I379" s="5">
        <v>18</v>
      </c>
      <c r="J379" s="5">
        <v>43</v>
      </c>
    </row>
    <row r="380" spans="1:10" x14ac:dyDescent="0.2">
      <c r="A380" t="s">
        <v>1146</v>
      </c>
      <c r="B380">
        <v>12</v>
      </c>
      <c r="C380">
        <v>87</v>
      </c>
      <c r="D380">
        <v>56</v>
      </c>
      <c r="E380">
        <v>53</v>
      </c>
      <c r="F380">
        <v>28</v>
      </c>
      <c r="G380" s="7">
        <f t="shared" si="14"/>
        <v>1.5535714285714286</v>
      </c>
      <c r="H380" s="7">
        <f t="shared" si="15"/>
        <v>0.60919540229885061</v>
      </c>
      <c r="I380" s="5">
        <v>17</v>
      </c>
      <c r="J380" s="5">
        <v>38</v>
      </c>
    </row>
    <row r="381" spans="1:10" x14ac:dyDescent="0.2">
      <c r="B381">
        <v>10</v>
      </c>
      <c r="C381">
        <v>68</v>
      </c>
      <c r="D381">
        <v>42</v>
      </c>
      <c r="E381">
        <v>44</v>
      </c>
      <c r="F381">
        <v>24</v>
      </c>
      <c r="G381" s="7">
        <f t="shared" si="14"/>
        <v>1.6190476190476191</v>
      </c>
      <c r="H381" s="7">
        <f t="shared" si="15"/>
        <v>0.6470588235294118</v>
      </c>
      <c r="I381" s="5">
        <v>15</v>
      </c>
      <c r="J381" s="5">
        <v>42</v>
      </c>
    </row>
    <row r="382" spans="1:10" x14ac:dyDescent="0.2">
      <c r="B382">
        <v>12</v>
      </c>
      <c r="C382">
        <v>92</v>
      </c>
      <c r="D382">
        <v>70</v>
      </c>
      <c r="E382">
        <v>54</v>
      </c>
      <c r="F382">
        <v>33</v>
      </c>
      <c r="G382" s="7">
        <f t="shared" si="14"/>
        <v>1.3142857142857143</v>
      </c>
      <c r="H382" s="7">
        <f t="shared" si="15"/>
        <v>0.58695652173913049</v>
      </c>
      <c r="I382" s="5">
        <v>22</v>
      </c>
      <c r="J382" s="5">
        <v>41</v>
      </c>
    </row>
    <row r="383" spans="1:10" x14ac:dyDescent="0.2">
      <c r="B383">
        <v>10</v>
      </c>
      <c r="C383">
        <v>80</v>
      </c>
      <c r="D383">
        <v>60</v>
      </c>
      <c r="E383">
        <v>53</v>
      </c>
      <c r="F383">
        <v>33</v>
      </c>
      <c r="G383" s="7">
        <f t="shared" si="14"/>
        <v>1.3333333333333333</v>
      </c>
      <c r="H383" s="7">
        <f t="shared" si="15"/>
        <v>0.66249999999999998</v>
      </c>
      <c r="I383" s="5">
        <v>18</v>
      </c>
      <c r="J383" s="5">
        <v>48</v>
      </c>
    </row>
    <row r="384" spans="1:10" x14ac:dyDescent="0.2">
      <c r="B384">
        <v>15</v>
      </c>
      <c r="C384">
        <v>90</v>
      </c>
      <c r="D384">
        <v>64</v>
      </c>
      <c r="E384">
        <v>53</v>
      </c>
      <c r="F384">
        <v>28</v>
      </c>
      <c r="G384" s="7">
        <f t="shared" si="14"/>
        <v>1.40625</v>
      </c>
      <c r="H384" s="7">
        <f t="shared" si="15"/>
        <v>0.58888888888888891</v>
      </c>
      <c r="I384" s="5">
        <v>20</v>
      </c>
      <c r="J384" s="5">
        <v>40</v>
      </c>
    </row>
    <row r="385" spans="1:10" x14ac:dyDescent="0.2">
      <c r="A385" t="s">
        <v>1147</v>
      </c>
      <c r="B385">
        <v>14</v>
      </c>
      <c r="C385">
        <v>83</v>
      </c>
      <c r="D385">
        <v>51</v>
      </c>
      <c r="E385">
        <v>55</v>
      </c>
      <c r="F385">
        <v>26</v>
      </c>
      <c r="G385" s="7">
        <f t="shared" si="14"/>
        <v>1.6274509803921569</v>
      </c>
      <c r="H385" s="7">
        <f t="shared" si="15"/>
        <v>0.66265060240963858</v>
      </c>
      <c r="I385" s="5">
        <v>16</v>
      </c>
      <c r="J385" s="5">
        <v>32</v>
      </c>
    </row>
    <row r="386" spans="1:10" x14ac:dyDescent="0.2">
      <c r="B386">
        <v>11</v>
      </c>
      <c r="C386">
        <v>74</v>
      </c>
      <c r="D386">
        <v>58</v>
      </c>
      <c r="E386">
        <v>48</v>
      </c>
      <c r="F386">
        <v>32</v>
      </c>
      <c r="G386" s="7">
        <f t="shared" si="14"/>
        <v>1.2758620689655173</v>
      </c>
      <c r="H386" s="7">
        <f t="shared" si="15"/>
        <v>0.64864864864864868</v>
      </c>
      <c r="I386" s="5">
        <v>16</v>
      </c>
      <c r="J386" s="5">
        <v>42</v>
      </c>
    </row>
    <row r="387" spans="1:10" x14ac:dyDescent="0.2">
      <c r="A387" t="s">
        <v>1148</v>
      </c>
      <c r="B387">
        <v>15</v>
      </c>
      <c r="C387">
        <v>130</v>
      </c>
      <c r="D387">
        <v>82</v>
      </c>
      <c r="E387">
        <v>73</v>
      </c>
      <c r="F387">
        <v>28</v>
      </c>
      <c r="G387" s="7">
        <v>1.5853658536585367</v>
      </c>
      <c r="H387" s="7">
        <v>0.56153846153846154</v>
      </c>
      <c r="I387">
        <v>18</v>
      </c>
      <c r="J387">
        <v>42</v>
      </c>
    </row>
    <row r="388" spans="1:10" x14ac:dyDescent="0.2">
      <c r="B388">
        <v>14</v>
      </c>
      <c r="C388">
        <v>84</v>
      </c>
      <c r="D388">
        <v>50</v>
      </c>
      <c r="E388">
        <v>50</v>
      </c>
      <c r="F388">
        <v>26</v>
      </c>
      <c r="G388" s="7">
        <v>1.68</v>
      </c>
      <c r="H388" s="7">
        <v>0.59523809523809523</v>
      </c>
      <c r="I388">
        <v>16</v>
      </c>
      <c r="J388">
        <v>38</v>
      </c>
    </row>
    <row r="389" spans="1:10" x14ac:dyDescent="0.2">
      <c r="B389">
        <v>15</v>
      </c>
      <c r="C389">
        <v>128</v>
      </c>
      <c r="D389">
        <v>93</v>
      </c>
      <c r="E389">
        <v>76</v>
      </c>
      <c r="F389">
        <v>32</v>
      </c>
      <c r="G389" s="7">
        <v>1.3763440860215055</v>
      </c>
      <c r="H389" s="7">
        <v>0.59375</v>
      </c>
      <c r="I389">
        <v>18</v>
      </c>
      <c r="J389">
        <v>42</v>
      </c>
    </row>
    <row r="390" spans="1:10" x14ac:dyDescent="0.2">
      <c r="B390">
        <v>14</v>
      </c>
      <c r="C390">
        <v>113</v>
      </c>
      <c r="D390">
        <v>69</v>
      </c>
      <c r="E390">
        <v>72</v>
      </c>
      <c r="F390">
        <v>26</v>
      </c>
      <c r="G390" s="7">
        <v>1.6376811594202898</v>
      </c>
      <c r="H390" s="7">
        <v>0.63716814159292035</v>
      </c>
      <c r="I390">
        <v>16</v>
      </c>
      <c r="J390">
        <v>42</v>
      </c>
    </row>
    <row r="391" spans="1:10" x14ac:dyDescent="0.2">
      <c r="A391" t="s">
        <v>1149</v>
      </c>
      <c r="B391">
        <v>10</v>
      </c>
      <c r="C391">
        <v>89</v>
      </c>
      <c r="D391">
        <v>63</v>
      </c>
      <c r="E391">
        <v>54</v>
      </c>
      <c r="F391">
        <v>32</v>
      </c>
      <c r="G391" s="7">
        <v>1.4126984126984128</v>
      </c>
      <c r="H391" s="7">
        <v>0.6067415730337079</v>
      </c>
      <c r="I391">
        <v>16</v>
      </c>
      <c r="J391">
        <v>42</v>
      </c>
    </row>
    <row r="392" spans="1:10" x14ac:dyDescent="0.2">
      <c r="B392">
        <v>10</v>
      </c>
      <c r="C392">
        <v>85</v>
      </c>
      <c r="D392">
        <v>63</v>
      </c>
      <c r="E392">
        <v>52</v>
      </c>
      <c r="F392">
        <v>32</v>
      </c>
      <c r="G392" s="7">
        <v>1.3492063492063493</v>
      </c>
      <c r="H392" s="7">
        <v>0.61176470588235299</v>
      </c>
      <c r="I392">
        <v>16</v>
      </c>
      <c r="J392">
        <v>48</v>
      </c>
    </row>
    <row r="393" spans="1:10" x14ac:dyDescent="0.2">
      <c r="B393">
        <v>7</v>
      </c>
      <c r="C393">
        <v>66</v>
      </c>
      <c r="D393">
        <v>51</v>
      </c>
      <c r="E393">
        <v>38</v>
      </c>
      <c r="F393">
        <v>28</v>
      </c>
      <c r="G393" s="7">
        <v>1.2941176470588236</v>
      </c>
      <c r="H393" s="7">
        <v>0.5757575757575758</v>
      </c>
      <c r="I393">
        <v>18</v>
      </c>
      <c r="J393">
        <v>52</v>
      </c>
    </row>
    <row r="394" spans="1:10" x14ac:dyDescent="0.2">
      <c r="B394">
        <v>11</v>
      </c>
      <c r="C394">
        <v>75</v>
      </c>
      <c r="D394">
        <v>48</v>
      </c>
      <c r="E394">
        <v>48</v>
      </c>
      <c r="F394">
        <v>30</v>
      </c>
      <c r="G394" s="7">
        <v>1.5625</v>
      </c>
      <c r="H394" s="7">
        <v>0.64</v>
      </c>
      <c r="I394">
        <v>22</v>
      </c>
      <c r="J394">
        <v>45</v>
      </c>
    </row>
    <row r="395" spans="1:10" x14ac:dyDescent="0.2">
      <c r="B395">
        <v>8</v>
      </c>
      <c r="C395">
        <v>65</v>
      </c>
      <c r="D395">
        <v>44</v>
      </c>
      <c r="E395">
        <v>37</v>
      </c>
      <c r="F395">
        <v>32</v>
      </c>
      <c r="G395" s="7">
        <v>1.4772727272727273</v>
      </c>
      <c r="H395" s="7">
        <v>0.56923076923076921</v>
      </c>
      <c r="I395">
        <v>19</v>
      </c>
      <c r="J395">
        <v>41</v>
      </c>
    </row>
    <row r="396" spans="1:10" x14ac:dyDescent="0.2">
      <c r="B396">
        <v>7</v>
      </c>
      <c r="C396">
        <v>62</v>
      </c>
      <c r="D396">
        <v>39</v>
      </c>
      <c r="E396">
        <v>36</v>
      </c>
      <c r="F396">
        <v>27</v>
      </c>
      <c r="G396" s="7">
        <v>1.5897435897435896</v>
      </c>
      <c r="H396" s="7">
        <v>0.58064516129032262</v>
      </c>
      <c r="I396">
        <v>16</v>
      </c>
      <c r="J396">
        <v>38</v>
      </c>
    </row>
    <row r="397" spans="1:10" x14ac:dyDescent="0.2">
      <c r="B397">
        <v>7</v>
      </c>
      <c r="C397">
        <v>58</v>
      </c>
      <c r="D397">
        <v>47</v>
      </c>
      <c r="E397">
        <v>35</v>
      </c>
      <c r="F397">
        <v>42</v>
      </c>
      <c r="G397" s="7">
        <v>1.2340425531914894</v>
      </c>
      <c r="H397" s="7">
        <v>0.60344827586206895</v>
      </c>
      <c r="I397">
        <v>14</v>
      </c>
      <c r="J397">
        <v>50</v>
      </c>
    </row>
    <row r="398" spans="1:10" x14ac:dyDescent="0.2">
      <c r="B398">
        <v>12</v>
      </c>
      <c r="C398">
        <v>68</v>
      </c>
      <c r="D398">
        <v>55</v>
      </c>
      <c r="E398">
        <v>39</v>
      </c>
      <c r="F398">
        <v>38</v>
      </c>
      <c r="G398" s="7">
        <v>1.2363636363636363</v>
      </c>
      <c r="H398" s="7">
        <v>0.57352941176470584</v>
      </c>
      <c r="I398">
        <v>16</v>
      </c>
      <c r="J398">
        <v>52</v>
      </c>
    </row>
    <row r="399" spans="1:10" x14ac:dyDescent="0.2">
      <c r="B399">
        <v>12</v>
      </c>
      <c r="C399">
        <v>65</v>
      </c>
      <c r="D399">
        <v>48</v>
      </c>
      <c r="E399">
        <v>42</v>
      </c>
      <c r="F399">
        <v>35</v>
      </c>
      <c r="G399" s="7">
        <v>1.3541666666666667</v>
      </c>
      <c r="H399" s="7">
        <v>0.64615384615384619</v>
      </c>
      <c r="I399">
        <v>17</v>
      </c>
      <c r="J399">
        <v>53</v>
      </c>
    </row>
    <row r="400" spans="1:10" x14ac:dyDescent="0.2">
      <c r="A400" t="s">
        <v>1150</v>
      </c>
      <c r="B400">
        <v>10</v>
      </c>
      <c r="C400">
        <v>75</v>
      </c>
      <c r="D400">
        <v>53</v>
      </c>
      <c r="E400">
        <v>45</v>
      </c>
      <c r="F400">
        <v>32</v>
      </c>
      <c r="G400" s="7">
        <v>1.4150943396226414</v>
      </c>
      <c r="H400" s="7">
        <v>0.6</v>
      </c>
      <c r="I400">
        <v>19</v>
      </c>
      <c r="J400">
        <v>45</v>
      </c>
    </row>
    <row r="401" spans="2:10" x14ac:dyDescent="0.2">
      <c r="B401">
        <v>10</v>
      </c>
      <c r="C401">
        <v>70</v>
      </c>
      <c r="D401">
        <v>47</v>
      </c>
      <c r="E401">
        <v>44</v>
      </c>
      <c r="F401">
        <v>30</v>
      </c>
      <c r="G401" s="7">
        <v>1.4893617021276595</v>
      </c>
      <c r="H401" s="7">
        <v>0.62857142857142856</v>
      </c>
      <c r="I401">
        <v>18</v>
      </c>
      <c r="J401">
        <v>40</v>
      </c>
    </row>
    <row r="402" spans="2:10" x14ac:dyDescent="0.2">
      <c r="B402">
        <v>13</v>
      </c>
      <c r="C402">
        <v>80</v>
      </c>
      <c r="D402">
        <v>60</v>
      </c>
      <c r="E402">
        <v>47</v>
      </c>
      <c r="F402">
        <v>35</v>
      </c>
      <c r="G402" s="7">
        <v>1.3333333333333333</v>
      </c>
      <c r="H402" s="7">
        <v>0.58750000000000002</v>
      </c>
      <c r="I402">
        <v>19</v>
      </c>
      <c r="J402">
        <v>41</v>
      </c>
    </row>
    <row r="403" spans="2:10" x14ac:dyDescent="0.2">
      <c r="B403">
        <v>12</v>
      </c>
      <c r="C403">
        <v>84</v>
      </c>
      <c r="D403">
        <v>62</v>
      </c>
      <c r="E403">
        <v>46</v>
      </c>
      <c r="F403">
        <v>40</v>
      </c>
      <c r="G403" s="7">
        <v>1.3548387096774193</v>
      </c>
      <c r="H403" s="7">
        <v>0.54761904761904767</v>
      </c>
      <c r="I403">
        <v>19</v>
      </c>
      <c r="J403">
        <v>42</v>
      </c>
    </row>
  </sheetData>
  <phoneticPr fontId="4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workbookViewId="0">
      <selection activeCell="F48" sqref="F48"/>
    </sheetView>
  </sheetViews>
  <sheetFormatPr defaultRowHeight="12.75" x14ac:dyDescent="0.2"/>
  <sheetData>
    <row r="1" spans="1:18" x14ac:dyDescent="0.2">
      <c r="A1" s="2" t="s">
        <v>845</v>
      </c>
      <c r="B1" s="2" t="s">
        <v>1</v>
      </c>
      <c r="C1" s="2" t="s">
        <v>2</v>
      </c>
      <c r="D1" s="2" t="s">
        <v>5</v>
      </c>
      <c r="E1" s="2" t="s">
        <v>4</v>
      </c>
      <c r="F1" s="6" t="s">
        <v>3</v>
      </c>
      <c r="G1" s="4" t="s">
        <v>6</v>
      </c>
      <c r="H1" s="4" t="s">
        <v>722</v>
      </c>
      <c r="I1" s="4" t="s">
        <v>24</v>
      </c>
      <c r="J1" s="4" t="s">
        <v>153</v>
      </c>
      <c r="K1" s="2" t="s">
        <v>7</v>
      </c>
      <c r="L1" s="2" t="s">
        <v>8</v>
      </c>
      <c r="M1" s="6" t="s">
        <v>56</v>
      </c>
      <c r="N1" t="s">
        <v>45</v>
      </c>
      <c r="O1" t="s">
        <v>46</v>
      </c>
      <c r="P1" t="s">
        <v>47</v>
      </c>
      <c r="Q1" t="s">
        <v>73</v>
      </c>
      <c r="R1" t="s">
        <v>74</v>
      </c>
    </row>
    <row r="2" spans="1:18" x14ac:dyDescent="0.2">
      <c r="A2" t="s">
        <v>12</v>
      </c>
      <c r="B2" s="1" t="e">
        <f>AVERAGE(B24:B1002)</f>
        <v>#DIV/0!</v>
      </c>
      <c r="C2" s="1" t="e">
        <f t="shared" ref="C2:I2" si="0">AVERAGE(C24:C1002)</f>
        <v>#DIV/0!</v>
      </c>
      <c r="D2" s="1" t="e">
        <f t="shared" si="0"/>
        <v>#DIV/0!</v>
      </c>
      <c r="E2" s="1" t="e">
        <f t="shared" si="0"/>
        <v>#DIV/0!</v>
      </c>
      <c r="F2" s="1" t="e">
        <f t="shared" si="0"/>
        <v>#DIV/0!</v>
      </c>
      <c r="G2" s="5" t="e">
        <f t="shared" si="0"/>
        <v>#DIV/0!</v>
      </c>
      <c r="H2" s="5" t="e">
        <f>AVERAGE(H24:H1002)</f>
        <v>#DIV/0!</v>
      </c>
      <c r="I2" s="5" t="e">
        <f t="shared" si="0"/>
        <v>#DIV/0!</v>
      </c>
      <c r="J2" s="5" t="e">
        <f>AVERAGE(J24:J1002)</f>
        <v>#DIV/0!</v>
      </c>
      <c r="K2" s="1">
        <f>AVERAGE(K26:K1002)</f>
        <v>8.0588235294117645</v>
      </c>
      <c r="L2" s="1">
        <f>AVERAGE(L26:L1002)</f>
        <v>8.4705882352941178</v>
      </c>
      <c r="M2" s="1">
        <f>AVERAGE(M26:M1002)</f>
        <v>0.95569011918492897</v>
      </c>
      <c r="Q2" s="7" t="e">
        <f>AVERAGE(Q31:Q1002)</f>
        <v>#DIV/0!</v>
      </c>
      <c r="R2" s="7" t="e">
        <f>AVERAGE(R31:R1002)</f>
        <v>#DIV/0!</v>
      </c>
    </row>
    <row r="3" spans="1:18" x14ac:dyDescent="0.2">
      <c r="A3" t="s">
        <v>14</v>
      </c>
      <c r="B3">
        <f>MIN(B24:B1002)</f>
        <v>0</v>
      </c>
      <c r="C3">
        <f t="shared" ref="C3:I3" si="1">MIN(C24:C1002)</f>
        <v>0</v>
      </c>
      <c r="D3">
        <f t="shared" si="1"/>
        <v>0</v>
      </c>
      <c r="E3">
        <f t="shared" si="1"/>
        <v>0</v>
      </c>
      <c r="F3">
        <f t="shared" si="1"/>
        <v>0</v>
      </c>
      <c r="G3" s="5">
        <f t="shared" si="1"/>
        <v>0</v>
      </c>
      <c r="H3" s="5">
        <f>MIN(H24:H1002)</f>
        <v>0</v>
      </c>
      <c r="I3" s="5">
        <f t="shared" si="1"/>
        <v>0</v>
      </c>
      <c r="J3" s="5">
        <f>MIN(J24:J1002)</f>
        <v>0</v>
      </c>
      <c r="K3">
        <f>MIN(K26:K1002)</f>
        <v>7</v>
      </c>
      <c r="L3">
        <f>MIN(L26:L1002)</f>
        <v>7</v>
      </c>
      <c r="M3">
        <f>MIN(M26:M1002)</f>
        <v>0.77777777777777779</v>
      </c>
      <c r="Q3" s="7">
        <f>MIN(Q31:Q1002)</f>
        <v>0</v>
      </c>
      <c r="R3" s="7">
        <f>MIN(R31:R1002)</f>
        <v>0</v>
      </c>
    </row>
    <row r="4" spans="1:18" x14ac:dyDescent="0.2">
      <c r="A4" t="s">
        <v>15</v>
      </c>
      <c r="B4" s="1" t="e">
        <f>PERCENTILE(B24:B1002,0.05)</f>
        <v>#NUM!</v>
      </c>
      <c r="C4" s="1" t="e">
        <f t="shared" ref="C4:I4" si="2">PERCENTILE(C24:C1002,0.05)</f>
        <v>#NUM!</v>
      </c>
      <c r="D4" s="1" t="e">
        <f t="shared" si="2"/>
        <v>#NUM!</v>
      </c>
      <c r="E4" s="1" t="e">
        <f t="shared" si="2"/>
        <v>#NUM!</v>
      </c>
      <c r="F4" s="1" t="e">
        <f t="shared" si="2"/>
        <v>#NUM!</v>
      </c>
      <c r="G4" s="5" t="e">
        <f t="shared" si="2"/>
        <v>#NUM!</v>
      </c>
      <c r="H4" s="5" t="e">
        <f>PERCENTILE(H24:H1002,0.05)</f>
        <v>#NUM!</v>
      </c>
      <c r="I4" s="5" t="e">
        <f t="shared" si="2"/>
        <v>#NUM!</v>
      </c>
      <c r="J4" s="5" t="e">
        <f>PERCENTILE(J24:J1002,0.05)</f>
        <v>#NUM!</v>
      </c>
      <c r="K4" s="1">
        <f>PERCENTILE(K26:K1002,0.05)</f>
        <v>7</v>
      </c>
      <c r="L4" s="1">
        <f>PERCENTILE(L26:L1002,0.05)</f>
        <v>7.8</v>
      </c>
      <c r="M4" s="1">
        <f>PERCENTILE(M26:M1002,0.05)</f>
        <v>0.8666666666666667</v>
      </c>
      <c r="Q4" s="7" t="e">
        <f>PERCENTILE(Q31:Q1002,0.05)</f>
        <v>#NUM!</v>
      </c>
      <c r="R4" s="7" t="e">
        <f>PERCENTILE(R31:R1002,0.05)</f>
        <v>#NUM!</v>
      </c>
    </row>
    <row r="5" spans="1:18" x14ac:dyDescent="0.2">
      <c r="A5" t="s">
        <v>16</v>
      </c>
      <c r="B5" s="1" t="e">
        <f>PERCENTILE(B24:B1002,0.95)</f>
        <v>#NUM!</v>
      </c>
      <c r="C5" s="1" t="e">
        <f t="shared" ref="C5:I5" si="3">PERCENTILE(C24:C1002,0.95)</f>
        <v>#NUM!</v>
      </c>
      <c r="D5" s="1" t="e">
        <f t="shared" si="3"/>
        <v>#NUM!</v>
      </c>
      <c r="E5" s="1" t="e">
        <f t="shared" si="3"/>
        <v>#NUM!</v>
      </c>
      <c r="F5" s="1" t="e">
        <f t="shared" si="3"/>
        <v>#NUM!</v>
      </c>
      <c r="G5" s="5" t="e">
        <f t="shared" si="3"/>
        <v>#NUM!</v>
      </c>
      <c r="H5" s="5" t="e">
        <f>PERCENTILE(H24:H1002,0.95)</f>
        <v>#NUM!</v>
      </c>
      <c r="I5" s="5" t="e">
        <f t="shared" si="3"/>
        <v>#NUM!</v>
      </c>
      <c r="J5" s="5" t="e">
        <f>PERCENTILE(J24:J1002,0.95)</f>
        <v>#NUM!</v>
      </c>
      <c r="K5" s="1">
        <f>PERCENTILE(K26:K1002,0.95)</f>
        <v>9</v>
      </c>
      <c r="L5" s="1">
        <f>PERCENTILE(L26:L1002,0.95)</f>
        <v>9</v>
      </c>
      <c r="M5" s="1">
        <f>PERCENTILE(M26:M1002,0.95)</f>
        <v>1.125</v>
      </c>
      <c r="Q5" s="7" t="e">
        <f>PERCENTILE(Q31:Q1002,0.95)</f>
        <v>#NUM!</v>
      </c>
      <c r="R5" s="7" t="e">
        <f>PERCENTILE(R31:R1002,0.95)</f>
        <v>#NUM!</v>
      </c>
    </row>
    <row r="6" spans="1:18" x14ac:dyDescent="0.2">
      <c r="A6" t="s">
        <v>13</v>
      </c>
      <c r="B6">
        <f>MAX(B24:B1002)</f>
        <v>0</v>
      </c>
      <c r="C6">
        <f t="shared" ref="C6:I6" si="4">MAX(C24:C1002)</f>
        <v>0</v>
      </c>
      <c r="D6">
        <f t="shared" si="4"/>
        <v>0</v>
      </c>
      <c r="E6">
        <f t="shared" si="4"/>
        <v>0</v>
      </c>
      <c r="F6">
        <f t="shared" si="4"/>
        <v>0</v>
      </c>
      <c r="G6" s="5">
        <f t="shared" si="4"/>
        <v>0</v>
      </c>
      <c r="H6" s="5">
        <f>MAX(H24:H1002)</f>
        <v>0</v>
      </c>
      <c r="I6" s="5">
        <f t="shared" si="4"/>
        <v>0</v>
      </c>
      <c r="J6" s="5">
        <f>MAX(J24:J1002)</f>
        <v>0</v>
      </c>
      <c r="K6">
        <f>MAX(K26:K1002)</f>
        <v>9</v>
      </c>
      <c r="L6">
        <f>MAX(L26:L1002)</f>
        <v>9</v>
      </c>
      <c r="M6">
        <f>MAX(M26:M1002)</f>
        <v>1.125</v>
      </c>
      <c r="Q6" s="7">
        <f>MAX(Q31:Q1002)</f>
        <v>0</v>
      </c>
      <c r="R6" s="7">
        <f>MAX(R31:R1002)</f>
        <v>0</v>
      </c>
    </row>
    <row r="7" spans="1:18" x14ac:dyDescent="0.2">
      <c r="A7" s="5" t="s">
        <v>22</v>
      </c>
      <c r="B7" s="5">
        <f>COUNT(B24:B1002)</f>
        <v>0</v>
      </c>
      <c r="C7" s="5">
        <f t="shared" ref="C7:I7" si="5">COUNT(C24:C1002)</f>
        <v>0</v>
      </c>
      <c r="D7" s="5">
        <f t="shared" si="5"/>
        <v>0</v>
      </c>
      <c r="E7" s="5">
        <f t="shared" si="5"/>
        <v>0</v>
      </c>
      <c r="F7" s="5">
        <f t="shared" si="5"/>
        <v>0</v>
      </c>
      <c r="G7" s="5">
        <f t="shared" si="5"/>
        <v>0</v>
      </c>
      <c r="H7" s="5">
        <f>COUNT(H24:H1002)</f>
        <v>0</v>
      </c>
      <c r="I7" s="5">
        <f t="shared" si="5"/>
        <v>0</v>
      </c>
      <c r="J7" s="5">
        <f>COUNT(J24:J1002)</f>
        <v>0</v>
      </c>
      <c r="K7" s="5">
        <f>COUNT(K26:K1002)</f>
        <v>17</v>
      </c>
      <c r="L7" s="5">
        <f>COUNT(L26:L1002)</f>
        <v>17</v>
      </c>
      <c r="M7" s="5">
        <f>COUNT(M26:M1002)</f>
        <v>17</v>
      </c>
      <c r="N7" s="5"/>
      <c r="O7" s="5"/>
      <c r="P7" s="5"/>
      <c r="Q7" s="5">
        <f>COUNT(Q30:Q1002)</f>
        <v>0</v>
      </c>
      <c r="R7" s="5">
        <f>COUNT(R30:R1002)</f>
        <v>0</v>
      </c>
    </row>
    <row r="24" spans="11:13" x14ac:dyDescent="0.2">
      <c r="K24">
        <v>7</v>
      </c>
      <c r="L24">
        <v>7</v>
      </c>
      <c r="M24">
        <f>K24/L24</f>
        <v>1</v>
      </c>
    </row>
    <row r="25" spans="11:13" x14ac:dyDescent="0.2">
      <c r="K25">
        <v>7</v>
      </c>
      <c r="L25">
        <v>8</v>
      </c>
      <c r="M25">
        <f t="shared" ref="M25:M42" si="6">K25/L25</f>
        <v>0.875</v>
      </c>
    </row>
    <row r="26" spans="11:13" x14ac:dyDescent="0.2">
      <c r="K26">
        <v>7</v>
      </c>
      <c r="L26">
        <v>9</v>
      </c>
      <c r="M26">
        <f t="shared" si="6"/>
        <v>0.77777777777777779</v>
      </c>
    </row>
    <row r="27" spans="11:13" x14ac:dyDescent="0.2">
      <c r="K27">
        <v>9</v>
      </c>
      <c r="L27">
        <v>8</v>
      </c>
      <c r="M27">
        <f t="shared" si="6"/>
        <v>1.125</v>
      </c>
    </row>
    <row r="28" spans="11:13" x14ac:dyDescent="0.2">
      <c r="K28">
        <v>9</v>
      </c>
      <c r="L28">
        <v>8</v>
      </c>
      <c r="M28">
        <f t="shared" si="6"/>
        <v>1.125</v>
      </c>
    </row>
    <row r="29" spans="11:13" x14ac:dyDescent="0.2">
      <c r="K29">
        <v>8.5</v>
      </c>
      <c r="L29">
        <v>8.5</v>
      </c>
      <c r="M29">
        <f t="shared" si="6"/>
        <v>1</v>
      </c>
    </row>
    <row r="30" spans="11:13" x14ac:dyDescent="0.2">
      <c r="K30">
        <v>8</v>
      </c>
      <c r="L30">
        <v>8</v>
      </c>
      <c r="M30">
        <f t="shared" si="6"/>
        <v>1</v>
      </c>
    </row>
    <row r="31" spans="11:13" x14ac:dyDescent="0.2">
      <c r="K31">
        <v>8</v>
      </c>
      <c r="L31">
        <v>8</v>
      </c>
      <c r="M31">
        <f t="shared" si="6"/>
        <v>1</v>
      </c>
    </row>
    <row r="32" spans="11:13" x14ac:dyDescent="0.2">
      <c r="K32">
        <v>8</v>
      </c>
      <c r="L32">
        <v>8</v>
      </c>
      <c r="M32">
        <f t="shared" si="6"/>
        <v>1</v>
      </c>
    </row>
    <row r="33" spans="11:13" x14ac:dyDescent="0.2">
      <c r="K33">
        <v>8</v>
      </c>
      <c r="L33">
        <v>9</v>
      </c>
      <c r="M33">
        <f t="shared" si="6"/>
        <v>0.88888888888888884</v>
      </c>
    </row>
    <row r="34" spans="11:13" x14ac:dyDescent="0.2">
      <c r="K34">
        <v>8.5</v>
      </c>
      <c r="L34">
        <v>9</v>
      </c>
      <c r="M34">
        <f t="shared" si="6"/>
        <v>0.94444444444444442</v>
      </c>
    </row>
    <row r="35" spans="11:13" x14ac:dyDescent="0.2">
      <c r="K35">
        <v>8</v>
      </c>
      <c r="L35">
        <v>9</v>
      </c>
      <c r="M35">
        <f t="shared" si="6"/>
        <v>0.88888888888888884</v>
      </c>
    </row>
    <row r="36" spans="11:13" x14ac:dyDescent="0.2">
      <c r="K36">
        <v>8</v>
      </c>
      <c r="L36">
        <v>9</v>
      </c>
      <c r="M36">
        <f t="shared" si="6"/>
        <v>0.88888888888888884</v>
      </c>
    </row>
    <row r="37" spans="11:13" x14ac:dyDescent="0.2">
      <c r="K37">
        <v>8</v>
      </c>
      <c r="L37">
        <v>8</v>
      </c>
      <c r="M37">
        <f t="shared" si="6"/>
        <v>1</v>
      </c>
    </row>
    <row r="38" spans="11:13" x14ac:dyDescent="0.2">
      <c r="K38">
        <v>8</v>
      </c>
      <c r="L38">
        <v>9</v>
      </c>
      <c r="M38">
        <f t="shared" si="6"/>
        <v>0.88888888888888884</v>
      </c>
    </row>
    <row r="39" spans="11:13" x14ac:dyDescent="0.2">
      <c r="K39">
        <v>8</v>
      </c>
      <c r="L39">
        <v>9</v>
      </c>
      <c r="M39">
        <f t="shared" si="6"/>
        <v>0.88888888888888884</v>
      </c>
    </row>
    <row r="40" spans="11:13" x14ac:dyDescent="0.2">
      <c r="K40">
        <v>8</v>
      </c>
      <c r="L40">
        <v>8.5</v>
      </c>
      <c r="M40">
        <f t="shared" si="6"/>
        <v>0.94117647058823528</v>
      </c>
    </row>
    <row r="41" spans="11:13" x14ac:dyDescent="0.2">
      <c r="K41">
        <v>8</v>
      </c>
      <c r="L41">
        <v>9</v>
      </c>
      <c r="M41">
        <f t="shared" si="6"/>
        <v>0.88888888888888884</v>
      </c>
    </row>
    <row r="42" spans="11:13" x14ac:dyDescent="0.2">
      <c r="K42">
        <v>7</v>
      </c>
      <c r="L42">
        <v>7</v>
      </c>
      <c r="M42">
        <f t="shared" si="6"/>
        <v>1</v>
      </c>
    </row>
  </sheetData>
  <phoneticPr fontId="4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2"/>
  <sheetViews>
    <sheetView workbookViewId="0">
      <pane ySplit="2040" topLeftCell="A79"/>
      <selection activeCell="K4" sqref="K4"/>
      <selection pane="bottomLeft" activeCell="J81" sqref="J81"/>
    </sheetView>
  </sheetViews>
  <sheetFormatPr defaultRowHeight="12.75" x14ac:dyDescent="0.2"/>
  <cols>
    <col min="9" max="10" width="11" style="7" customWidth="1"/>
    <col min="11" max="11" width="11" style="5" customWidth="1"/>
    <col min="14" max="14" width="9.140625" style="7"/>
  </cols>
  <sheetData>
    <row r="1" spans="1:20" x14ac:dyDescent="0.2">
      <c r="A1" s="2" t="s">
        <v>151</v>
      </c>
      <c r="B1" s="2" t="s">
        <v>1</v>
      </c>
      <c r="C1" s="2" t="s">
        <v>2</v>
      </c>
      <c r="D1" s="2" t="s">
        <v>5</v>
      </c>
      <c r="E1" s="2" t="s">
        <v>4</v>
      </c>
      <c r="F1" s="3" t="s">
        <v>3</v>
      </c>
      <c r="G1" s="4" t="s">
        <v>6</v>
      </c>
      <c r="H1" s="2" t="s">
        <v>24</v>
      </c>
      <c r="I1" s="6" t="s">
        <v>152</v>
      </c>
      <c r="J1" s="6" t="s">
        <v>153</v>
      </c>
      <c r="K1" s="4" t="s">
        <v>711</v>
      </c>
      <c r="L1" s="2" t="s">
        <v>7</v>
      </c>
      <c r="M1" s="2" t="s">
        <v>8</v>
      </c>
      <c r="N1" s="6" t="s">
        <v>56</v>
      </c>
      <c r="O1" t="s">
        <v>45</v>
      </c>
      <c r="P1" t="s">
        <v>46</v>
      </c>
      <c r="Q1" t="s">
        <v>47</v>
      </c>
      <c r="R1" t="s">
        <v>73</v>
      </c>
      <c r="S1" t="s">
        <v>74</v>
      </c>
      <c r="T1" t="s">
        <v>153</v>
      </c>
    </row>
    <row r="2" spans="1:20" x14ac:dyDescent="0.2">
      <c r="A2" t="s">
        <v>12</v>
      </c>
      <c r="B2" s="1">
        <f>AVERAGE(B21:B993)</f>
        <v>74.34375</v>
      </c>
      <c r="C2" s="1">
        <f t="shared" ref="C2:M2" si="0">AVERAGE(C21:C993)</f>
        <v>47.40625</v>
      </c>
      <c r="D2" s="1">
        <f t="shared" si="0"/>
        <v>28.09375</v>
      </c>
      <c r="E2" s="1">
        <f t="shared" si="0"/>
        <v>40.607142857142854</v>
      </c>
      <c r="F2" s="1">
        <f t="shared" si="0"/>
        <v>1.5849776834679057</v>
      </c>
      <c r="G2" s="7">
        <f t="shared" si="0"/>
        <v>0.38124657733525641</v>
      </c>
      <c r="H2" s="1">
        <f t="shared" si="0"/>
        <v>15.580645161290322</v>
      </c>
      <c r="I2" s="7">
        <f t="shared" si="0"/>
        <v>0.88415988491356146</v>
      </c>
      <c r="J2" s="7">
        <f>AVERAGE(J21:J993)</f>
        <v>2.9464285714285716</v>
      </c>
      <c r="K2" s="5">
        <f>AVERAGE(K21:K993)</f>
        <v>14.5</v>
      </c>
      <c r="L2" s="1">
        <f>AVERAGE(L21:L991)</f>
        <v>10.4375</v>
      </c>
      <c r="M2" s="1">
        <f t="shared" si="0"/>
        <v>9.65625</v>
      </c>
      <c r="N2" s="7">
        <f>AVERAGE(N21:N993)</f>
        <v>1.0862396441331714</v>
      </c>
      <c r="R2" s="7" t="e">
        <f>AVERAGE(R22:R993)</f>
        <v>#DIV/0!</v>
      </c>
      <c r="S2" s="7" t="e">
        <f>AVERAGE(S22:S993)</f>
        <v>#DIV/0!</v>
      </c>
      <c r="T2" s="7">
        <f>AVERAGE(T22:T993)</f>
        <v>1.2857142857142858</v>
      </c>
    </row>
    <row r="3" spans="1:20" x14ac:dyDescent="0.2">
      <c r="A3" t="s">
        <v>14</v>
      </c>
      <c r="B3">
        <f>MIN(B21:B993)</f>
        <v>43</v>
      </c>
      <c r="C3">
        <f t="shared" ref="C3:M3" si="1">MIN(C21:C993)</f>
        <v>26</v>
      </c>
      <c r="D3">
        <f t="shared" si="1"/>
        <v>10</v>
      </c>
      <c r="E3">
        <f t="shared" si="1"/>
        <v>30</v>
      </c>
      <c r="F3" s="1">
        <f t="shared" si="1"/>
        <v>1.2295081967213115</v>
      </c>
      <c r="G3" s="7">
        <f t="shared" si="1"/>
        <v>0.12048192771084337</v>
      </c>
      <c r="H3">
        <f t="shared" si="1"/>
        <v>12</v>
      </c>
      <c r="I3" s="7">
        <f t="shared" si="1"/>
        <v>0.48148148148148145</v>
      </c>
      <c r="J3" s="5">
        <f>MIN(J21:J993)</f>
        <v>0</v>
      </c>
      <c r="K3" s="5">
        <f>MIN(K21:K993)</f>
        <v>6</v>
      </c>
      <c r="L3">
        <f>MIN(L21:L991)</f>
        <v>7</v>
      </c>
      <c r="M3">
        <f t="shared" si="1"/>
        <v>6</v>
      </c>
      <c r="N3" s="7">
        <f>MIN(N21:N993)</f>
        <v>0.88888888888888884</v>
      </c>
      <c r="R3" s="7">
        <f>MIN(R22:R993)</f>
        <v>0</v>
      </c>
      <c r="S3" s="7">
        <f>MIN(S22:S993)</f>
        <v>0</v>
      </c>
      <c r="T3" s="7">
        <f>MIN(T22:T993)</f>
        <v>0</v>
      </c>
    </row>
    <row r="4" spans="1:20" x14ac:dyDescent="0.2">
      <c r="A4" t="s">
        <v>15</v>
      </c>
      <c r="B4" s="1">
        <f t="shared" ref="B4:I4" si="2">PERCENTILE(B21:B993,0.05)</f>
        <v>52.15</v>
      </c>
      <c r="C4" s="1">
        <f t="shared" si="2"/>
        <v>29.450000000000003</v>
      </c>
      <c r="D4" s="1">
        <f t="shared" si="2"/>
        <v>13.600000000000001</v>
      </c>
      <c r="E4" s="1">
        <f t="shared" si="2"/>
        <v>34</v>
      </c>
      <c r="F4" s="1">
        <f t="shared" si="2"/>
        <v>1.2910714285714286</v>
      </c>
      <c r="G4" s="7">
        <f t="shared" si="2"/>
        <v>0.17650000000000002</v>
      </c>
      <c r="H4" s="1">
        <f t="shared" si="2"/>
        <v>12</v>
      </c>
      <c r="I4" s="7">
        <f t="shared" si="2"/>
        <v>0.58583333333333332</v>
      </c>
      <c r="J4" s="5">
        <f>PERCENTILE(J21:J993,0.05)</f>
        <v>1</v>
      </c>
      <c r="K4" s="5">
        <f>PERCENTILE(K21:K993,0.05)</f>
        <v>8.5500000000000007</v>
      </c>
      <c r="L4" s="1">
        <f>PERCENTILE(L21:L991,0.05)</f>
        <v>8</v>
      </c>
      <c r="M4" s="1">
        <f>PERCENTILE(M21:M993,0.05)</f>
        <v>7</v>
      </c>
      <c r="N4" s="7">
        <f>PERCENTILE(N21:N993,0.05)</f>
        <v>0.91325757575757571</v>
      </c>
      <c r="R4" s="7" t="e">
        <f>PERCENTILE(R22:R993,0.05)</f>
        <v>#NUM!</v>
      </c>
      <c r="S4" s="7" t="e">
        <f>PERCENTILE(S22:S993,0.05)</f>
        <v>#NUM!</v>
      </c>
      <c r="T4" s="7">
        <f>PERCENTILE(T22:T993,0.05)</f>
        <v>0.30000000000000004</v>
      </c>
    </row>
    <row r="5" spans="1:20" x14ac:dyDescent="0.2">
      <c r="A5" t="s">
        <v>16</v>
      </c>
      <c r="B5" s="1">
        <f t="shared" ref="B5:I5" si="3">PERCENTILE(B21:B993,0.95)</f>
        <v>91.699999999999989</v>
      </c>
      <c r="C5" s="1">
        <f t="shared" si="3"/>
        <v>63.699999999999989</v>
      </c>
      <c r="D5" s="1">
        <f t="shared" si="3"/>
        <v>41.699999999999989</v>
      </c>
      <c r="E5" s="1">
        <f t="shared" si="3"/>
        <v>47</v>
      </c>
      <c r="F5" s="1">
        <f t="shared" si="3"/>
        <v>1.9335995085995081</v>
      </c>
      <c r="G5" s="7">
        <f t="shared" si="3"/>
        <v>0.51842948717948723</v>
      </c>
      <c r="H5" s="1">
        <f t="shared" si="3"/>
        <v>18</v>
      </c>
      <c r="I5" s="7">
        <f t="shared" si="3"/>
        <v>1</v>
      </c>
      <c r="J5" s="5">
        <f>PERCENTILE(J21:J993,0.95)</f>
        <v>5</v>
      </c>
      <c r="K5" s="5">
        <f>PERCENTILE(K21:K993,0.95)</f>
        <v>21.449999999999996</v>
      </c>
      <c r="L5" s="1">
        <f>PERCENTILE(L21:L991,0.95)</f>
        <v>12.5</v>
      </c>
      <c r="M5" s="1">
        <f>PERCENTILE(M21:M993,0.95)</f>
        <v>11.45</v>
      </c>
      <c r="N5" s="7">
        <f>PERCENTILE(N21:N993,0.95)</f>
        <v>1.1827731092436975</v>
      </c>
      <c r="R5" s="7" t="e">
        <f>PERCENTILE(R22:R993,0.95)</f>
        <v>#NUM!</v>
      </c>
      <c r="S5" s="7" t="e">
        <f>PERCENTILE(S22:S993,0.95)</f>
        <v>#NUM!</v>
      </c>
      <c r="T5" s="7">
        <f>PERCENTILE(T22:T993,0.95)</f>
        <v>2</v>
      </c>
    </row>
    <row r="6" spans="1:20" x14ac:dyDescent="0.2">
      <c r="A6" t="s">
        <v>13</v>
      </c>
      <c r="B6">
        <f>MAX(B21:B993)</f>
        <v>126</v>
      </c>
      <c r="C6">
        <f t="shared" ref="C6:M6" si="4">MAX(C21:C993)</f>
        <v>76</v>
      </c>
      <c r="D6">
        <f t="shared" si="4"/>
        <v>56</v>
      </c>
      <c r="E6">
        <f t="shared" si="4"/>
        <v>50</v>
      </c>
      <c r="F6" s="1">
        <f t="shared" si="4"/>
        <v>2.0909090909090908</v>
      </c>
      <c r="G6" s="7">
        <f t="shared" si="4"/>
        <v>0.57608695652173914</v>
      </c>
      <c r="H6">
        <f t="shared" si="4"/>
        <v>20</v>
      </c>
      <c r="I6" s="7">
        <f t="shared" si="4"/>
        <v>1</v>
      </c>
      <c r="J6" s="5">
        <f>MAX(J21:J993)</f>
        <v>6</v>
      </c>
      <c r="K6" s="5">
        <f>MAX(K21:K993)</f>
        <v>28</v>
      </c>
      <c r="L6">
        <f>MAX(L21:L991)</f>
        <v>12.5</v>
      </c>
      <c r="M6">
        <f t="shared" si="4"/>
        <v>12</v>
      </c>
      <c r="N6" s="7">
        <f>MAX(N21:N993)</f>
        <v>1.2352941176470589</v>
      </c>
      <c r="R6" s="7">
        <f>MAX(R22:R993)</f>
        <v>0</v>
      </c>
      <c r="S6" s="7">
        <f>MAX(S22:S993)</f>
        <v>0</v>
      </c>
      <c r="T6" s="7">
        <f>MAX(T22:T993)</f>
        <v>2</v>
      </c>
    </row>
    <row r="7" spans="1:20" x14ac:dyDescent="0.2">
      <c r="A7" t="s">
        <v>22</v>
      </c>
      <c r="B7">
        <f>COUNT(B9:B993)</f>
        <v>64</v>
      </c>
      <c r="C7">
        <f t="shared" ref="C7:N7" si="5">COUNT(C9:C993)</f>
        <v>64</v>
      </c>
      <c r="D7">
        <f t="shared" si="5"/>
        <v>64</v>
      </c>
      <c r="E7">
        <f t="shared" si="5"/>
        <v>56</v>
      </c>
      <c r="F7">
        <f t="shared" si="5"/>
        <v>64</v>
      </c>
      <c r="G7">
        <f t="shared" si="5"/>
        <v>64</v>
      </c>
      <c r="H7">
        <f t="shared" si="5"/>
        <v>62</v>
      </c>
      <c r="I7" s="5">
        <f t="shared" si="5"/>
        <v>64</v>
      </c>
      <c r="J7" s="5">
        <f>COUNT(J9:J993)</f>
        <v>56</v>
      </c>
      <c r="K7" s="5">
        <f>COUNT(K9:K993)</f>
        <v>52</v>
      </c>
      <c r="L7">
        <f>COUNT(L9:L991)</f>
        <v>32</v>
      </c>
      <c r="M7">
        <f t="shared" si="5"/>
        <v>32</v>
      </c>
      <c r="N7" s="7">
        <f t="shared" si="5"/>
        <v>32</v>
      </c>
      <c r="R7">
        <f>COUNT(R21:R993)</f>
        <v>0</v>
      </c>
      <c r="S7">
        <f>COUNT(S21:S993)</f>
        <v>0</v>
      </c>
      <c r="T7">
        <f>COUNT(T21:T993)</f>
        <v>8</v>
      </c>
    </row>
    <row r="21" spans="1:21" x14ac:dyDescent="0.2">
      <c r="B21">
        <v>72</v>
      </c>
      <c r="C21">
        <v>46</v>
      </c>
      <c r="D21">
        <v>36</v>
      </c>
      <c r="F21" s="7">
        <f>B21/C21</f>
        <v>1.5652173913043479</v>
      </c>
      <c r="G21" s="7">
        <f>D21/B21</f>
        <v>0.5</v>
      </c>
      <c r="H21">
        <v>18</v>
      </c>
      <c r="I21" s="7">
        <v>0.8571428571428571</v>
      </c>
      <c r="T21">
        <v>0</v>
      </c>
      <c r="U21" t="s">
        <v>154</v>
      </c>
    </row>
    <row r="22" spans="1:21" x14ac:dyDescent="0.2">
      <c r="B22">
        <v>72</v>
      </c>
      <c r="C22">
        <v>37</v>
      </c>
      <c r="D22">
        <v>37</v>
      </c>
      <c r="F22" s="7">
        <f t="shared" ref="F22:F56" si="6">B22/C22</f>
        <v>1.9459459459459461</v>
      </c>
      <c r="G22" s="7">
        <f t="shared" ref="G22:G56" si="7">D22/B22</f>
        <v>0.51388888888888884</v>
      </c>
      <c r="H22">
        <v>16</v>
      </c>
      <c r="I22" s="7">
        <v>1</v>
      </c>
      <c r="T22">
        <v>1</v>
      </c>
      <c r="U22" t="s">
        <v>154</v>
      </c>
    </row>
    <row r="23" spans="1:21" x14ac:dyDescent="0.2">
      <c r="B23">
        <v>52</v>
      </c>
      <c r="C23">
        <v>37</v>
      </c>
      <c r="D23">
        <v>27</v>
      </c>
      <c r="F23" s="7">
        <f t="shared" si="6"/>
        <v>1.4054054054054055</v>
      </c>
      <c r="G23" s="7">
        <f t="shared" si="7"/>
        <v>0.51923076923076927</v>
      </c>
      <c r="H23">
        <v>12</v>
      </c>
      <c r="I23" s="7">
        <v>1</v>
      </c>
      <c r="T23">
        <v>1</v>
      </c>
      <c r="U23" t="s">
        <v>154</v>
      </c>
    </row>
    <row r="24" spans="1:21" x14ac:dyDescent="0.2">
      <c r="B24">
        <v>90</v>
      </c>
      <c r="C24">
        <v>50</v>
      </c>
      <c r="D24">
        <v>40</v>
      </c>
      <c r="F24" s="7">
        <f t="shared" si="6"/>
        <v>1.8</v>
      </c>
      <c r="G24" s="7">
        <f t="shared" si="7"/>
        <v>0.44444444444444442</v>
      </c>
      <c r="H24">
        <v>16</v>
      </c>
      <c r="I24" s="7">
        <v>1</v>
      </c>
      <c r="T24">
        <v>2</v>
      </c>
      <c r="U24" t="s">
        <v>155</v>
      </c>
    </row>
    <row r="25" spans="1:21" x14ac:dyDescent="0.2">
      <c r="B25">
        <v>92</v>
      </c>
      <c r="C25">
        <v>44</v>
      </c>
      <c r="D25">
        <v>53</v>
      </c>
      <c r="F25" s="7">
        <f t="shared" si="6"/>
        <v>2.0909090909090908</v>
      </c>
      <c r="G25" s="7">
        <f t="shared" si="7"/>
        <v>0.57608695652173914</v>
      </c>
      <c r="H25">
        <v>16</v>
      </c>
      <c r="I25" s="7">
        <v>1</v>
      </c>
      <c r="T25">
        <v>0</v>
      </c>
      <c r="U25" t="s">
        <v>156</v>
      </c>
    </row>
    <row r="26" spans="1:21" x14ac:dyDescent="0.2">
      <c r="B26">
        <v>53</v>
      </c>
      <c r="C26">
        <v>34</v>
      </c>
      <c r="D26">
        <v>20</v>
      </c>
      <c r="F26" s="7">
        <f t="shared" si="6"/>
        <v>1.5588235294117647</v>
      </c>
      <c r="G26" s="7">
        <f t="shared" si="7"/>
        <v>0.37735849056603776</v>
      </c>
      <c r="H26">
        <v>12</v>
      </c>
      <c r="I26" s="7">
        <v>1</v>
      </c>
      <c r="T26">
        <v>1</v>
      </c>
      <c r="U26" t="s">
        <v>157</v>
      </c>
    </row>
    <row r="27" spans="1:21" x14ac:dyDescent="0.2">
      <c r="B27">
        <v>55</v>
      </c>
      <c r="C27">
        <v>28</v>
      </c>
      <c r="D27">
        <v>30</v>
      </c>
      <c r="F27" s="7">
        <f t="shared" si="6"/>
        <v>1.9642857142857142</v>
      </c>
      <c r="G27" s="7">
        <f t="shared" si="7"/>
        <v>0.54545454545454541</v>
      </c>
      <c r="I27" s="7">
        <v>1</v>
      </c>
      <c r="T27">
        <v>2</v>
      </c>
      <c r="U27" t="s">
        <v>158</v>
      </c>
    </row>
    <row r="28" spans="1:21" x14ac:dyDescent="0.2">
      <c r="B28">
        <v>43</v>
      </c>
      <c r="C28">
        <v>26</v>
      </c>
      <c r="D28">
        <v>24</v>
      </c>
      <c r="F28" s="7">
        <f t="shared" si="6"/>
        <v>1.6538461538461537</v>
      </c>
      <c r="G28" s="7">
        <f t="shared" si="7"/>
        <v>0.55813953488372092</v>
      </c>
      <c r="I28" s="7">
        <v>1</v>
      </c>
      <c r="T28">
        <v>2</v>
      </c>
      <c r="U28" t="s">
        <v>159</v>
      </c>
    </row>
    <row r="29" spans="1:21" x14ac:dyDescent="0.2">
      <c r="A29" t="s">
        <v>710</v>
      </c>
      <c r="B29">
        <v>89</v>
      </c>
      <c r="C29">
        <v>64</v>
      </c>
      <c r="D29">
        <v>25</v>
      </c>
      <c r="E29">
        <v>34</v>
      </c>
      <c r="F29" s="7">
        <f t="shared" si="6"/>
        <v>1.390625</v>
      </c>
      <c r="G29" s="7">
        <f t="shared" si="7"/>
        <v>0.2808988764044944</v>
      </c>
      <c r="H29">
        <v>16</v>
      </c>
      <c r="I29" s="7">
        <v>1</v>
      </c>
      <c r="J29" s="7">
        <v>4</v>
      </c>
      <c r="K29" s="5">
        <v>21</v>
      </c>
    </row>
    <row r="30" spans="1:21" x14ac:dyDescent="0.2">
      <c r="B30">
        <v>83</v>
      </c>
      <c r="C30">
        <v>66</v>
      </c>
      <c r="D30">
        <v>10</v>
      </c>
      <c r="E30">
        <v>34</v>
      </c>
      <c r="F30" s="7">
        <f t="shared" si="6"/>
        <v>1.2575757575757576</v>
      </c>
      <c r="G30" s="7">
        <f t="shared" si="7"/>
        <v>0.12048192771084337</v>
      </c>
      <c r="H30">
        <v>15</v>
      </c>
      <c r="I30" s="7">
        <v>1</v>
      </c>
      <c r="J30" s="7">
        <v>5</v>
      </c>
    </row>
    <row r="31" spans="1:21" x14ac:dyDescent="0.2">
      <c r="B31">
        <v>77</v>
      </c>
      <c r="C31">
        <v>48</v>
      </c>
      <c r="D31">
        <v>20</v>
      </c>
      <c r="E31">
        <v>44</v>
      </c>
      <c r="F31" s="7">
        <f t="shared" si="6"/>
        <v>1.6041666666666667</v>
      </c>
      <c r="G31" s="7">
        <f t="shared" si="7"/>
        <v>0.25974025974025972</v>
      </c>
      <c r="H31">
        <v>16</v>
      </c>
      <c r="I31" s="7">
        <v>1</v>
      </c>
      <c r="J31" s="7">
        <v>3</v>
      </c>
      <c r="K31" s="5">
        <v>17</v>
      </c>
    </row>
    <row r="32" spans="1:21" x14ac:dyDescent="0.2">
      <c r="B32">
        <v>64</v>
      </c>
      <c r="C32">
        <v>43</v>
      </c>
      <c r="D32">
        <v>21</v>
      </c>
      <c r="E32">
        <v>38</v>
      </c>
      <c r="F32" s="7">
        <f t="shared" si="6"/>
        <v>1.4883720930232558</v>
      </c>
      <c r="G32" s="7">
        <f t="shared" si="7"/>
        <v>0.328125</v>
      </c>
      <c r="H32">
        <v>12</v>
      </c>
      <c r="I32" s="7">
        <v>1</v>
      </c>
      <c r="J32" s="7">
        <v>2</v>
      </c>
      <c r="K32" s="5">
        <v>10</v>
      </c>
    </row>
    <row r="33" spans="2:11" x14ac:dyDescent="0.2">
      <c r="B33">
        <v>80</v>
      </c>
      <c r="C33">
        <v>49</v>
      </c>
      <c r="D33">
        <v>37</v>
      </c>
      <c r="E33">
        <v>40</v>
      </c>
      <c r="F33" s="7">
        <f t="shared" si="6"/>
        <v>1.6326530612244898</v>
      </c>
      <c r="G33" s="7">
        <f t="shared" si="7"/>
        <v>0.46250000000000002</v>
      </c>
      <c r="H33">
        <v>15</v>
      </c>
      <c r="I33" s="7">
        <v>1</v>
      </c>
      <c r="J33" s="7">
        <v>4</v>
      </c>
      <c r="K33" s="5">
        <v>28</v>
      </c>
    </row>
    <row r="34" spans="2:11" x14ac:dyDescent="0.2">
      <c r="B34">
        <v>82</v>
      </c>
      <c r="C34">
        <v>48</v>
      </c>
      <c r="D34">
        <v>33</v>
      </c>
      <c r="E34">
        <v>35</v>
      </c>
      <c r="F34" s="7">
        <f t="shared" si="6"/>
        <v>1.7083333333333333</v>
      </c>
      <c r="G34" s="7">
        <f t="shared" si="7"/>
        <v>0.40243902439024393</v>
      </c>
      <c r="H34">
        <v>16</v>
      </c>
      <c r="I34" s="7">
        <v>1</v>
      </c>
      <c r="J34" s="7">
        <v>3</v>
      </c>
      <c r="K34" s="5">
        <v>24</v>
      </c>
    </row>
    <row r="35" spans="2:11" x14ac:dyDescent="0.2">
      <c r="B35">
        <v>83</v>
      </c>
      <c r="C35">
        <v>54</v>
      </c>
      <c r="D35">
        <v>32</v>
      </c>
      <c r="E35">
        <v>45</v>
      </c>
      <c r="F35" s="7">
        <f t="shared" si="6"/>
        <v>1.537037037037037</v>
      </c>
      <c r="G35" s="7">
        <f t="shared" si="7"/>
        <v>0.38554216867469882</v>
      </c>
      <c r="H35">
        <v>14</v>
      </c>
      <c r="I35" s="7">
        <v>1</v>
      </c>
      <c r="J35" s="7">
        <v>5</v>
      </c>
      <c r="K35" s="5">
        <v>20</v>
      </c>
    </row>
    <row r="36" spans="2:11" x14ac:dyDescent="0.2">
      <c r="B36">
        <v>67</v>
      </c>
      <c r="C36">
        <v>44</v>
      </c>
      <c r="D36">
        <v>30</v>
      </c>
      <c r="E36">
        <v>41</v>
      </c>
      <c r="F36" s="7">
        <f t="shared" si="6"/>
        <v>1.5227272727272727</v>
      </c>
      <c r="G36" s="7">
        <f t="shared" si="7"/>
        <v>0.44776119402985076</v>
      </c>
      <c r="H36">
        <v>15</v>
      </c>
      <c r="I36" s="7">
        <v>1</v>
      </c>
      <c r="J36" s="7">
        <v>3</v>
      </c>
      <c r="K36" s="5">
        <v>15</v>
      </c>
    </row>
    <row r="37" spans="2:11" x14ac:dyDescent="0.2">
      <c r="B37">
        <v>78</v>
      </c>
      <c r="C37">
        <v>46</v>
      </c>
      <c r="D37">
        <v>32</v>
      </c>
      <c r="E37">
        <v>42</v>
      </c>
      <c r="F37" s="7">
        <f t="shared" si="6"/>
        <v>1.6956521739130435</v>
      </c>
      <c r="G37" s="7">
        <f t="shared" si="7"/>
        <v>0.41025641025641024</v>
      </c>
      <c r="H37">
        <v>15</v>
      </c>
      <c r="I37" s="7">
        <v>1</v>
      </c>
      <c r="J37" s="7">
        <v>4</v>
      </c>
    </row>
    <row r="38" spans="2:11" x14ac:dyDescent="0.2">
      <c r="B38">
        <v>78</v>
      </c>
      <c r="C38">
        <v>54</v>
      </c>
      <c r="D38">
        <v>28</v>
      </c>
      <c r="E38">
        <v>45</v>
      </c>
      <c r="F38" s="7">
        <f t="shared" si="6"/>
        <v>1.4444444444444444</v>
      </c>
      <c r="G38" s="7">
        <f t="shared" si="7"/>
        <v>0.35897435897435898</v>
      </c>
      <c r="H38">
        <v>16</v>
      </c>
      <c r="I38" s="7">
        <v>1</v>
      </c>
      <c r="J38" s="7">
        <v>1</v>
      </c>
      <c r="K38" s="5">
        <v>18</v>
      </c>
    </row>
    <row r="39" spans="2:11" x14ac:dyDescent="0.2">
      <c r="B39">
        <v>74</v>
      </c>
      <c r="C39">
        <v>58</v>
      </c>
      <c r="D39">
        <v>30</v>
      </c>
      <c r="E39">
        <v>48</v>
      </c>
      <c r="F39" s="7">
        <f t="shared" si="6"/>
        <v>1.2758620689655173</v>
      </c>
      <c r="G39" s="7">
        <f t="shared" si="7"/>
        <v>0.40540540540540543</v>
      </c>
      <c r="H39">
        <v>15</v>
      </c>
      <c r="I39" s="7">
        <v>1</v>
      </c>
      <c r="J39" s="7">
        <v>3</v>
      </c>
      <c r="K39" s="5">
        <v>13</v>
      </c>
    </row>
    <row r="40" spans="2:11" x14ac:dyDescent="0.2">
      <c r="B40">
        <v>74</v>
      </c>
      <c r="C40">
        <v>56</v>
      </c>
      <c r="D40">
        <v>20</v>
      </c>
      <c r="E40">
        <v>35</v>
      </c>
      <c r="F40" s="7">
        <f t="shared" si="6"/>
        <v>1.3214285714285714</v>
      </c>
      <c r="G40" s="7">
        <f t="shared" si="7"/>
        <v>0.27027027027027029</v>
      </c>
      <c r="H40">
        <v>16</v>
      </c>
      <c r="I40" s="7">
        <v>1</v>
      </c>
      <c r="J40" s="7">
        <v>1</v>
      </c>
      <c r="K40" s="5">
        <v>15</v>
      </c>
    </row>
    <row r="41" spans="2:11" x14ac:dyDescent="0.2">
      <c r="B41">
        <v>84</v>
      </c>
      <c r="C41">
        <v>49</v>
      </c>
      <c r="D41">
        <v>34</v>
      </c>
      <c r="E41">
        <v>40</v>
      </c>
      <c r="F41" s="7">
        <f t="shared" si="6"/>
        <v>1.7142857142857142</v>
      </c>
      <c r="G41" s="7">
        <f t="shared" si="7"/>
        <v>0.40476190476190477</v>
      </c>
      <c r="H41">
        <v>18</v>
      </c>
      <c r="I41" s="7">
        <v>1</v>
      </c>
      <c r="J41" s="7">
        <v>4</v>
      </c>
      <c r="K41" s="5">
        <v>10</v>
      </c>
    </row>
    <row r="42" spans="2:11" x14ac:dyDescent="0.2">
      <c r="B42">
        <v>82</v>
      </c>
      <c r="C42">
        <v>44</v>
      </c>
      <c r="D42">
        <v>24</v>
      </c>
      <c r="E42">
        <v>40</v>
      </c>
      <c r="F42" s="7">
        <f t="shared" si="6"/>
        <v>1.8636363636363635</v>
      </c>
      <c r="G42" s="7">
        <f t="shared" si="7"/>
        <v>0.29268292682926828</v>
      </c>
      <c r="H42">
        <v>16</v>
      </c>
      <c r="I42" s="7">
        <v>1</v>
      </c>
      <c r="J42" s="7">
        <v>4</v>
      </c>
      <c r="K42" s="5">
        <v>11</v>
      </c>
    </row>
    <row r="43" spans="2:11" x14ac:dyDescent="0.2">
      <c r="B43">
        <v>65</v>
      </c>
      <c r="C43">
        <v>47</v>
      </c>
      <c r="D43">
        <v>28</v>
      </c>
      <c r="E43">
        <v>38</v>
      </c>
      <c r="F43" s="7">
        <f t="shared" si="6"/>
        <v>1.3829787234042554</v>
      </c>
      <c r="G43" s="7">
        <f t="shared" si="7"/>
        <v>0.43076923076923079</v>
      </c>
      <c r="H43">
        <v>15</v>
      </c>
      <c r="I43" s="7">
        <v>1</v>
      </c>
      <c r="J43" s="7">
        <v>2</v>
      </c>
      <c r="K43" s="5">
        <v>8</v>
      </c>
    </row>
    <row r="44" spans="2:11" x14ac:dyDescent="0.2">
      <c r="B44">
        <v>77</v>
      </c>
      <c r="C44">
        <v>55</v>
      </c>
      <c r="D44">
        <v>28</v>
      </c>
      <c r="E44">
        <v>38</v>
      </c>
      <c r="F44" s="7">
        <f t="shared" si="6"/>
        <v>1.4</v>
      </c>
      <c r="G44" s="7">
        <f t="shared" si="7"/>
        <v>0.36363636363636365</v>
      </c>
      <c r="H44">
        <v>15</v>
      </c>
      <c r="I44" s="7">
        <v>1</v>
      </c>
      <c r="J44" s="7">
        <v>4</v>
      </c>
      <c r="K44" s="5">
        <v>17</v>
      </c>
    </row>
    <row r="45" spans="2:11" x14ac:dyDescent="0.2">
      <c r="B45">
        <v>126</v>
      </c>
      <c r="C45">
        <v>72</v>
      </c>
      <c r="D45">
        <v>56</v>
      </c>
      <c r="E45">
        <v>40</v>
      </c>
      <c r="F45" s="7">
        <f t="shared" si="6"/>
        <v>1.75</v>
      </c>
      <c r="G45" s="7">
        <f t="shared" si="7"/>
        <v>0.44444444444444442</v>
      </c>
      <c r="H45">
        <v>16</v>
      </c>
      <c r="I45" s="7">
        <v>1</v>
      </c>
      <c r="J45" s="7">
        <v>2</v>
      </c>
      <c r="K45" s="5">
        <v>20</v>
      </c>
    </row>
    <row r="46" spans="2:11" x14ac:dyDescent="0.2">
      <c r="B46">
        <v>108</v>
      </c>
      <c r="C46">
        <v>76</v>
      </c>
      <c r="D46">
        <v>21</v>
      </c>
      <c r="E46">
        <v>42</v>
      </c>
      <c r="F46" s="7">
        <f t="shared" si="6"/>
        <v>1.4210526315789473</v>
      </c>
      <c r="G46" s="7">
        <f t="shared" si="7"/>
        <v>0.19444444444444445</v>
      </c>
      <c r="H46">
        <v>16</v>
      </c>
      <c r="I46" s="7">
        <v>1</v>
      </c>
      <c r="J46" s="7">
        <v>2</v>
      </c>
      <c r="K46" s="5">
        <v>19</v>
      </c>
    </row>
    <row r="47" spans="2:11" x14ac:dyDescent="0.2">
      <c r="B47">
        <v>75</v>
      </c>
      <c r="C47">
        <v>56</v>
      </c>
      <c r="D47">
        <v>23</v>
      </c>
      <c r="E47">
        <v>47</v>
      </c>
      <c r="F47" s="7">
        <f t="shared" si="6"/>
        <v>1.3392857142857142</v>
      </c>
      <c r="G47" s="7">
        <f t="shared" si="7"/>
        <v>0.30666666666666664</v>
      </c>
      <c r="H47">
        <v>14</v>
      </c>
      <c r="I47" s="7">
        <v>1</v>
      </c>
      <c r="J47" s="7">
        <v>2</v>
      </c>
      <c r="K47" s="5">
        <v>17</v>
      </c>
    </row>
    <row r="48" spans="2:11" x14ac:dyDescent="0.2">
      <c r="B48">
        <v>65</v>
      </c>
      <c r="C48">
        <v>42</v>
      </c>
      <c r="D48">
        <v>23</v>
      </c>
      <c r="E48">
        <v>34</v>
      </c>
      <c r="F48" s="7">
        <f t="shared" si="6"/>
        <v>1.5476190476190477</v>
      </c>
      <c r="G48" s="7">
        <f t="shared" si="7"/>
        <v>0.35384615384615387</v>
      </c>
      <c r="H48">
        <v>16</v>
      </c>
      <c r="I48" s="7">
        <v>1</v>
      </c>
      <c r="J48" s="7">
        <v>1</v>
      </c>
      <c r="K48" s="5">
        <v>14</v>
      </c>
    </row>
    <row r="49" spans="1:15" x14ac:dyDescent="0.2">
      <c r="B49">
        <v>74</v>
      </c>
      <c r="C49">
        <v>46</v>
      </c>
      <c r="D49">
        <v>38</v>
      </c>
      <c r="E49">
        <v>42</v>
      </c>
      <c r="F49" s="7">
        <f t="shared" si="6"/>
        <v>1.6086956521739131</v>
      </c>
      <c r="G49" s="7">
        <f t="shared" si="7"/>
        <v>0.51351351351351349</v>
      </c>
      <c r="H49">
        <v>16</v>
      </c>
      <c r="I49" s="7">
        <v>1</v>
      </c>
      <c r="J49" s="7">
        <v>2</v>
      </c>
      <c r="K49" s="5">
        <v>22</v>
      </c>
    </row>
    <row r="50" spans="1:15" x14ac:dyDescent="0.2">
      <c r="B50">
        <v>65</v>
      </c>
      <c r="C50">
        <v>45</v>
      </c>
      <c r="D50">
        <v>25</v>
      </c>
      <c r="E50">
        <v>34</v>
      </c>
      <c r="F50" s="7">
        <f t="shared" si="6"/>
        <v>1.4444444444444444</v>
      </c>
      <c r="G50" s="7">
        <f t="shared" si="7"/>
        <v>0.38461538461538464</v>
      </c>
      <c r="H50">
        <v>16</v>
      </c>
      <c r="I50" s="7">
        <v>1</v>
      </c>
      <c r="J50" s="7">
        <v>1</v>
      </c>
      <c r="K50" s="5">
        <v>13</v>
      </c>
    </row>
    <row r="51" spans="1:15" x14ac:dyDescent="0.2">
      <c r="B51">
        <v>56</v>
      </c>
      <c r="C51">
        <v>32</v>
      </c>
      <c r="D51">
        <v>25</v>
      </c>
      <c r="E51">
        <v>42</v>
      </c>
      <c r="F51" s="7">
        <f t="shared" si="6"/>
        <v>1.75</v>
      </c>
      <c r="G51" s="7">
        <f t="shared" si="7"/>
        <v>0.44642857142857145</v>
      </c>
      <c r="H51">
        <v>13</v>
      </c>
      <c r="I51" s="7">
        <v>1</v>
      </c>
      <c r="J51" s="7">
        <v>3</v>
      </c>
      <c r="K51" s="5">
        <v>10</v>
      </c>
    </row>
    <row r="52" spans="1:15" x14ac:dyDescent="0.2">
      <c r="B52">
        <v>49</v>
      </c>
      <c r="C52">
        <v>29</v>
      </c>
      <c r="D52">
        <v>23</v>
      </c>
      <c r="E52">
        <v>40</v>
      </c>
      <c r="F52" s="7">
        <f t="shared" si="6"/>
        <v>1.6896551724137931</v>
      </c>
      <c r="G52" s="7">
        <f t="shared" si="7"/>
        <v>0.46938775510204084</v>
      </c>
      <c r="H52">
        <v>13</v>
      </c>
      <c r="I52" s="7">
        <v>1</v>
      </c>
      <c r="J52" s="7">
        <v>3</v>
      </c>
    </row>
    <row r="53" spans="1:15" x14ac:dyDescent="0.2">
      <c r="B53">
        <v>105</v>
      </c>
      <c r="C53">
        <v>58</v>
      </c>
      <c r="D53">
        <v>48</v>
      </c>
      <c r="E53">
        <v>40</v>
      </c>
      <c r="F53" s="7">
        <f t="shared" si="6"/>
        <v>1.8103448275862069</v>
      </c>
      <c r="G53" s="7">
        <f t="shared" si="7"/>
        <v>0.45714285714285713</v>
      </c>
      <c r="H53">
        <v>17</v>
      </c>
      <c r="I53" s="7">
        <v>1</v>
      </c>
      <c r="J53" s="7">
        <v>3</v>
      </c>
      <c r="K53" s="5">
        <v>20</v>
      </c>
    </row>
    <row r="54" spans="1:15" x14ac:dyDescent="0.2">
      <c r="B54">
        <v>73</v>
      </c>
      <c r="C54">
        <v>54</v>
      </c>
      <c r="D54">
        <v>10</v>
      </c>
      <c r="E54">
        <v>42</v>
      </c>
      <c r="F54" s="7">
        <f t="shared" si="6"/>
        <v>1.3518518518518519</v>
      </c>
      <c r="G54" s="7">
        <f t="shared" si="7"/>
        <v>0.13698630136986301</v>
      </c>
      <c r="H54">
        <v>15</v>
      </c>
      <c r="I54" s="7">
        <v>1</v>
      </c>
      <c r="J54" s="7">
        <v>3</v>
      </c>
      <c r="K54" s="5">
        <v>15</v>
      </c>
    </row>
    <row r="55" spans="1:15" x14ac:dyDescent="0.2">
      <c r="B55">
        <v>75</v>
      </c>
      <c r="C55">
        <v>36</v>
      </c>
      <c r="D55">
        <v>34</v>
      </c>
      <c r="E55">
        <v>43</v>
      </c>
      <c r="F55" s="7">
        <f t="shared" si="6"/>
        <v>2.0833333333333335</v>
      </c>
      <c r="G55" s="7">
        <f t="shared" si="7"/>
        <v>0.45333333333333331</v>
      </c>
      <c r="H55">
        <v>15</v>
      </c>
      <c r="I55" s="7">
        <v>1</v>
      </c>
      <c r="J55" s="7">
        <v>5</v>
      </c>
      <c r="K55" s="5">
        <v>15</v>
      </c>
    </row>
    <row r="56" spans="1:15" x14ac:dyDescent="0.2">
      <c r="B56">
        <v>80</v>
      </c>
      <c r="C56">
        <v>46</v>
      </c>
      <c r="D56">
        <v>40</v>
      </c>
      <c r="E56">
        <v>42</v>
      </c>
      <c r="F56" s="7">
        <f t="shared" si="6"/>
        <v>1.7391304347826086</v>
      </c>
      <c r="G56" s="7">
        <f t="shared" si="7"/>
        <v>0.5</v>
      </c>
      <c r="H56">
        <v>16</v>
      </c>
      <c r="I56" s="7">
        <v>1</v>
      </c>
      <c r="J56" s="7">
        <v>4</v>
      </c>
      <c r="K56" s="5">
        <v>6</v>
      </c>
    </row>
    <row r="57" spans="1:15" x14ac:dyDescent="0.2">
      <c r="L57">
        <v>8</v>
      </c>
      <c r="M57">
        <v>7</v>
      </c>
      <c r="N57" s="7">
        <f t="shared" ref="N57:N88" si="8">L57/M57</f>
        <v>1.1428571428571428</v>
      </c>
      <c r="O57" t="s">
        <v>716</v>
      </c>
    </row>
    <row r="58" spans="1:15" x14ac:dyDescent="0.2">
      <c r="L58">
        <v>7</v>
      </c>
      <c r="M58">
        <v>6</v>
      </c>
      <c r="N58" s="7">
        <f t="shared" si="8"/>
        <v>1.1666666666666667</v>
      </c>
    </row>
    <row r="59" spans="1:15" x14ac:dyDescent="0.2">
      <c r="L59">
        <v>8</v>
      </c>
      <c r="M59">
        <v>9</v>
      </c>
      <c r="N59" s="7">
        <f t="shared" si="8"/>
        <v>0.88888888888888884</v>
      </c>
    </row>
    <row r="60" spans="1:15" x14ac:dyDescent="0.2">
      <c r="L60">
        <v>8</v>
      </c>
      <c r="M60">
        <v>7</v>
      </c>
      <c r="N60" s="7">
        <f t="shared" si="8"/>
        <v>1.1428571428571428</v>
      </c>
    </row>
    <row r="61" spans="1:15" x14ac:dyDescent="0.2">
      <c r="L61">
        <v>9</v>
      </c>
      <c r="M61">
        <v>9</v>
      </c>
      <c r="N61" s="7">
        <f t="shared" si="8"/>
        <v>1</v>
      </c>
    </row>
    <row r="62" spans="1:15" x14ac:dyDescent="0.2">
      <c r="A62" t="s">
        <v>754</v>
      </c>
      <c r="L62">
        <v>11</v>
      </c>
      <c r="M62">
        <v>11</v>
      </c>
      <c r="N62" s="7">
        <f t="shared" si="8"/>
        <v>1</v>
      </c>
    </row>
    <row r="63" spans="1:15" x14ac:dyDescent="0.2">
      <c r="L63">
        <v>12.5</v>
      </c>
      <c r="M63">
        <v>10.5</v>
      </c>
      <c r="N63" s="7">
        <f t="shared" si="8"/>
        <v>1.1904761904761905</v>
      </c>
    </row>
    <row r="64" spans="1:15" x14ac:dyDescent="0.2">
      <c r="L64">
        <v>12.5</v>
      </c>
      <c r="M64">
        <v>12</v>
      </c>
      <c r="N64" s="7">
        <f t="shared" si="8"/>
        <v>1.0416666666666667</v>
      </c>
    </row>
    <row r="65" spans="12:14" x14ac:dyDescent="0.2">
      <c r="L65">
        <v>11.5</v>
      </c>
      <c r="M65">
        <v>10</v>
      </c>
      <c r="N65" s="7">
        <f t="shared" si="8"/>
        <v>1.1499999999999999</v>
      </c>
    </row>
    <row r="66" spans="12:14" x14ac:dyDescent="0.2">
      <c r="L66">
        <v>10</v>
      </c>
      <c r="M66">
        <v>10.5</v>
      </c>
      <c r="N66" s="7">
        <f t="shared" si="8"/>
        <v>0.95238095238095233</v>
      </c>
    </row>
    <row r="67" spans="12:14" x14ac:dyDescent="0.2">
      <c r="L67">
        <v>12</v>
      </c>
      <c r="M67">
        <v>10.5</v>
      </c>
      <c r="N67" s="7">
        <f t="shared" si="8"/>
        <v>1.1428571428571428</v>
      </c>
    </row>
    <row r="68" spans="12:14" x14ac:dyDescent="0.2">
      <c r="L68">
        <v>12.5</v>
      </c>
      <c r="M68">
        <v>11</v>
      </c>
      <c r="N68" s="7">
        <f t="shared" si="8"/>
        <v>1.1363636363636365</v>
      </c>
    </row>
    <row r="69" spans="12:14" x14ac:dyDescent="0.2">
      <c r="L69">
        <v>10</v>
      </c>
      <c r="M69">
        <v>8.5</v>
      </c>
      <c r="N69" s="7">
        <f t="shared" si="8"/>
        <v>1.1764705882352942</v>
      </c>
    </row>
    <row r="70" spans="12:14" x14ac:dyDescent="0.2">
      <c r="L70">
        <v>9</v>
      </c>
      <c r="M70">
        <v>8.5</v>
      </c>
      <c r="N70" s="7">
        <f t="shared" si="8"/>
        <v>1.0588235294117647</v>
      </c>
    </row>
    <row r="71" spans="12:14" x14ac:dyDescent="0.2">
      <c r="L71">
        <v>11.5</v>
      </c>
      <c r="M71">
        <v>10.5</v>
      </c>
      <c r="N71" s="7">
        <f t="shared" si="8"/>
        <v>1.0952380952380953</v>
      </c>
    </row>
    <row r="72" spans="12:14" x14ac:dyDescent="0.2">
      <c r="L72">
        <v>11.5</v>
      </c>
      <c r="M72">
        <v>11</v>
      </c>
      <c r="N72" s="7">
        <f t="shared" si="8"/>
        <v>1.0454545454545454</v>
      </c>
    </row>
    <row r="73" spans="12:14" x14ac:dyDescent="0.2">
      <c r="L73">
        <v>10.5</v>
      </c>
      <c r="M73">
        <v>9</v>
      </c>
      <c r="N73" s="7">
        <f t="shared" si="8"/>
        <v>1.1666666666666667</v>
      </c>
    </row>
    <row r="74" spans="12:14" x14ac:dyDescent="0.2">
      <c r="L74">
        <v>10.5</v>
      </c>
      <c r="M74">
        <v>9.5</v>
      </c>
      <c r="N74" s="7">
        <f t="shared" si="8"/>
        <v>1.1052631578947369</v>
      </c>
    </row>
    <row r="75" spans="12:14" x14ac:dyDescent="0.2">
      <c r="L75">
        <v>8.5</v>
      </c>
      <c r="M75">
        <v>8</v>
      </c>
      <c r="N75" s="7">
        <f t="shared" si="8"/>
        <v>1.0625</v>
      </c>
    </row>
    <row r="76" spans="12:14" x14ac:dyDescent="0.2">
      <c r="L76">
        <v>11.5</v>
      </c>
      <c r="M76">
        <v>10.5</v>
      </c>
      <c r="N76" s="7">
        <f t="shared" si="8"/>
        <v>1.0952380952380953</v>
      </c>
    </row>
    <row r="77" spans="12:14" x14ac:dyDescent="0.2">
      <c r="L77">
        <v>11.5</v>
      </c>
      <c r="M77">
        <v>10.5</v>
      </c>
      <c r="N77" s="7">
        <f t="shared" si="8"/>
        <v>1.0952380952380953</v>
      </c>
    </row>
    <row r="78" spans="12:14" x14ac:dyDescent="0.2">
      <c r="L78">
        <v>9.5</v>
      </c>
      <c r="M78">
        <v>8.5</v>
      </c>
      <c r="N78" s="7">
        <f t="shared" si="8"/>
        <v>1.1176470588235294</v>
      </c>
    </row>
    <row r="79" spans="12:14" x14ac:dyDescent="0.2">
      <c r="L79">
        <v>10.5</v>
      </c>
      <c r="M79">
        <v>9.5</v>
      </c>
      <c r="N79" s="7">
        <f t="shared" si="8"/>
        <v>1.1052631578947369</v>
      </c>
    </row>
    <row r="80" spans="12:14" x14ac:dyDescent="0.2">
      <c r="L80">
        <v>11.5</v>
      </c>
      <c r="M80">
        <v>10.5</v>
      </c>
      <c r="N80" s="7">
        <f t="shared" si="8"/>
        <v>1.0952380952380953</v>
      </c>
    </row>
    <row r="81" spans="1:16" x14ac:dyDescent="0.2">
      <c r="L81">
        <v>10.5</v>
      </c>
      <c r="M81">
        <v>9</v>
      </c>
      <c r="N81" s="7">
        <f t="shared" si="8"/>
        <v>1.1666666666666667</v>
      </c>
    </row>
    <row r="82" spans="1:16" x14ac:dyDescent="0.2">
      <c r="L82">
        <v>11</v>
      </c>
      <c r="M82">
        <v>10</v>
      </c>
      <c r="N82" s="7">
        <f t="shared" si="8"/>
        <v>1.1000000000000001</v>
      </c>
    </row>
    <row r="83" spans="1:16" x14ac:dyDescent="0.2">
      <c r="L83">
        <v>11</v>
      </c>
      <c r="M83">
        <v>9.5</v>
      </c>
      <c r="N83" s="7">
        <f t="shared" si="8"/>
        <v>1.1578947368421053</v>
      </c>
    </row>
    <row r="84" spans="1:16" x14ac:dyDescent="0.2">
      <c r="L84">
        <v>10.5</v>
      </c>
      <c r="M84">
        <v>8.5</v>
      </c>
      <c r="N84" s="7">
        <f t="shared" si="8"/>
        <v>1.2352941176470589</v>
      </c>
    </row>
    <row r="85" spans="1:16" x14ac:dyDescent="0.2">
      <c r="A85" t="s">
        <v>828</v>
      </c>
      <c r="B85">
        <v>81</v>
      </c>
      <c r="C85">
        <v>45</v>
      </c>
      <c r="D85">
        <v>38</v>
      </c>
      <c r="E85">
        <v>47</v>
      </c>
      <c r="F85" s="7">
        <f>B85/C85</f>
        <v>1.8</v>
      </c>
      <c r="G85" s="7">
        <f>D85/B85</f>
        <v>0.46913580246913578</v>
      </c>
      <c r="H85">
        <v>18</v>
      </c>
      <c r="I85" s="7">
        <v>1</v>
      </c>
      <c r="J85" s="5">
        <v>5</v>
      </c>
      <c r="K85" s="5">
        <v>13</v>
      </c>
      <c r="L85">
        <v>11</v>
      </c>
      <c r="M85">
        <v>10</v>
      </c>
      <c r="N85" s="7">
        <f t="shared" si="8"/>
        <v>1.1000000000000001</v>
      </c>
      <c r="O85" t="s">
        <v>53</v>
      </c>
      <c r="P85" t="s">
        <v>829</v>
      </c>
    </row>
    <row r="86" spans="1:16" x14ac:dyDescent="0.2">
      <c r="B86">
        <v>70</v>
      </c>
      <c r="C86">
        <v>45</v>
      </c>
      <c r="D86">
        <v>10</v>
      </c>
      <c r="E86">
        <v>35</v>
      </c>
      <c r="F86" s="7">
        <f t="shared" ref="F86:F112" si="9">B86/C86</f>
        <v>1.5555555555555556</v>
      </c>
      <c r="G86" s="7">
        <f t="shared" ref="G86:G112" si="10">D86/B86</f>
        <v>0.14285714285714285</v>
      </c>
      <c r="H86">
        <v>16</v>
      </c>
      <c r="I86" s="7">
        <v>0.8571428571428571</v>
      </c>
      <c r="J86" s="5">
        <v>4</v>
      </c>
      <c r="K86" s="5">
        <v>11</v>
      </c>
      <c r="L86">
        <v>11</v>
      </c>
      <c r="M86">
        <v>11</v>
      </c>
      <c r="N86" s="7">
        <f t="shared" si="8"/>
        <v>1</v>
      </c>
    </row>
    <row r="87" spans="1:16" x14ac:dyDescent="0.2">
      <c r="B87">
        <v>84</v>
      </c>
      <c r="C87">
        <v>48</v>
      </c>
      <c r="D87">
        <v>37</v>
      </c>
      <c r="E87">
        <v>34</v>
      </c>
      <c r="F87" s="7">
        <f t="shared" si="9"/>
        <v>1.75</v>
      </c>
      <c r="G87" s="7">
        <f t="shared" si="10"/>
        <v>0.44047619047619047</v>
      </c>
      <c r="H87">
        <v>18</v>
      </c>
      <c r="I87" s="7">
        <v>0.83333333333333337</v>
      </c>
      <c r="J87" s="5">
        <v>4</v>
      </c>
      <c r="K87" s="5">
        <v>15</v>
      </c>
      <c r="L87">
        <v>10</v>
      </c>
      <c r="M87">
        <v>11</v>
      </c>
      <c r="N87" s="7">
        <f t="shared" si="8"/>
        <v>0.90909090909090906</v>
      </c>
    </row>
    <row r="88" spans="1:16" x14ac:dyDescent="0.2">
      <c r="B88">
        <v>74</v>
      </c>
      <c r="C88">
        <v>47</v>
      </c>
      <c r="D88">
        <v>29</v>
      </c>
      <c r="E88">
        <v>45</v>
      </c>
      <c r="F88" s="7">
        <f t="shared" si="9"/>
        <v>1.574468085106383</v>
      </c>
      <c r="G88" s="7">
        <f t="shared" si="10"/>
        <v>0.39189189189189189</v>
      </c>
      <c r="H88">
        <v>17</v>
      </c>
      <c r="I88" s="7">
        <v>1</v>
      </c>
      <c r="J88" s="5">
        <v>5</v>
      </c>
      <c r="K88" s="5">
        <v>11</v>
      </c>
      <c r="L88">
        <v>11</v>
      </c>
      <c r="M88">
        <v>12</v>
      </c>
      <c r="N88" s="7">
        <f t="shared" si="8"/>
        <v>0.91666666666666663</v>
      </c>
    </row>
    <row r="89" spans="1:16" x14ac:dyDescent="0.2">
      <c r="B89">
        <v>84</v>
      </c>
      <c r="C89">
        <v>57</v>
      </c>
      <c r="D89">
        <v>20</v>
      </c>
      <c r="E89">
        <v>38</v>
      </c>
      <c r="F89" s="7">
        <f t="shared" si="9"/>
        <v>1.4736842105263157</v>
      </c>
      <c r="G89" s="7">
        <f t="shared" si="10"/>
        <v>0.23809523809523808</v>
      </c>
      <c r="H89">
        <v>17</v>
      </c>
      <c r="I89" s="7">
        <v>0.6</v>
      </c>
      <c r="J89" s="5">
        <v>1</v>
      </c>
      <c r="K89" s="5">
        <v>15</v>
      </c>
    </row>
    <row r="90" spans="1:16" x14ac:dyDescent="0.2">
      <c r="B90">
        <v>80</v>
      </c>
      <c r="C90">
        <v>52</v>
      </c>
      <c r="D90">
        <v>35</v>
      </c>
      <c r="E90">
        <v>40</v>
      </c>
      <c r="F90" s="7">
        <f t="shared" si="9"/>
        <v>1.5384615384615385</v>
      </c>
      <c r="G90" s="7">
        <f t="shared" si="10"/>
        <v>0.4375</v>
      </c>
      <c r="H90">
        <v>17</v>
      </c>
      <c r="I90" s="7">
        <v>0.66666666666666663</v>
      </c>
      <c r="J90" s="5">
        <v>2</v>
      </c>
      <c r="K90" s="5">
        <v>18</v>
      </c>
    </row>
    <row r="91" spans="1:16" x14ac:dyDescent="0.2">
      <c r="B91">
        <v>83</v>
      </c>
      <c r="C91">
        <v>52</v>
      </c>
      <c r="D91">
        <v>30</v>
      </c>
      <c r="E91">
        <v>32</v>
      </c>
      <c r="F91" s="7">
        <f t="shared" si="9"/>
        <v>1.5961538461538463</v>
      </c>
      <c r="G91" s="7">
        <f t="shared" si="10"/>
        <v>0.36144578313253012</v>
      </c>
      <c r="H91">
        <v>20</v>
      </c>
      <c r="I91" s="7">
        <v>0.48148148148148145</v>
      </c>
      <c r="J91" s="5">
        <v>2</v>
      </c>
      <c r="K91" s="5">
        <v>15</v>
      </c>
    </row>
    <row r="92" spans="1:16" x14ac:dyDescent="0.2">
      <c r="B92">
        <v>80</v>
      </c>
      <c r="C92">
        <v>55</v>
      </c>
      <c r="D92">
        <v>22</v>
      </c>
      <c r="E92">
        <v>46</v>
      </c>
      <c r="F92" s="7">
        <f t="shared" si="9"/>
        <v>1.4545454545454546</v>
      </c>
      <c r="G92" s="7">
        <f t="shared" si="10"/>
        <v>0.27500000000000002</v>
      </c>
      <c r="H92">
        <v>17</v>
      </c>
      <c r="I92" s="7">
        <v>0.70370370370370372</v>
      </c>
      <c r="J92" s="5">
        <v>1</v>
      </c>
    </row>
    <row r="93" spans="1:16" x14ac:dyDescent="0.2">
      <c r="B93">
        <v>70</v>
      </c>
      <c r="C93">
        <v>39</v>
      </c>
      <c r="D93">
        <v>35</v>
      </c>
      <c r="E93">
        <v>44</v>
      </c>
      <c r="F93" s="7">
        <f t="shared" si="9"/>
        <v>1.7948717948717949</v>
      </c>
      <c r="G93" s="7">
        <f t="shared" si="10"/>
        <v>0.5</v>
      </c>
      <c r="H93">
        <v>15</v>
      </c>
      <c r="I93" s="7">
        <v>0.7</v>
      </c>
      <c r="J93" s="5">
        <v>3</v>
      </c>
      <c r="K93" s="5">
        <v>13</v>
      </c>
    </row>
    <row r="94" spans="1:16" x14ac:dyDescent="0.2">
      <c r="B94">
        <v>66</v>
      </c>
      <c r="C94">
        <v>39</v>
      </c>
      <c r="D94">
        <v>27</v>
      </c>
      <c r="E94">
        <v>42</v>
      </c>
      <c r="F94" s="7">
        <f t="shared" si="9"/>
        <v>1.6923076923076923</v>
      </c>
      <c r="G94" s="7">
        <f t="shared" si="10"/>
        <v>0.40909090909090912</v>
      </c>
      <c r="H94">
        <v>16</v>
      </c>
      <c r="I94" s="7">
        <v>0.82352941176470584</v>
      </c>
      <c r="J94" s="5">
        <v>4</v>
      </c>
      <c r="K94" s="5">
        <v>10</v>
      </c>
    </row>
    <row r="95" spans="1:16" x14ac:dyDescent="0.2">
      <c r="B95">
        <v>84</v>
      </c>
      <c r="C95">
        <v>53</v>
      </c>
      <c r="D95">
        <v>36</v>
      </c>
      <c r="E95">
        <v>40</v>
      </c>
      <c r="F95" s="7">
        <f t="shared" si="9"/>
        <v>1.5849056603773586</v>
      </c>
      <c r="G95" s="7">
        <f t="shared" si="10"/>
        <v>0.42857142857142855</v>
      </c>
      <c r="H95">
        <v>17</v>
      </c>
      <c r="I95" s="7">
        <v>0.8</v>
      </c>
      <c r="J95" s="5">
        <v>3</v>
      </c>
      <c r="K95" s="5">
        <v>15</v>
      </c>
    </row>
    <row r="96" spans="1:16" x14ac:dyDescent="0.2">
      <c r="B96">
        <v>85</v>
      </c>
      <c r="C96">
        <v>47</v>
      </c>
      <c r="D96">
        <v>26</v>
      </c>
      <c r="E96">
        <v>40</v>
      </c>
      <c r="F96" s="7">
        <f t="shared" si="9"/>
        <v>1.8085106382978724</v>
      </c>
      <c r="G96" s="7">
        <f t="shared" si="10"/>
        <v>0.30588235294117649</v>
      </c>
      <c r="H96">
        <v>18</v>
      </c>
      <c r="I96" s="7">
        <v>1</v>
      </c>
      <c r="J96" s="5">
        <v>6</v>
      </c>
      <c r="K96" s="5">
        <v>16</v>
      </c>
    </row>
    <row r="97" spans="2:11" x14ac:dyDescent="0.2">
      <c r="B97">
        <v>85</v>
      </c>
      <c r="C97">
        <v>62</v>
      </c>
      <c r="D97">
        <v>17</v>
      </c>
      <c r="E97">
        <v>40</v>
      </c>
      <c r="F97" s="7">
        <f t="shared" si="9"/>
        <v>1.3709677419354838</v>
      </c>
      <c r="G97" s="7">
        <f t="shared" si="10"/>
        <v>0.2</v>
      </c>
      <c r="H97">
        <v>16</v>
      </c>
      <c r="I97" s="7">
        <v>0.625</v>
      </c>
      <c r="J97" s="5">
        <v>4</v>
      </c>
      <c r="K97" s="5">
        <v>10</v>
      </c>
    </row>
    <row r="98" spans="2:11" x14ac:dyDescent="0.2">
      <c r="B98">
        <v>75</v>
      </c>
      <c r="C98">
        <v>61</v>
      </c>
      <c r="D98">
        <v>13</v>
      </c>
      <c r="E98">
        <v>47</v>
      </c>
      <c r="F98" s="7">
        <f t="shared" si="9"/>
        <v>1.2295081967213115</v>
      </c>
      <c r="G98" s="7">
        <f t="shared" si="10"/>
        <v>0.17333333333333334</v>
      </c>
      <c r="H98">
        <v>16</v>
      </c>
      <c r="I98" s="7">
        <v>1</v>
      </c>
      <c r="J98" s="5">
        <v>6</v>
      </c>
      <c r="K98" s="5">
        <v>10</v>
      </c>
    </row>
    <row r="99" spans="2:11" x14ac:dyDescent="0.2">
      <c r="B99">
        <v>66</v>
      </c>
      <c r="C99">
        <v>45</v>
      </c>
      <c r="D99">
        <v>18</v>
      </c>
      <c r="E99">
        <v>43</v>
      </c>
      <c r="F99" s="7">
        <f t="shared" si="9"/>
        <v>1.4666666666666666</v>
      </c>
      <c r="G99" s="7">
        <f t="shared" si="10"/>
        <v>0.27272727272727271</v>
      </c>
      <c r="H99">
        <v>17</v>
      </c>
      <c r="I99" s="7">
        <v>0.5</v>
      </c>
      <c r="J99" s="5">
        <v>2</v>
      </c>
      <c r="K99" s="5">
        <v>12</v>
      </c>
    </row>
    <row r="100" spans="2:11" x14ac:dyDescent="0.2">
      <c r="B100">
        <v>76</v>
      </c>
      <c r="C100">
        <v>47</v>
      </c>
      <c r="D100">
        <v>28</v>
      </c>
      <c r="E100">
        <v>46</v>
      </c>
      <c r="F100" s="7">
        <f t="shared" si="9"/>
        <v>1.6170212765957446</v>
      </c>
      <c r="G100" s="7">
        <f t="shared" si="10"/>
        <v>0.36842105263157893</v>
      </c>
      <c r="H100">
        <v>18</v>
      </c>
      <c r="I100" s="7">
        <v>0.83333333333333337</v>
      </c>
      <c r="J100" s="5">
        <v>3</v>
      </c>
      <c r="K100" s="5">
        <v>17</v>
      </c>
    </row>
    <row r="101" spans="2:11" x14ac:dyDescent="0.2">
      <c r="B101">
        <v>90</v>
      </c>
      <c r="C101">
        <v>50</v>
      </c>
      <c r="D101">
        <v>42</v>
      </c>
      <c r="E101">
        <v>39</v>
      </c>
      <c r="F101" s="7">
        <f t="shared" si="9"/>
        <v>1.8</v>
      </c>
      <c r="G101" s="7">
        <f t="shared" si="10"/>
        <v>0.46666666666666667</v>
      </c>
      <c r="H101">
        <v>16</v>
      </c>
      <c r="I101" s="7">
        <v>0.6</v>
      </c>
      <c r="J101" s="5">
        <v>4</v>
      </c>
      <c r="K101" s="5">
        <v>18</v>
      </c>
    </row>
    <row r="102" spans="2:11" x14ac:dyDescent="0.2">
      <c r="B102">
        <v>60</v>
      </c>
      <c r="C102">
        <v>45</v>
      </c>
      <c r="D102">
        <v>20</v>
      </c>
      <c r="E102">
        <v>50</v>
      </c>
      <c r="F102" s="7">
        <f t="shared" si="9"/>
        <v>1.3333333333333333</v>
      </c>
      <c r="G102" s="7">
        <f t="shared" si="10"/>
        <v>0.33333333333333331</v>
      </c>
      <c r="H102">
        <v>12</v>
      </c>
      <c r="I102" s="7">
        <v>0.54545454545454541</v>
      </c>
      <c r="J102" s="5">
        <v>3</v>
      </c>
      <c r="K102" s="5">
        <v>14</v>
      </c>
    </row>
    <row r="103" spans="2:11" x14ac:dyDescent="0.2">
      <c r="B103">
        <v>75</v>
      </c>
      <c r="C103">
        <v>47</v>
      </c>
      <c r="D103">
        <v>29</v>
      </c>
      <c r="E103">
        <v>43</v>
      </c>
      <c r="F103" s="7">
        <f t="shared" si="9"/>
        <v>1.5957446808510638</v>
      </c>
      <c r="G103" s="7">
        <f t="shared" si="10"/>
        <v>0.38666666666666666</v>
      </c>
      <c r="H103">
        <v>14</v>
      </c>
      <c r="I103" s="7">
        <v>0.7</v>
      </c>
      <c r="J103" s="5">
        <v>4</v>
      </c>
      <c r="K103" s="5">
        <v>15</v>
      </c>
    </row>
    <row r="104" spans="2:11" x14ac:dyDescent="0.2">
      <c r="B104">
        <v>56</v>
      </c>
      <c r="C104">
        <v>36</v>
      </c>
      <c r="D104">
        <v>23</v>
      </c>
      <c r="E104">
        <v>45</v>
      </c>
      <c r="F104" s="7">
        <f t="shared" si="9"/>
        <v>1.5555555555555556</v>
      </c>
      <c r="G104" s="7">
        <f t="shared" si="10"/>
        <v>0.4107142857142857</v>
      </c>
      <c r="H104">
        <v>15</v>
      </c>
      <c r="I104" s="7">
        <v>0.77777777777777779</v>
      </c>
      <c r="J104" s="5">
        <v>1</v>
      </c>
      <c r="K104" s="5">
        <v>10</v>
      </c>
    </row>
    <row r="105" spans="2:11" x14ac:dyDescent="0.2">
      <c r="B105">
        <v>55</v>
      </c>
      <c r="C105">
        <v>38</v>
      </c>
      <c r="D105">
        <v>19</v>
      </c>
      <c r="E105">
        <v>43</v>
      </c>
      <c r="F105" s="7">
        <f t="shared" si="9"/>
        <v>1.4473684210526316</v>
      </c>
      <c r="G105" s="7">
        <f t="shared" si="10"/>
        <v>0.34545454545454546</v>
      </c>
      <c r="H105">
        <v>12</v>
      </c>
      <c r="I105" s="7">
        <v>0.66666666666666663</v>
      </c>
      <c r="J105" s="5">
        <v>2</v>
      </c>
      <c r="K105" s="5">
        <v>9</v>
      </c>
    </row>
    <row r="106" spans="2:11" x14ac:dyDescent="0.2">
      <c r="B106">
        <v>43</v>
      </c>
      <c r="C106">
        <v>28</v>
      </c>
      <c r="D106">
        <v>20</v>
      </c>
      <c r="E106">
        <v>30</v>
      </c>
      <c r="F106" s="7">
        <f t="shared" si="9"/>
        <v>1.5357142857142858</v>
      </c>
      <c r="G106" s="7">
        <f t="shared" si="10"/>
        <v>0.46511627906976744</v>
      </c>
      <c r="H106">
        <v>12</v>
      </c>
      <c r="I106" s="7">
        <v>0.58333333333333337</v>
      </c>
      <c r="J106" s="5">
        <v>0</v>
      </c>
      <c r="K106" s="5">
        <v>6</v>
      </c>
    </row>
    <row r="107" spans="2:11" x14ac:dyDescent="0.2">
      <c r="B107">
        <v>76</v>
      </c>
      <c r="C107">
        <v>46</v>
      </c>
      <c r="D107">
        <v>34</v>
      </c>
      <c r="E107">
        <v>38</v>
      </c>
      <c r="F107" s="7">
        <f t="shared" si="9"/>
        <v>1.6521739130434783</v>
      </c>
      <c r="G107" s="7">
        <f t="shared" si="10"/>
        <v>0.44736842105263158</v>
      </c>
      <c r="H107">
        <v>14</v>
      </c>
      <c r="I107" s="7">
        <v>0.6</v>
      </c>
      <c r="J107" s="5">
        <v>2</v>
      </c>
      <c r="K107" s="5">
        <v>13</v>
      </c>
    </row>
    <row r="108" spans="2:11" x14ac:dyDescent="0.2">
      <c r="B108">
        <v>70</v>
      </c>
      <c r="C108">
        <v>52</v>
      </c>
      <c r="D108">
        <v>25</v>
      </c>
      <c r="E108">
        <v>47</v>
      </c>
      <c r="F108" s="7">
        <f t="shared" si="9"/>
        <v>1.3461538461538463</v>
      </c>
      <c r="G108" s="7">
        <f t="shared" si="10"/>
        <v>0.35714285714285715</v>
      </c>
      <c r="H108">
        <v>16</v>
      </c>
      <c r="I108" s="7">
        <v>1</v>
      </c>
      <c r="J108" s="5">
        <v>3</v>
      </c>
      <c r="K108" s="5">
        <v>14</v>
      </c>
    </row>
    <row r="109" spans="2:11" x14ac:dyDescent="0.2">
      <c r="B109">
        <v>54</v>
      </c>
      <c r="C109">
        <v>42</v>
      </c>
      <c r="D109">
        <v>17</v>
      </c>
      <c r="E109">
        <v>43</v>
      </c>
      <c r="F109" s="7">
        <f t="shared" si="9"/>
        <v>1.2857142857142858</v>
      </c>
      <c r="G109" s="7">
        <f t="shared" si="10"/>
        <v>0.31481481481481483</v>
      </c>
      <c r="H109">
        <v>14</v>
      </c>
      <c r="I109" s="7">
        <v>0.9</v>
      </c>
      <c r="J109" s="5">
        <v>2</v>
      </c>
      <c r="K109" s="5">
        <v>12</v>
      </c>
    </row>
    <row r="110" spans="2:11" x14ac:dyDescent="0.2">
      <c r="B110">
        <v>59</v>
      </c>
      <c r="C110">
        <v>35</v>
      </c>
      <c r="D110">
        <v>23</v>
      </c>
      <c r="E110">
        <v>44</v>
      </c>
      <c r="F110" s="7">
        <f t="shared" si="9"/>
        <v>1.6857142857142857</v>
      </c>
      <c r="G110" s="7">
        <f t="shared" si="10"/>
        <v>0.38983050847457629</v>
      </c>
      <c r="H110">
        <v>17</v>
      </c>
      <c r="I110" s="7">
        <v>0.625</v>
      </c>
      <c r="J110" s="5">
        <v>3</v>
      </c>
      <c r="K110" s="5">
        <v>15</v>
      </c>
    </row>
    <row r="111" spans="2:11" x14ac:dyDescent="0.2">
      <c r="B111">
        <v>74</v>
      </c>
      <c r="C111">
        <v>50</v>
      </c>
      <c r="D111">
        <v>27</v>
      </c>
      <c r="E111">
        <v>34</v>
      </c>
      <c r="F111" s="7">
        <f t="shared" si="9"/>
        <v>1.48</v>
      </c>
      <c r="G111" s="7">
        <f t="shared" si="10"/>
        <v>0.36486486486486486</v>
      </c>
      <c r="H111">
        <v>15</v>
      </c>
      <c r="I111" s="7">
        <v>0.66666666666666663</v>
      </c>
      <c r="J111" s="5">
        <v>0</v>
      </c>
      <c r="K111" s="5">
        <v>14</v>
      </c>
    </row>
    <row r="112" spans="2:11" x14ac:dyDescent="0.2">
      <c r="B112">
        <v>86</v>
      </c>
      <c r="C112">
        <v>52</v>
      </c>
      <c r="D112">
        <v>33</v>
      </c>
      <c r="E112">
        <v>34</v>
      </c>
      <c r="F112" s="7">
        <f t="shared" si="9"/>
        <v>1.6538461538461537</v>
      </c>
      <c r="G112" s="7">
        <f t="shared" si="10"/>
        <v>0.38372093023255816</v>
      </c>
      <c r="H112">
        <v>18</v>
      </c>
      <c r="I112" s="7">
        <v>0.64</v>
      </c>
      <c r="J112" s="5">
        <v>3</v>
      </c>
      <c r="K112" s="5">
        <v>15</v>
      </c>
    </row>
  </sheetData>
  <phoneticPr fontId="4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workbookViewId="0">
      <selection activeCell="I23" sqref="I23"/>
    </sheetView>
  </sheetViews>
  <sheetFormatPr defaultRowHeight="12.75" x14ac:dyDescent="0.2"/>
  <cols>
    <col min="9" max="11" width="11" style="7" customWidth="1"/>
    <col min="14" max="14" width="9.140625" style="7"/>
  </cols>
  <sheetData>
    <row r="1" spans="1:20" x14ac:dyDescent="0.2">
      <c r="A1" s="2" t="s">
        <v>151</v>
      </c>
      <c r="B1" s="2" t="s">
        <v>1</v>
      </c>
      <c r="C1" s="2" t="s">
        <v>2</v>
      </c>
      <c r="D1" s="2" t="s">
        <v>5</v>
      </c>
      <c r="E1" s="2" t="s">
        <v>4</v>
      </c>
      <c r="F1" s="3" t="s">
        <v>3</v>
      </c>
      <c r="G1" s="4" t="s">
        <v>6</v>
      </c>
      <c r="H1" s="2" t="s">
        <v>24</v>
      </c>
      <c r="I1" s="6" t="s">
        <v>152</v>
      </c>
      <c r="J1" s="6" t="s">
        <v>153</v>
      </c>
      <c r="K1" s="6" t="s">
        <v>711</v>
      </c>
      <c r="L1" s="2" t="s">
        <v>7</v>
      </c>
      <c r="M1" s="2" t="s">
        <v>8</v>
      </c>
      <c r="N1" s="6" t="s">
        <v>56</v>
      </c>
      <c r="O1" t="s">
        <v>45</v>
      </c>
      <c r="P1" t="s">
        <v>46</v>
      </c>
      <c r="Q1" t="s">
        <v>47</v>
      </c>
      <c r="R1" t="s">
        <v>73</v>
      </c>
      <c r="S1" t="s">
        <v>74</v>
      </c>
      <c r="T1" t="s">
        <v>153</v>
      </c>
    </row>
    <row r="2" spans="1:20" x14ac:dyDescent="0.2">
      <c r="A2" t="s">
        <v>12</v>
      </c>
      <c r="B2" s="1">
        <f t="shared" ref="B2:I2" si="0">AVERAGE(B21:B952)</f>
        <v>87.714285714285708</v>
      </c>
      <c r="C2" s="1">
        <f t="shared" si="0"/>
        <v>63.428571428571431</v>
      </c>
      <c r="D2" s="1" t="e">
        <f t="shared" si="0"/>
        <v>#DIV/0!</v>
      </c>
      <c r="E2" s="1" t="e">
        <f t="shared" si="0"/>
        <v>#DIV/0!</v>
      </c>
      <c r="F2" s="1">
        <f t="shared" si="0"/>
        <v>1.4226814174793179</v>
      </c>
      <c r="G2" s="7" t="e">
        <f t="shared" si="0"/>
        <v>#DIV/0!</v>
      </c>
      <c r="H2" s="1" t="e">
        <f t="shared" si="0"/>
        <v>#DIV/0!</v>
      </c>
      <c r="I2" s="7" t="e">
        <f t="shared" si="0"/>
        <v>#DIV/0!</v>
      </c>
      <c r="L2" s="1">
        <f>AVERAGE(L21:L950)</f>
        <v>9.8243243243243246</v>
      </c>
      <c r="M2" s="1">
        <f>AVERAGE(M21:M952)</f>
        <v>9.2432432432432439</v>
      </c>
      <c r="N2" s="7">
        <f>AVERAGE(N21:N952)</f>
        <v>1.062177685204001</v>
      </c>
      <c r="R2" s="7" t="e">
        <f>AVERAGE(R21:R952)</f>
        <v>#DIV/0!</v>
      </c>
      <c r="S2" s="7" t="e">
        <f>AVERAGE(S21:S952)</f>
        <v>#DIV/0!</v>
      </c>
      <c r="T2" s="7" t="e">
        <f>AVERAGE(T21:T952)</f>
        <v>#DIV/0!</v>
      </c>
    </row>
    <row r="3" spans="1:20" x14ac:dyDescent="0.2">
      <c r="A3" t="s">
        <v>14</v>
      </c>
      <c r="B3">
        <f t="shared" ref="B3:I3" si="1">MIN(B21:B952)</f>
        <v>75</v>
      </c>
      <c r="C3">
        <f t="shared" si="1"/>
        <v>46</v>
      </c>
      <c r="D3">
        <f t="shared" si="1"/>
        <v>0</v>
      </c>
      <c r="E3">
        <f t="shared" si="1"/>
        <v>0</v>
      </c>
      <c r="F3" s="1">
        <f t="shared" si="1"/>
        <v>1.075268817204301</v>
      </c>
      <c r="G3" s="7">
        <f t="shared" si="1"/>
        <v>0</v>
      </c>
      <c r="H3">
        <f t="shared" si="1"/>
        <v>0</v>
      </c>
      <c r="I3" s="7">
        <f t="shared" si="1"/>
        <v>0</v>
      </c>
      <c r="L3">
        <f>MIN(L21:L950)</f>
        <v>7.5</v>
      </c>
      <c r="M3">
        <f>MIN(M21:M952)</f>
        <v>8</v>
      </c>
      <c r="N3" s="7">
        <f>MIN(N21:N952)</f>
        <v>0.83333333333333337</v>
      </c>
      <c r="R3" s="7">
        <f>MIN(R21:R952)</f>
        <v>0</v>
      </c>
      <c r="S3" s="7">
        <f>MIN(S21:S952)</f>
        <v>0</v>
      </c>
      <c r="T3" s="7">
        <f>MIN(T21:T952)</f>
        <v>0</v>
      </c>
    </row>
    <row r="4" spans="1:20" x14ac:dyDescent="0.2">
      <c r="A4" t="s">
        <v>15</v>
      </c>
      <c r="B4" s="1">
        <f t="shared" ref="B4:I4" si="2">PERCENTILE(B21:B952,0.05)</f>
        <v>75.599999999999994</v>
      </c>
      <c r="C4" s="1">
        <f t="shared" si="2"/>
        <v>48.1</v>
      </c>
      <c r="D4" s="1" t="e">
        <f t="shared" si="2"/>
        <v>#NUM!</v>
      </c>
      <c r="E4" s="1" t="e">
        <f t="shared" si="2"/>
        <v>#NUM!</v>
      </c>
      <c r="F4" s="1">
        <f t="shared" si="2"/>
        <v>1.1378233071781458</v>
      </c>
      <c r="G4" s="7" t="e">
        <f t="shared" si="2"/>
        <v>#NUM!</v>
      </c>
      <c r="H4" s="1" t="e">
        <f t="shared" si="2"/>
        <v>#NUM!</v>
      </c>
      <c r="I4" s="7" t="e">
        <f t="shared" si="2"/>
        <v>#NUM!</v>
      </c>
      <c r="L4" s="1">
        <f>PERCENTILE(L21:L950,0.05)</f>
        <v>7.9</v>
      </c>
      <c r="M4" s="1">
        <f>PERCENTILE(M21:M952,0.05)</f>
        <v>8</v>
      </c>
      <c r="N4" s="7">
        <f>PERCENTILE(N21:N952,0.05)</f>
        <v>0.88421052631578945</v>
      </c>
      <c r="R4" s="7" t="e">
        <f>PERCENTILE(R21:R952,0.05)</f>
        <v>#NUM!</v>
      </c>
      <c r="S4" s="7" t="e">
        <f>PERCENTILE(S21:S952,0.05)</f>
        <v>#NUM!</v>
      </c>
      <c r="T4" s="7" t="e">
        <f>PERCENTILE(T21:T952,0.05)</f>
        <v>#NUM!</v>
      </c>
    </row>
    <row r="5" spans="1:20" x14ac:dyDescent="0.2">
      <c r="A5" t="s">
        <v>16</v>
      </c>
      <c r="B5" s="1">
        <f t="shared" ref="B5:I5" si="3">PERCENTILE(B21:B952,0.95)</f>
        <v>98.5</v>
      </c>
      <c r="C5" s="1">
        <f t="shared" si="3"/>
        <v>87.299999999999983</v>
      </c>
      <c r="D5" s="1" t="e">
        <f t="shared" si="3"/>
        <v>#NUM!</v>
      </c>
      <c r="E5" s="1" t="e">
        <f t="shared" si="3"/>
        <v>#NUM!</v>
      </c>
      <c r="F5" s="1">
        <f t="shared" si="3"/>
        <v>1.6472108285479903</v>
      </c>
      <c r="G5" s="7" t="e">
        <f t="shared" si="3"/>
        <v>#NUM!</v>
      </c>
      <c r="H5" s="1" t="e">
        <f t="shared" si="3"/>
        <v>#NUM!</v>
      </c>
      <c r="I5" s="7" t="e">
        <f t="shared" si="3"/>
        <v>#NUM!</v>
      </c>
      <c r="L5" s="1">
        <f>PERCENTILE(L21:L950,0.95)</f>
        <v>11</v>
      </c>
      <c r="M5" s="1">
        <f>PERCENTILE(M21:M952,0.95)</f>
        <v>10.099999999999998</v>
      </c>
      <c r="N5" s="7">
        <f>PERCENTILE(N21:N952,0.95)</f>
        <v>1.2222222222222223</v>
      </c>
      <c r="R5" s="7" t="e">
        <f>PERCENTILE(R21:R952,0.95)</f>
        <v>#NUM!</v>
      </c>
      <c r="S5" s="7" t="e">
        <f>PERCENTILE(S21:S952,0.95)</f>
        <v>#NUM!</v>
      </c>
      <c r="T5" s="7" t="e">
        <f>PERCENTILE(T21:T952,0.95)</f>
        <v>#NUM!</v>
      </c>
    </row>
    <row r="6" spans="1:20" x14ac:dyDescent="0.2">
      <c r="A6" t="s">
        <v>13</v>
      </c>
      <c r="B6">
        <f t="shared" ref="B6:I6" si="4">MAX(B21:B952)</f>
        <v>100</v>
      </c>
      <c r="C6">
        <f t="shared" si="4"/>
        <v>93</v>
      </c>
      <c r="D6">
        <f t="shared" si="4"/>
        <v>0</v>
      </c>
      <c r="E6">
        <f t="shared" si="4"/>
        <v>0</v>
      </c>
      <c r="F6" s="1">
        <f t="shared" si="4"/>
        <v>1.673913043478261</v>
      </c>
      <c r="G6" s="7">
        <f t="shared" si="4"/>
        <v>0</v>
      </c>
      <c r="H6">
        <f t="shared" si="4"/>
        <v>0</v>
      </c>
      <c r="I6" s="7">
        <f t="shared" si="4"/>
        <v>0</v>
      </c>
      <c r="L6">
        <f>MAX(L21:L950)</f>
        <v>11.5</v>
      </c>
      <c r="M6">
        <f>MAX(M21:M952)</f>
        <v>10.5</v>
      </c>
      <c r="N6" s="7">
        <f>MAX(N21:N952)</f>
        <v>1.25</v>
      </c>
      <c r="R6" s="7">
        <f>MAX(R21:R952)</f>
        <v>0</v>
      </c>
      <c r="S6" s="7">
        <f>MAX(S21:S952)</f>
        <v>0</v>
      </c>
      <c r="T6" s="7">
        <f>MAX(T21:T952)</f>
        <v>0</v>
      </c>
    </row>
    <row r="7" spans="1:20" x14ac:dyDescent="0.2">
      <c r="A7" t="s">
        <v>22</v>
      </c>
      <c r="B7">
        <f>COUNT(B9:B952)</f>
        <v>7</v>
      </c>
      <c r="C7">
        <f t="shared" ref="C7:N7" si="5">COUNT(C9:C952)</f>
        <v>7</v>
      </c>
      <c r="D7">
        <f t="shared" si="5"/>
        <v>0</v>
      </c>
      <c r="E7">
        <f t="shared" si="5"/>
        <v>0</v>
      </c>
      <c r="F7">
        <f t="shared" si="5"/>
        <v>7</v>
      </c>
      <c r="G7">
        <f t="shared" si="5"/>
        <v>0</v>
      </c>
      <c r="H7">
        <f t="shared" si="5"/>
        <v>0</v>
      </c>
      <c r="I7" s="7">
        <f t="shared" si="5"/>
        <v>0</v>
      </c>
      <c r="L7">
        <f>COUNT(L9:L950)</f>
        <v>37</v>
      </c>
      <c r="M7">
        <f t="shared" si="5"/>
        <v>37</v>
      </c>
      <c r="N7" s="7">
        <f t="shared" si="5"/>
        <v>37</v>
      </c>
      <c r="R7">
        <f>COUNT(R21:R952)</f>
        <v>0</v>
      </c>
      <c r="S7">
        <f>COUNT(S21:S952)</f>
        <v>0</v>
      </c>
      <c r="T7">
        <f>COUNT(T21:T952)</f>
        <v>0</v>
      </c>
    </row>
    <row r="21" spans="1:14" x14ac:dyDescent="0.2">
      <c r="A21" t="s">
        <v>754</v>
      </c>
      <c r="L21">
        <v>8.5</v>
      </c>
      <c r="M21">
        <v>9.5</v>
      </c>
      <c r="N21" s="7">
        <f t="shared" ref="N21:N57" si="6">L21/M21</f>
        <v>0.89473684210526316</v>
      </c>
    </row>
    <row r="22" spans="1:14" x14ac:dyDescent="0.2">
      <c r="B22">
        <v>93</v>
      </c>
      <c r="C22">
        <v>60</v>
      </c>
      <c r="F22">
        <f>B22/C22</f>
        <v>1.55</v>
      </c>
      <c r="L22">
        <v>8</v>
      </c>
      <c r="M22">
        <v>8.5</v>
      </c>
      <c r="N22" s="7">
        <f t="shared" si="6"/>
        <v>0.94117647058823528</v>
      </c>
    </row>
    <row r="23" spans="1:14" x14ac:dyDescent="0.2">
      <c r="B23">
        <v>90</v>
      </c>
      <c r="C23">
        <v>62</v>
      </c>
      <c r="F23">
        <f t="shared" ref="F23:F28" si="7">B23/C23</f>
        <v>1.4516129032258065</v>
      </c>
      <c r="L23">
        <v>8.5</v>
      </c>
      <c r="M23">
        <v>9</v>
      </c>
      <c r="N23" s="7">
        <f t="shared" si="6"/>
        <v>0.94444444444444442</v>
      </c>
    </row>
    <row r="24" spans="1:14" x14ac:dyDescent="0.2">
      <c r="B24">
        <v>84</v>
      </c>
      <c r="C24">
        <v>53</v>
      </c>
      <c r="F24">
        <f t="shared" si="7"/>
        <v>1.5849056603773586</v>
      </c>
      <c r="L24">
        <v>8</v>
      </c>
      <c r="M24">
        <v>8.5</v>
      </c>
      <c r="N24" s="7">
        <f t="shared" si="6"/>
        <v>0.94117647058823528</v>
      </c>
    </row>
    <row r="25" spans="1:14" x14ac:dyDescent="0.2">
      <c r="B25">
        <v>77</v>
      </c>
      <c r="C25">
        <v>46</v>
      </c>
      <c r="F25">
        <f t="shared" si="7"/>
        <v>1.673913043478261</v>
      </c>
      <c r="L25">
        <v>9</v>
      </c>
      <c r="M25">
        <v>10</v>
      </c>
      <c r="N25" s="7">
        <f t="shared" si="6"/>
        <v>0.9</v>
      </c>
    </row>
    <row r="26" spans="1:14" x14ac:dyDescent="0.2">
      <c r="B26">
        <v>95</v>
      </c>
      <c r="C26">
        <v>74</v>
      </c>
      <c r="F26">
        <f t="shared" si="7"/>
        <v>1.2837837837837838</v>
      </c>
      <c r="L26">
        <v>8</v>
      </c>
      <c r="M26">
        <v>9.5</v>
      </c>
      <c r="N26" s="7">
        <f t="shared" si="6"/>
        <v>0.84210526315789469</v>
      </c>
    </row>
    <row r="27" spans="1:14" x14ac:dyDescent="0.2">
      <c r="B27">
        <v>100</v>
      </c>
      <c r="C27">
        <v>93</v>
      </c>
      <c r="F27">
        <f t="shared" si="7"/>
        <v>1.075268817204301</v>
      </c>
      <c r="L27">
        <v>8</v>
      </c>
      <c r="M27">
        <v>8.5</v>
      </c>
      <c r="N27" s="7">
        <f t="shared" si="6"/>
        <v>0.94117647058823528</v>
      </c>
    </row>
    <row r="28" spans="1:14" x14ac:dyDescent="0.2">
      <c r="B28">
        <v>75</v>
      </c>
      <c r="C28">
        <v>56</v>
      </c>
      <c r="F28">
        <f t="shared" si="7"/>
        <v>1.3392857142857142</v>
      </c>
      <c r="L28">
        <v>8</v>
      </c>
      <c r="M28">
        <v>8.5</v>
      </c>
      <c r="N28" s="7">
        <f t="shared" si="6"/>
        <v>0.94117647058823528</v>
      </c>
    </row>
    <row r="29" spans="1:14" x14ac:dyDescent="0.2">
      <c r="L29">
        <v>11</v>
      </c>
      <c r="M29">
        <v>9</v>
      </c>
      <c r="N29" s="7">
        <f t="shared" si="6"/>
        <v>1.2222222222222223</v>
      </c>
    </row>
    <row r="30" spans="1:14" x14ac:dyDescent="0.2">
      <c r="L30">
        <v>10</v>
      </c>
      <c r="M30">
        <v>9.5</v>
      </c>
      <c r="N30" s="7">
        <f t="shared" si="6"/>
        <v>1.0526315789473684</v>
      </c>
    </row>
    <row r="31" spans="1:14" x14ac:dyDescent="0.2">
      <c r="L31">
        <v>11</v>
      </c>
      <c r="M31">
        <v>10</v>
      </c>
      <c r="N31" s="7">
        <f t="shared" si="6"/>
        <v>1.1000000000000001</v>
      </c>
    </row>
    <row r="32" spans="1:14" x14ac:dyDescent="0.2">
      <c r="L32">
        <v>11</v>
      </c>
      <c r="M32">
        <v>9.5</v>
      </c>
      <c r="N32" s="7">
        <f t="shared" si="6"/>
        <v>1.1578947368421053</v>
      </c>
    </row>
    <row r="33" spans="12:14" x14ac:dyDescent="0.2">
      <c r="L33">
        <v>11</v>
      </c>
      <c r="M33">
        <v>9.5</v>
      </c>
      <c r="N33" s="7">
        <f t="shared" si="6"/>
        <v>1.1578947368421053</v>
      </c>
    </row>
    <row r="34" spans="12:14" x14ac:dyDescent="0.2">
      <c r="L34">
        <v>11</v>
      </c>
      <c r="M34">
        <v>9</v>
      </c>
      <c r="N34" s="7">
        <f t="shared" si="6"/>
        <v>1.2222222222222223</v>
      </c>
    </row>
    <row r="35" spans="12:14" x14ac:dyDescent="0.2">
      <c r="L35">
        <v>8</v>
      </c>
      <c r="M35">
        <v>8</v>
      </c>
      <c r="N35" s="7">
        <f t="shared" si="6"/>
        <v>1</v>
      </c>
    </row>
    <row r="36" spans="12:14" x14ac:dyDescent="0.2">
      <c r="L36">
        <v>10</v>
      </c>
      <c r="M36">
        <v>9.5</v>
      </c>
      <c r="N36" s="7">
        <f t="shared" si="6"/>
        <v>1.0526315789473684</v>
      </c>
    </row>
    <row r="37" spans="12:14" x14ac:dyDescent="0.2">
      <c r="L37">
        <v>7.5</v>
      </c>
      <c r="M37">
        <v>9</v>
      </c>
      <c r="N37" s="7">
        <f t="shared" si="6"/>
        <v>0.83333333333333337</v>
      </c>
    </row>
    <row r="38" spans="12:14" x14ac:dyDescent="0.2">
      <c r="L38">
        <v>11</v>
      </c>
      <c r="M38">
        <v>10</v>
      </c>
      <c r="N38" s="7">
        <f t="shared" si="6"/>
        <v>1.1000000000000001</v>
      </c>
    </row>
    <row r="39" spans="12:14" x14ac:dyDescent="0.2">
      <c r="L39">
        <v>11</v>
      </c>
      <c r="M39">
        <v>10.5</v>
      </c>
      <c r="N39" s="7">
        <f t="shared" si="6"/>
        <v>1.0476190476190477</v>
      </c>
    </row>
    <row r="40" spans="12:14" x14ac:dyDescent="0.2">
      <c r="L40">
        <v>9</v>
      </c>
      <c r="M40">
        <v>8.5</v>
      </c>
      <c r="N40" s="7">
        <f t="shared" si="6"/>
        <v>1.0588235294117647</v>
      </c>
    </row>
    <row r="41" spans="12:14" x14ac:dyDescent="0.2">
      <c r="L41">
        <v>11</v>
      </c>
      <c r="M41">
        <v>10.5</v>
      </c>
      <c r="N41" s="7">
        <f t="shared" si="6"/>
        <v>1.0476190476190477</v>
      </c>
    </row>
    <row r="42" spans="12:14" x14ac:dyDescent="0.2">
      <c r="L42">
        <v>10.5</v>
      </c>
      <c r="M42">
        <v>9</v>
      </c>
      <c r="N42" s="7">
        <f t="shared" si="6"/>
        <v>1.1666666666666667</v>
      </c>
    </row>
    <row r="43" spans="12:14" x14ac:dyDescent="0.2">
      <c r="L43">
        <v>10</v>
      </c>
      <c r="M43">
        <v>8.5</v>
      </c>
      <c r="N43" s="7">
        <f t="shared" si="6"/>
        <v>1.1764705882352942</v>
      </c>
    </row>
    <row r="44" spans="12:14" x14ac:dyDescent="0.2">
      <c r="L44">
        <v>10</v>
      </c>
      <c r="M44">
        <v>9</v>
      </c>
      <c r="N44" s="7">
        <f t="shared" si="6"/>
        <v>1.1111111111111112</v>
      </c>
    </row>
    <row r="45" spans="12:14" x14ac:dyDescent="0.2">
      <c r="L45">
        <v>7.5</v>
      </c>
      <c r="M45">
        <v>8</v>
      </c>
      <c r="N45" s="7">
        <f t="shared" si="6"/>
        <v>0.9375</v>
      </c>
    </row>
    <row r="46" spans="12:14" x14ac:dyDescent="0.2">
      <c r="L46">
        <v>10</v>
      </c>
      <c r="M46">
        <v>9.5</v>
      </c>
      <c r="N46" s="7">
        <f t="shared" si="6"/>
        <v>1.0526315789473684</v>
      </c>
    </row>
    <row r="47" spans="12:14" x14ac:dyDescent="0.2">
      <c r="L47">
        <v>10</v>
      </c>
      <c r="M47">
        <v>9</v>
      </c>
      <c r="N47" s="7">
        <f t="shared" si="6"/>
        <v>1.1111111111111112</v>
      </c>
    </row>
    <row r="48" spans="12:14" x14ac:dyDescent="0.2">
      <c r="L48">
        <v>10</v>
      </c>
      <c r="M48">
        <v>9</v>
      </c>
      <c r="N48" s="7">
        <f t="shared" si="6"/>
        <v>1.1111111111111112</v>
      </c>
    </row>
    <row r="49" spans="12:14" x14ac:dyDescent="0.2">
      <c r="L49">
        <v>11</v>
      </c>
      <c r="M49">
        <v>9.5</v>
      </c>
      <c r="N49" s="7">
        <f t="shared" si="6"/>
        <v>1.1578947368421053</v>
      </c>
    </row>
    <row r="50" spans="12:14" x14ac:dyDescent="0.2">
      <c r="L50">
        <v>10</v>
      </c>
      <c r="M50">
        <v>9.5</v>
      </c>
      <c r="N50" s="7">
        <f t="shared" si="6"/>
        <v>1.0526315789473684</v>
      </c>
    </row>
    <row r="51" spans="12:14" x14ac:dyDescent="0.2">
      <c r="L51">
        <v>11.5</v>
      </c>
      <c r="M51">
        <v>10</v>
      </c>
      <c r="N51" s="7">
        <f t="shared" si="6"/>
        <v>1.1499999999999999</v>
      </c>
    </row>
    <row r="52" spans="12:14" x14ac:dyDescent="0.2">
      <c r="L52">
        <v>10</v>
      </c>
      <c r="M52">
        <v>8</v>
      </c>
      <c r="N52" s="7">
        <f t="shared" si="6"/>
        <v>1.25</v>
      </c>
    </row>
    <row r="53" spans="12:14" x14ac:dyDescent="0.2">
      <c r="L53">
        <v>10.5</v>
      </c>
      <c r="M53">
        <v>9</v>
      </c>
      <c r="N53" s="7">
        <f t="shared" si="6"/>
        <v>1.1666666666666667</v>
      </c>
    </row>
    <row r="54" spans="12:14" x14ac:dyDescent="0.2">
      <c r="L54">
        <v>11</v>
      </c>
      <c r="M54">
        <v>10</v>
      </c>
      <c r="N54" s="7">
        <f t="shared" si="6"/>
        <v>1.1000000000000001</v>
      </c>
    </row>
    <row r="55" spans="12:14" x14ac:dyDescent="0.2">
      <c r="L55">
        <v>11</v>
      </c>
      <c r="M55">
        <v>10</v>
      </c>
      <c r="N55" s="7">
        <f t="shared" si="6"/>
        <v>1.1000000000000001</v>
      </c>
    </row>
    <row r="56" spans="12:14" x14ac:dyDescent="0.2">
      <c r="L56">
        <v>11</v>
      </c>
      <c r="M56">
        <v>9.5</v>
      </c>
      <c r="N56" s="7">
        <f t="shared" si="6"/>
        <v>1.1578947368421053</v>
      </c>
    </row>
    <row r="57" spans="12:14" x14ac:dyDescent="0.2">
      <c r="L57">
        <v>11</v>
      </c>
      <c r="M57">
        <v>10</v>
      </c>
      <c r="N57" s="7">
        <f t="shared" si="6"/>
        <v>1.1000000000000001</v>
      </c>
    </row>
  </sheetData>
  <phoneticPr fontId="4" type="noConversion"/>
  <pageMargins left="0.75" right="0.75" top="1" bottom="1" header="0.5" footer="0.5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7"/>
  <sheetViews>
    <sheetView workbookViewId="0">
      <pane ySplit="2040" topLeftCell="A59" activePane="bottomLeft"/>
      <selection sqref="A1:M7"/>
      <selection pane="bottomLeft" activeCell="O21" sqref="O21"/>
    </sheetView>
  </sheetViews>
  <sheetFormatPr defaultColWidth="6.7109375" defaultRowHeight="12.75" x14ac:dyDescent="0.2"/>
  <cols>
    <col min="1" max="1" width="14.28515625" customWidth="1"/>
    <col min="2" max="5" width="6.7109375" customWidth="1"/>
    <col min="6" max="7" width="6.7109375" style="7" customWidth="1"/>
    <col min="8" max="12" width="6.7109375" customWidth="1"/>
    <col min="13" max="13" width="6.7109375" style="7" customWidth="1"/>
  </cols>
  <sheetData>
    <row r="1" spans="1:18" x14ac:dyDescent="0.2">
      <c r="A1" s="2" t="s">
        <v>965</v>
      </c>
      <c r="B1" s="2" t="s">
        <v>1</v>
      </c>
      <c r="C1" s="2" t="s">
        <v>2</v>
      </c>
      <c r="D1" s="2" t="s">
        <v>5</v>
      </c>
      <c r="E1" s="2" t="s">
        <v>4</v>
      </c>
      <c r="F1" s="6" t="s">
        <v>3</v>
      </c>
      <c r="G1" s="6" t="s">
        <v>6</v>
      </c>
      <c r="H1" s="2" t="s">
        <v>24</v>
      </c>
      <c r="I1" s="2" t="s">
        <v>141</v>
      </c>
      <c r="J1" s="2"/>
      <c r="K1" s="2" t="s">
        <v>7</v>
      </c>
      <c r="L1" s="2" t="s">
        <v>8</v>
      </c>
      <c r="M1" s="6" t="s">
        <v>56</v>
      </c>
      <c r="N1" t="s">
        <v>45</v>
      </c>
      <c r="O1" t="s">
        <v>46</v>
      </c>
      <c r="P1" t="s">
        <v>47</v>
      </c>
      <c r="Q1" t="s">
        <v>73</v>
      </c>
      <c r="R1" t="s">
        <v>74</v>
      </c>
    </row>
    <row r="2" spans="1:18" x14ac:dyDescent="0.2">
      <c r="A2" t="s">
        <v>12</v>
      </c>
      <c r="B2" s="1">
        <f t="shared" ref="B2:H2" si="0">AVERAGE(B21:B993)</f>
        <v>103.65454545454546</v>
      </c>
      <c r="C2" s="1">
        <f t="shared" si="0"/>
        <v>70.709090909090904</v>
      </c>
      <c r="D2" s="1">
        <f t="shared" si="0"/>
        <v>58.781818181818181</v>
      </c>
      <c r="E2" s="1">
        <f t="shared" si="0"/>
        <v>30.272727272727273</v>
      </c>
      <c r="F2" s="7">
        <f t="shared" si="0"/>
        <v>1.4750490366157316</v>
      </c>
      <c r="G2" s="7">
        <f t="shared" si="0"/>
        <v>0.56839483717165151</v>
      </c>
      <c r="H2" s="1">
        <f t="shared" si="0"/>
        <v>20.981818181818181</v>
      </c>
      <c r="I2" s="1"/>
      <c r="J2" s="1"/>
      <c r="K2" s="1">
        <f>AVERAGE(K21:K991)</f>
        <v>9.7727272727272734</v>
      </c>
      <c r="L2" s="1">
        <f>AVERAGE(L21:L993)</f>
        <v>11.287878787878787</v>
      </c>
      <c r="M2" s="7">
        <f>AVERAGE(M21:M993)</f>
        <v>0.86572496225170692</v>
      </c>
      <c r="Q2" s="7" t="e">
        <f>AVERAGE(Q22:Q993)</f>
        <v>#DIV/0!</v>
      </c>
      <c r="R2" s="7" t="e">
        <f>AVERAGE(R22:R993)</f>
        <v>#DIV/0!</v>
      </c>
    </row>
    <row r="3" spans="1:18" x14ac:dyDescent="0.2">
      <c r="A3" t="s">
        <v>14</v>
      </c>
      <c r="B3">
        <f t="shared" ref="B3:H3" si="1">MIN(B21:B993)</f>
        <v>75</v>
      </c>
      <c r="C3">
        <f t="shared" si="1"/>
        <v>52</v>
      </c>
      <c r="D3">
        <f t="shared" si="1"/>
        <v>41</v>
      </c>
      <c r="E3">
        <f t="shared" si="1"/>
        <v>23</v>
      </c>
      <c r="F3" s="7">
        <f t="shared" si="1"/>
        <v>1.2291666666666667</v>
      </c>
      <c r="G3" s="7">
        <f t="shared" si="1"/>
        <v>0.43564356435643564</v>
      </c>
      <c r="H3">
        <f t="shared" si="1"/>
        <v>18</v>
      </c>
      <c r="K3">
        <f>MIN(K21:K991)</f>
        <v>7.5</v>
      </c>
      <c r="L3">
        <f>MIN(L21:L993)</f>
        <v>9.5</v>
      </c>
      <c r="M3" s="7">
        <f>MIN(M21:M993)</f>
        <v>0.68181818181818177</v>
      </c>
      <c r="Q3" s="7">
        <f>MIN(Q22:Q993)</f>
        <v>0</v>
      </c>
      <c r="R3" s="7">
        <f>MIN(R22:R993)</f>
        <v>0</v>
      </c>
    </row>
    <row r="4" spans="1:18" x14ac:dyDescent="0.2">
      <c r="A4" t="s">
        <v>15</v>
      </c>
      <c r="B4" s="1">
        <f t="shared" ref="B4:H4" si="2">PERCENTILE(B21:B993,0.05)</f>
        <v>83.4</v>
      </c>
      <c r="C4" s="1">
        <f t="shared" si="2"/>
        <v>54.4</v>
      </c>
      <c r="D4" s="1">
        <f t="shared" si="2"/>
        <v>46.4</v>
      </c>
      <c r="E4" s="1">
        <f t="shared" si="2"/>
        <v>25</v>
      </c>
      <c r="F4" s="7">
        <f t="shared" si="2"/>
        <v>1.3060770750988142</v>
      </c>
      <c r="G4" s="7">
        <f t="shared" si="2"/>
        <v>0.47007833436404867</v>
      </c>
      <c r="H4" s="1">
        <f t="shared" si="2"/>
        <v>18</v>
      </c>
      <c r="I4" s="1"/>
      <c r="J4" s="1"/>
      <c r="K4" s="1">
        <f>PERCENTILE(K21:K991,0.05)</f>
        <v>7.8</v>
      </c>
      <c r="L4" s="1">
        <f>PERCENTILE(L21:L993,0.05)</f>
        <v>9.8000000000000007</v>
      </c>
      <c r="M4" s="7">
        <f>PERCENTILE(M21:M993,0.05)</f>
        <v>0.73649999999999993</v>
      </c>
      <c r="Q4" s="7" t="e">
        <f>PERCENTILE(Q22:Q993,0.05)</f>
        <v>#NUM!</v>
      </c>
      <c r="R4" s="7" t="e">
        <f>PERCENTILE(R22:R993,0.05)</f>
        <v>#NUM!</v>
      </c>
    </row>
    <row r="5" spans="1:18" x14ac:dyDescent="0.2">
      <c r="A5" t="s">
        <v>16</v>
      </c>
      <c r="B5" s="1">
        <f t="shared" ref="B5:H5" si="3">PERCENTILE(B21:B993,0.95)</f>
        <v>124.49999999999999</v>
      </c>
      <c r="C5" s="1">
        <f t="shared" si="3"/>
        <v>89.6</v>
      </c>
      <c r="D5" s="1">
        <f t="shared" si="3"/>
        <v>72.799999999999983</v>
      </c>
      <c r="E5" s="1">
        <f t="shared" si="3"/>
        <v>35</v>
      </c>
      <c r="F5" s="7">
        <f t="shared" si="3"/>
        <v>1.6796383647798743</v>
      </c>
      <c r="G5" s="7">
        <f t="shared" si="3"/>
        <v>0.64444444444444449</v>
      </c>
      <c r="H5" s="1">
        <f t="shared" si="3"/>
        <v>24</v>
      </c>
      <c r="I5" s="1"/>
      <c r="J5" s="1"/>
      <c r="K5" s="1">
        <f>PERCENTILE(K21:K991,0.95)</f>
        <v>13</v>
      </c>
      <c r="L5" s="1">
        <f>PERCENTILE(L21:L993,0.95)</f>
        <v>13</v>
      </c>
      <c r="M5" s="7">
        <f>PERCENTILE(M21:M993,0.95)</f>
        <v>1.0374999999999999</v>
      </c>
      <c r="Q5" s="7" t="e">
        <f>PERCENTILE(Q22:Q993,0.95)</f>
        <v>#NUM!</v>
      </c>
      <c r="R5" s="7" t="e">
        <f>PERCENTILE(R22:R993,0.95)</f>
        <v>#NUM!</v>
      </c>
    </row>
    <row r="6" spans="1:18" x14ac:dyDescent="0.2">
      <c r="A6" t="s">
        <v>13</v>
      </c>
      <c r="B6">
        <f t="shared" ref="B6:H6" si="4">MAX(B21:B993)</f>
        <v>132</v>
      </c>
      <c r="C6">
        <f t="shared" si="4"/>
        <v>96</v>
      </c>
      <c r="D6">
        <f t="shared" si="4"/>
        <v>79</v>
      </c>
      <c r="E6">
        <f t="shared" si="4"/>
        <v>37</v>
      </c>
      <c r="F6" s="7">
        <f t="shared" si="4"/>
        <v>1.7258064516129032</v>
      </c>
      <c r="G6" s="7">
        <f t="shared" si="4"/>
        <v>0.66326530612244894</v>
      </c>
      <c r="H6">
        <f t="shared" si="4"/>
        <v>26</v>
      </c>
      <c r="K6">
        <f>MAX(K21:K991)</f>
        <v>14</v>
      </c>
      <c r="L6">
        <f>MAX(L21:L993)</f>
        <v>15</v>
      </c>
      <c r="M6" s="7">
        <f>MAX(M21:M993)</f>
        <v>1.0909090909090908</v>
      </c>
      <c r="Q6" s="7">
        <f>MAX(Q22:Q993)</f>
        <v>0</v>
      </c>
      <c r="R6" s="7">
        <f>MAX(R22:R993)</f>
        <v>0</v>
      </c>
    </row>
    <row r="7" spans="1:18" s="5" customFormat="1" x14ac:dyDescent="0.2">
      <c r="A7" s="5" t="s">
        <v>22</v>
      </c>
      <c r="B7" s="5">
        <f t="shared" ref="B7:H7" si="5">COUNT(B22:B993)</f>
        <v>55</v>
      </c>
      <c r="C7" s="5">
        <f t="shared" si="5"/>
        <v>55</v>
      </c>
      <c r="D7" s="5">
        <f t="shared" si="5"/>
        <v>55</v>
      </c>
      <c r="E7" s="5">
        <f t="shared" si="5"/>
        <v>55</v>
      </c>
      <c r="F7" s="7">
        <f t="shared" si="5"/>
        <v>55</v>
      </c>
      <c r="G7" s="7">
        <f t="shared" si="5"/>
        <v>55</v>
      </c>
      <c r="H7" s="5">
        <f t="shared" si="5"/>
        <v>55</v>
      </c>
      <c r="K7" s="5">
        <f>COUNT(K22:K991)</f>
        <v>32</v>
      </c>
      <c r="L7" s="5">
        <f>COUNT(L9:L993)</f>
        <v>33</v>
      </c>
      <c r="M7" s="7">
        <f>COUNT(M9:M993)</f>
        <v>32</v>
      </c>
      <c r="Q7" s="5">
        <f>COUNT(Q21:Q993)</f>
        <v>0</v>
      </c>
      <c r="R7" s="5">
        <f>COUNT(R21:R993)</f>
        <v>0</v>
      </c>
    </row>
    <row r="21" spans="1:16" x14ac:dyDescent="0.2">
      <c r="A21" t="s">
        <v>365</v>
      </c>
      <c r="K21">
        <v>9</v>
      </c>
      <c r="L21">
        <v>12.5</v>
      </c>
      <c r="M21" s="7">
        <f t="shared" ref="M21:M30" si="6">K21/L21</f>
        <v>0.72</v>
      </c>
      <c r="O21" t="s">
        <v>231</v>
      </c>
      <c r="P21" t="s">
        <v>49</v>
      </c>
    </row>
    <row r="22" spans="1:16" x14ac:dyDescent="0.2">
      <c r="K22">
        <v>7.5</v>
      </c>
      <c r="L22">
        <v>9.5</v>
      </c>
      <c r="M22" s="7">
        <f t="shared" si="6"/>
        <v>0.78947368421052633</v>
      </c>
    </row>
    <row r="23" spans="1:16" x14ac:dyDescent="0.2">
      <c r="K23">
        <v>10</v>
      </c>
      <c r="L23">
        <v>10.5</v>
      </c>
      <c r="M23" s="7">
        <f t="shared" si="6"/>
        <v>0.95238095238095233</v>
      </c>
    </row>
    <row r="24" spans="1:16" x14ac:dyDescent="0.2">
      <c r="K24">
        <v>9</v>
      </c>
      <c r="L24">
        <v>10</v>
      </c>
      <c r="M24" s="7">
        <f t="shared" si="6"/>
        <v>0.9</v>
      </c>
    </row>
    <row r="25" spans="1:16" x14ac:dyDescent="0.2">
      <c r="K25">
        <v>8</v>
      </c>
      <c r="L25">
        <v>10</v>
      </c>
      <c r="M25" s="7">
        <f t="shared" si="6"/>
        <v>0.8</v>
      </c>
    </row>
    <row r="26" spans="1:16" x14ac:dyDescent="0.2">
      <c r="K26">
        <v>9</v>
      </c>
      <c r="L26">
        <v>9.5</v>
      </c>
      <c r="M26" s="7">
        <f t="shared" si="6"/>
        <v>0.94736842105263153</v>
      </c>
    </row>
    <row r="27" spans="1:16" x14ac:dyDescent="0.2">
      <c r="K27">
        <v>8</v>
      </c>
      <c r="L27">
        <v>10</v>
      </c>
      <c r="M27" s="7">
        <f t="shared" si="6"/>
        <v>0.8</v>
      </c>
    </row>
    <row r="28" spans="1:16" x14ac:dyDescent="0.2">
      <c r="K28">
        <v>7.5</v>
      </c>
      <c r="L28">
        <v>11</v>
      </c>
      <c r="M28" s="7">
        <f t="shared" si="6"/>
        <v>0.68181818181818177</v>
      </c>
    </row>
    <row r="29" spans="1:16" x14ac:dyDescent="0.2">
      <c r="K29">
        <v>8</v>
      </c>
      <c r="L29">
        <v>10</v>
      </c>
      <c r="M29" s="7">
        <f t="shared" si="6"/>
        <v>0.8</v>
      </c>
    </row>
    <row r="30" spans="1:16" x14ac:dyDescent="0.2">
      <c r="K30">
        <v>9</v>
      </c>
      <c r="L30">
        <v>10.5</v>
      </c>
      <c r="M30" s="7">
        <f t="shared" si="6"/>
        <v>0.8571428571428571</v>
      </c>
    </row>
    <row r="31" spans="1:16" x14ac:dyDescent="0.2">
      <c r="K31">
        <v>9.5</v>
      </c>
      <c r="L31">
        <v>11.5</v>
      </c>
      <c r="M31" s="7">
        <f>K31/L31</f>
        <v>0.82608695652173914</v>
      </c>
    </row>
    <row r="32" spans="1:16" x14ac:dyDescent="0.2">
      <c r="A32" t="s">
        <v>453</v>
      </c>
      <c r="B32">
        <v>110</v>
      </c>
      <c r="C32">
        <v>72</v>
      </c>
      <c r="D32">
        <v>57</v>
      </c>
      <c r="E32">
        <v>32</v>
      </c>
      <c r="F32" s="7">
        <f>B32/C32</f>
        <v>1.5277777777777777</v>
      </c>
      <c r="G32" s="7">
        <f>D32/B32</f>
        <v>0.51818181818181819</v>
      </c>
      <c r="H32">
        <v>23</v>
      </c>
      <c r="K32">
        <v>9</v>
      </c>
      <c r="L32">
        <v>10.5</v>
      </c>
      <c r="O32" t="s">
        <v>455</v>
      </c>
    </row>
    <row r="33" spans="1:16" x14ac:dyDescent="0.2">
      <c r="A33" t="s">
        <v>453</v>
      </c>
      <c r="B33">
        <v>110</v>
      </c>
      <c r="C33">
        <v>74</v>
      </c>
      <c r="D33">
        <v>56</v>
      </c>
      <c r="E33">
        <v>33</v>
      </c>
      <c r="F33" s="7">
        <f t="shared" ref="F33:F58" si="7">B33/C33</f>
        <v>1.4864864864864864</v>
      </c>
      <c r="G33" s="7">
        <f t="shared" ref="G33:G58" si="8">D33/B33</f>
        <v>0.50909090909090904</v>
      </c>
      <c r="H33">
        <v>21</v>
      </c>
    </row>
    <row r="34" spans="1:16" x14ac:dyDescent="0.2">
      <c r="A34" t="s">
        <v>453</v>
      </c>
      <c r="B34">
        <v>100</v>
      </c>
      <c r="C34">
        <v>65</v>
      </c>
      <c r="D34">
        <v>60</v>
      </c>
      <c r="E34">
        <v>28</v>
      </c>
      <c r="F34" s="7">
        <f t="shared" si="7"/>
        <v>1.5384615384615385</v>
      </c>
      <c r="G34" s="7">
        <f t="shared" si="8"/>
        <v>0.6</v>
      </c>
      <c r="H34">
        <v>20</v>
      </c>
    </row>
    <row r="35" spans="1:16" x14ac:dyDescent="0.2">
      <c r="A35" t="s">
        <v>453</v>
      </c>
      <c r="B35">
        <v>110</v>
      </c>
      <c r="C35">
        <v>80</v>
      </c>
      <c r="D35">
        <v>64</v>
      </c>
      <c r="E35">
        <v>32</v>
      </c>
      <c r="F35" s="7">
        <f t="shared" si="7"/>
        <v>1.375</v>
      </c>
      <c r="G35" s="7">
        <f t="shared" si="8"/>
        <v>0.58181818181818179</v>
      </c>
      <c r="H35">
        <v>21</v>
      </c>
    </row>
    <row r="36" spans="1:16" x14ac:dyDescent="0.2">
      <c r="A36" t="s">
        <v>453</v>
      </c>
      <c r="B36">
        <v>120</v>
      </c>
      <c r="C36">
        <v>92</v>
      </c>
      <c r="D36">
        <v>68</v>
      </c>
      <c r="E36">
        <v>35</v>
      </c>
      <c r="F36" s="7">
        <f t="shared" si="7"/>
        <v>1.3043478260869565</v>
      </c>
      <c r="G36" s="7">
        <f t="shared" si="8"/>
        <v>0.56666666666666665</v>
      </c>
      <c r="H36">
        <v>24</v>
      </c>
    </row>
    <row r="37" spans="1:16" x14ac:dyDescent="0.2">
      <c r="A37" t="s">
        <v>453</v>
      </c>
      <c r="B37">
        <v>88</v>
      </c>
      <c r="C37">
        <v>60</v>
      </c>
      <c r="D37">
        <v>54</v>
      </c>
      <c r="E37">
        <v>30</v>
      </c>
      <c r="F37" s="7">
        <f t="shared" si="7"/>
        <v>1.4666666666666666</v>
      </c>
      <c r="G37" s="7">
        <f t="shared" si="8"/>
        <v>0.61363636363636365</v>
      </c>
      <c r="H37">
        <v>18</v>
      </c>
    </row>
    <row r="38" spans="1:16" x14ac:dyDescent="0.2">
      <c r="A38" t="s">
        <v>453</v>
      </c>
      <c r="B38">
        <v>92</v>
      </c>
      <c r="C38">
        <v>62</v>
      </c>
      <c r="D38">
        <v>55</v>
      </c>
      <c r="E38">
        <v>37</v>
      </c>
      <c r="F38" s="7">
        <f t="shared" si="7"/>
        <v>1.4838709677419355</v>
      </c>
      <c r="G38" s="7">
        <f t="shared" si="8"/>
        <v>0.59782608695652173</v>
      </c>
      <c r="H38">
        <v>23</v>
      </c>
    </row>
    <row r="39" spans="1:16" x14ac:dyDescent="0.2">
      <c r="A39" t="s">
        <v>453</v>
      </c>
      <c r="B39">
        <v>95</v>
      </c>
      <c r="C39">
        <v>68</v>
      </c>
      <c r="D39">
        <v>57</v>
      </c>
      <c r="E39">
        <v>33</v>
      </c>
      <c r="F39" s="7">
        <f t="shared" si="7"/>
        <v>1.3970588235294117</v>
      </c>
      <c r="G39" s="7">
        <f t="shared" si="8"/>
        <v>0.6</v>
      </c>
      <c r="H39">
        <v>23</v>
      </c>
    </row>
    <row r="40" spans="1:16" x14ac:dyDescent="0.2">
      <c r="A40" t="s">
        <v>453</v>
      </c>
      <c r="B40">
        <v>90</v>
      </c>
      <c r="C40">
        <v>60</v>
      </c>
      <c r="D40">
        <v>53</v>
      </c>
      <c r="E40">
        <v>30</v>
      </c>
      <c r="F40" s="7">
        <f t="shared" si="7"/>
        <v>1.5</v>
      </c>
      <c r="G40" s="7">
        <f t="shared" si="8"/>
        <v>0.58888888888888891</v>
      </c>
      <c r="H40">
        <v>20</v>
      </c>
    </row>
    <row r="41" spans="1:16" x14ac:dyDescent="0.2">
      <c r="A41" t="s">
        <v>453</v>
      </c>
      <c r="B41">
        <v>109</v>
      </c>
      <c r="C41">
        <v>70</v>
      </c>
      <c r="D41">
        <v>63</v>
      </c>
      <c r="E41">
        <v>25</v>
      </c>
      <c r="F41" s="7">
        <f t="shared" si="7"/>
        <v>1.5571428571428572</v>
      </c>
      <c r="G41" s="7">
        <f t="shared" si="8"/>
        <v>0.57798165137614677</v>
      </c>
      <c r="H41">
        <v>22</v>
      </c>
    </row>
    <row r="42" spans="1:16" x14ac:dyDescent="0.2">
      <c r="A42" t="s">
        <v>453</v>
      </c>
      <c r="B42">
        <v>100</v>
      </c>
      <c r="C42">
        <v>74</v>
      </c>
      <c r="D42">
        <v>57</v>
      </c>
      <c r="E42">
        <v>33</v>
      </c>
      <c r="F42" s="7">
        <f t="shared" si="7"/>
        <v>1.3513513513513513</v>
      </c>
      <c r="G42" s="7">
        <f t="shared" si="8"/>
        <v>0.56999999999999995</v>
      </c>
      <c r="H42">
        <v>20</v>
      </c>
    </row>
    <row r="43" spans="1:16" x14ac:dyDescent="0.2">
      <c r="A43" t="s">
        <v>453</v>
      </c>
      <c r="B43">
        <v>106</v>
      </c>
      <c r="C43">
        <v>77</v>
      </c>
      <c r="D43">
        <v>60</v>
      </c>
      <c r="E43">
        <v>34</v>
      </c>
      <c r="F43" s="7">
        <f t="shared" si="7"/>
        <v>1.3766233766233766</v>
      </c>
      <c r="G43" s="7">
        <f t="shared" si="8"/>
        <v>0.56603773584905659</v>
      </c>
      <c r="H43">
        <v>23</v>
      </c>
    </row>
    <row r="44" spans="1:16" x14ac:dyDescent="0.2">
      <c r="A44" t="s">
        <v>453</v>
      </c>
      <c r="B44">
        <v>97</v>
      </c>
      <c r="C44">
        <v>65</v>
      </c>
      <c r="D44">
        <v>55</v>
      </c>
      <c r="E44">
        <v>33</v>
      </c>
      <c r="F44" s="7">
        <f t="shared" si="7"/>
        <v>1.4923076923076923</v>
      </c>
      <c r="G44" s="7">
        <f t="shared" si="8"/>
        <v>0.5670103092783505</v>
      </c>
      <c r="H44">
        <v>21</v>
      </c>
    </row>
    <row r="45" spans="1:16" x14ac:dyDescent="0.2">
      <c r="A45" t="s">
        <v>453</v>
      </c>
      <c r="B45">
        <v>100</v>
      </c>
      <c r="C45">
        <v>68</v>
      </c>
      <c r="D45">
        <v>58</v>
      </c>
      <c r="E45">
        <v>32</v>
      </c>
      <c r="F45" s="7">
        <f t="shared" si="7"/>
        <v>1.4705882352941178</v>
      </c>
      <c r="G45" s="7">
        <f t="shared" si="8"/>
        <v>0.57999999999999996</v>
      </c>
      <c r="H45">
        <v>20</v>
      </c>
    </row>
    <row r="46" spans="1:16" x14ac:dyDescent="0.2">
      <c r="A46" t="s">
        <v>453</v>
      </c>
      <c r="B46">
        <v>90</v>
      </c>
      <c r="C46">
        <v>56</v>
      </c>
      <c r="D46">
        <v>58</v>
      </c>
      <c r="E46">
        <v>30</v>
      </c>
      <c r="F46" s="7">
        <f t="shared" si="7"/>
        <v>1.6071428571428572</v>
      </c>
      <c r="G46" s="7">
        <f t="shared" si="8"/>
        <v>0.64444444444444449</v>
      </c>
      <c r="H46">
        <v>18</v>
      </c>
    </row>
    <row r="47" spans="1:16" x14ac:dyDescent="0.2">
      <c r="A47" t="s">
        <v>454</v>
      </c>
      <c r="B47">
        <v>105</v>
      </c>
      <c r="C47">
        <v>64</v>
      </c>
      <c r="D47">
        <v>62</v>
      </c>
      <c r="E47">
        <v>28</v>
      </c>
      <c r="F47" s="7">
        <f t="shared" si="7"/>
        <v>1.640625</v>
      </c>
      <c r="G47" s="7">
        <f t="shared" si="8"/>
        <v>0.59047619047619049</v>
      </c>
      <c r="H47">
        <v>21</v>
      </c>
      <c r="K47">
        <v>10</v>
      </c>
      <c r="L47">
        <v>12</v>
      </c>
      <c r="M47" s="7">
        <f>K47/L47</f>
        <v>0.83333333333333337</v>
      </c>
      <c r="N47" t="s">
        <v>456</v>
      </c>
      <c r="O47" t="s">
        <v>458</v>
      </c>
      <c r="P47" t="s">
        <v>457</v>
      </c>
    </row>
    <row r="48" spans="1:16" x14ac:dyDescent="0.2">
      <c r="A48" t="s">
        <v>454</v>
      </c>
      <c r="B48">
        <v>90</v>
      </c>
      <c r="C48">
        <v>61</v>
      </c>
      <c r="D48">
        <v>58</v>
      </c>
      <c r="E48">
        <v>29</v>
      </c>
      <c r="F48" s="7">
        <f t="shared" si="7"/>
        <v>1.4754098360655739</v>
      </c>
      <c r="G48" s="7">
        <f t="shared" si="8"/>
        <v>0.64444444444444449</v>
      </c>
      <c r="H48">
        <v>20</v>
      </c>
      <c r="K48">
        <v>10</v>
      </c>
      <c r="L48">
        <v>11</v>
      </c>
      <c r="M48" s="7">
        <f t="shared" ref="M48:M56" si="9">K48/L48</f>
        <v>0.90909090909090906</v>
      </c>
    </row>
    <row r="49" spans="1:20" x14ac:dyDescent="0.2">
      <c r="A49" t="s">
        <v>454</v>
      </c>
      <c r="B49">
        <v>128</v>
      </c>
      <c r="C49">
        <v>86</v>
      </c>
      <c r="D49">
        <v>70</v>
      </c>
      <c r="E49">
        <v>31</v>
      </c>
      <c r="F49" s="7">
        <f t="shared" si="7"/>
        <v>1.4883720930232558</v>
      </c>
      <c r="G49" s="7">
        <f t="shared" si="8"/>
        <v>0.546875</v>
      </c>
      <c r="H49">
        <v>24</v>
      </c>
      <c r="K49">
        <v>10</v>
      </c>
      <c r="L49">
        <v>11</v>
      </c>
      <c r="M49" s="7">
        <f t="shared" si="9"/>
        <v>0.90909090909090906</v>
      </c>
    </row>
    <row r="50" spans="1:20" x14ac:dyDescent="0.2">
      <c r="A50" t="s">
        <v>454</v>
      </c>
      <c r="B50">
        <v>110</v>
      </c>
      <c r="C50">
        <v>84</v>
      </c>
      <c r="D50">
        <v>67</v>
      </c>
      <c r="E50">
        <v>28</v>
      </c>
      <c r="F50" s="7">
        <f t="shared" si="7"/>
        <v>1.3095238095238095</v>
      </c>
      <c r="G50" s="7">
        <f t="shared" si="8"/>
        <v>0.60909090909090913</v>
      </c>
      <c r="H50">
        <v>20</v>
      </c>
      <c r="J50" t="s">
        <v>459</v>
      </c>
      <c r="K50">
        <v>14</v>
      </c>
      <c r="L50">
        <v>15</v>
      </c>
      <c r="M50" s="7">
        <f t="shared" si="9"/>
        <v>0.93333333333333335</v>
      </c>
    </row>
    <row r="51" spans="1:20" x14ac:dyDescent="0.2">
      <c r="A51" t="s">
        <v>454</v>
      </c>
      <c r="B51">
        <v>110</v>
      </c>
      <c r="C51">
        <v>64</v>
      </c>
      <c r="D51">
        <v>55</v>
      </c>
      <c r="E51">
        <v>28</v>
      </c>
      <c r="F51" s="7">
        <f t="shared" si="7"/>
        <v>1.71875</v>
      </c>
      <c r="G51" s="7">
        <f t="shared" si="8"/>
        <v>0.5</v>
      </c>
      <c r="H51">
        <v>18</v>
      </c>
      <c r="K51">
        <v>9</v>
      </c>
      <c r="L51">
        <v>12</v>
      </c>
      <c r="M51" s="7">
        <f t="shared" si="9"/>
        <v>0.75</v>
      </c>
    </row>
    <row r="52" spans="1:20" x14ac:dyDescent="0.2">
      <c r="A52" t="s">
        <v>454</v>
      </c>
      <c r="B52">
        <v>95</v>
      </c>
      <c r="C52">
        <v>61</v>
      </c>
      <c r="D52">
        <v>58</v>
      </c>
      <c r="E52">
        <v>28</v>
      </c>
      <c r="F52" s="7">
        <f t="shared" si="7"/>
        <v>1.5573770491803278</v>
      </c>
      <c r="G52" s="7">
        <f t="shared" si="8"/>
        <v>0.61052631578947369</v>
      </c>
      <c r="H52">
        <v>23</v>
      </c>
      <c r="K52">
        <v>9.5</v>
      </c>
      <c r="L52">
        <v>11</v>
      </c>
      <c r="M52" s="7">
        <f t="shared" si="9"/>
        <v>0.86363636363636365</v>
      </c>
    </row>
    <row r="53" spans="1:20" x14ac:dyDescent="0.2">
      <c r="A53" t="s">
        <v>454</v>
      </c>
      <c r="B53">
        <v>77</v>
      </c>
      <c r="C53">
        <v>55</v>
      </c>
      <c r="D53">
        <v>48</v>
      </c>
      <c r="E53">
        <v>35</v>
      </c>
      <c r="F53" s="7">
        <f t="shared" si="7"/>
        <v>1.4</v>
      </c>
      <c r="G53" s="7">
        <f t="shared" si="8"/>
        <v>0.62337662337662336</v>
      </c>
      <c r="H53">
        <v>18</v>
      </c>
      <c r="K53">
        <v>9</v>
      </c>
      <c r="L53">
        <v>11</v>
      </c>
      <c r="M53" s="7">
        <f t="shared" si="9"/>
        <v>0.81818181818181823</v>
      </c>
    </row>
    <row r="54" spans="1:20" x14ac:dyDescent="0.2">
      <c r="A54" t="s">
        <v>454</v>
      </c>
      <c r="B54">
        <v>92</v>
      </c>
      <c r="C54">
        <v>66</v>
      </c>
      <c r="D54">
        <v>57</v>
      </c>
      <c r="E54">
        <v>35</v>
      </c>
      <c r="F54" s="7">
        <f t="shared" si="7"/>
        <v>1.393939393939394</v>
      </c>
      <c r="G54" s="7">
        <f t="shared" si="8"/>
        <v>0.61956521739130432</v>
      </c>
      <c r="H54">
        <v>19</v>
      </c>
      <c r="K54">
        <v>10</v>
      </c>
      <c r="L54">
        <v>12</v>
      </c>
      <c r="M54" s="7">
        <f t="shared" si="9"/>
        <v>0.83333333333333337</v>
      </c>
    </row>
    <row r="55" spans="1:20" x14ac:dyDescent="0.2">
      <c r="A55" t="s">
        <v>454</v>
      </c>
      <c r="B55">
        <v>92</v>
      </c>
      <c r="C55">
        <v>61</v>
      </c>
      <c r="D55">
        <v>55</v>
      </c>
      <c r="E55">
        <v>35</v>
      </c>
      <c r="F55" s="7">
        <f t="shared" si="7"/>
        <v>1.5081967213114753</v>
      </c>
      <c r="G55" s="7">
        <f t="shared" si="8"/>
        <v>0.59782608695652173</v>
      </c>
      <c r="H55">
        <v>18</v>
      </c>
      <c r="K55">
        <v>9</v>
      </c>
      <c r="L55">
        <v>11</v>
      </c>
      <c r="M55" s="7">
        <f t="shared" si="9"/>
        <v>0.81818181818181823</v>
      </c>
    </row>
    <row r="56" spans="1:20" x14ac:dyDescent="0.2">
      <c r="A56" t="s">
        <v>454</v>
      </c>
      <c r="B56">
        <v>89</v>
      </c>
      <c r="C56">
        <v>53</v>
      </c>
      <c r="D56">
        <v>53</v>
      </c>
      <c r="E56">
        <v>33</v>
      </c>
      <c r="F56" s="7">
        <f t="shared" si="7"/>
        <v>1.679245283018868</v>
      </c>
      <c r="G56" s="7">
        <f t="shared" si="8"/>
        <v>0.5955056179775281</v>
      </c>
      <c r="H56">
        <v>21</v>
      </c>
      <c r="K56">
        <v>9</v>
      </c>
      <c r="L56">
        <v>11</v>
      </c>
      <c r="M56" s="7">
        <f t="shared" si="9"/>
        <v>0.81818181818181823</v>
      </c>
    </row>
    <row r="57" spans="1:20" x14ac:dyDescent="0.2">
      <c r="A57" t="s">
        <v>454</v>
      </c>
      <c r="B57">
        <v>75</v>
      </c>
      <c r="C57">
        <v>53</v>
      </c>
      <c r="D57">
        <v>47</v>
      </c>
      <c r="E57">
        <v>28</v>
      </c>
      <c r="F57" s="7">
        <f t="shared" si="7"/>
        <v>1.4150943396226414</v>
      </c>
      <c r="G57" s="7">
        <f t="shared" si="8"/>
        <v>0.62666666666666671</v>
      </c>
      <c r="H57">
        <v>19</v>
      </c>
    </row>
    <row r="58" spans="1:20" x14ac:dyDescent="0.2">
      <c r="A58" t="s">
        <v>454</v>
      </c>
      <c r="B58">
        <v>106</v>
      </c>
      <c r="C58">
        <v>71</v>
      </c>
      <c r="D58">
        <v>67</v>
      </c>
      <c r="E58">
        <v>25</v>
      </c>
      <c r="F58" s="7">
        <f t="shared" si="7"/>
        <v>1.4929577464788732</v>
      </c>
      <c r="G58" s="7">
        <f t="shared" si="8"/>
        <v>0.63207547169811318</v>
      </c>
      <c r="H58">
        <v>20</v>
      </c>
    </row>
    <row r="59" spans="1:20" x14ac:dyDescent="0.2">
      <c r="A59" t="s">
        <v>768</v>
      </c>
      <c r="B59">
        <v>84</v>
      </c>
      <c r="C59">
        <v>57</v>
      </c>
      <c r="D59">
        <v>48</v>
      </c>
      <c r="E59" s="5">
        <v>32</v>
      </c>
      <c r="F59" s="7">
        <v>1.4736842105263157</v>
      </c>
      <c r="G59">
        <v>0.5714285714285714</v>
      </c>
      <c r="H59">
        <v>18</v>
      </c>
      <c r="I59" s="7">
        <v>7.1428571428571425E-2</v>
      </c>
      <c r="J59" s="7"/>
      <c r="T59" t="s">
        <v>782</v>
      </c>
    </row>
    <row r="60" spans="1:20" x14ac:dyDescent="0.2">
      <c r="A60" t="s">
        <v>768</v>
      </c>
      <c r="B60">
        <v>82</v>
      </c>
      <c r="C60">
        <v>52</v>
      </c>
      <c r="D60">
        <v>41</v>
      </c>
      <c r="E60" s="5">
        <v>32</v>
      </c>
      <c r="F60" s="7">
        <v>1.5769230769230769</v>
      </c>
      <c r="G60">
        <v>0.5</v>
      </c>
      <c r="H60">
        <v>18</v>
      </c>
      <c r="I60" s="7">
        <v>0.04</v>
      </c>
      <c r="J60" s="7"/>
      <c r="T60" t="s">
        <v>782</v>
      </c>
    </row>
    <row r="61" spans="1:20" x14ac:dyDescent="0.2">
      <c r="A61" t="s">
        <v>769</v>
      </c>
      <c r="B61">
        <v>101</v>
      </c>
      <c r="C61">
        <v>69</v>
      </c>
      <c r="D61">
        <v>44</v>
      </c>
      <c r="E61" s="5">
        <v>26</v>
      </c>
      <c r="F61" s="7">
        <v>1.463768115942029</v>
      </c>
      <c r="G61">
        <v>0.43564356435643564</v>
      </c>
      <c r="H61">
        <v>21</v>
      </c>
      <c r="I61" s="7">
        <v>9.6774193548387094E-2</v>
      </c>
      <c r="J61" s="7"/>
      <c r="T61" t="s">
        <v>782</v>
      </c>
    </row>
    <row r="62" spans="1:20" x14ac:dyDescent="0.2">
      <c r="A62" t="s">
        <v>769</v>
      </c>
      <c r="B62">
        <v>98</v>
      </c>
      <c r="C62">
        <v>71</v>
      </c>
      <c r="D62">
        <v>45</v>
      </c>
      <c r="E62" s="5">
        <v>33</v>
      </c>
      <c r="F62" s="7">
        <v>1.380281690140845</v>
      </c>
      <c r="G62">
        <v>0.45918367346938777</v>
      </c>
      <c r="H62">
        <v>22</v>
      </c>
      <c r="I62" s="7">
        <v>8.3333333333333329E-2</v>
      </c>
      <c r="J62" s="7"/>
      <c r="T62" t="s">
        <v>782</v>
      </c>
    </row>
    <row r="63" spans="1:20" x14ac:dyDescent="0.2">
      <c r="A63" t="s">
        <v>770</v>
      </c>
      <c r="B63">
        <v>123</v>
      </c>
      <c r="C63">
        <v>89</v>
      </c>
      <c r="D63">
        <v>64</v>
      </c>
      <c r="E63" s="5">
        <v>25</v>
      </c>
      <c r="F63" s="7">
        <v>1.3820224719101124</v>
      </c>
      <c r="G63">
        <v>0.52032520325203258</v>
      </c>
      <c r="H63">
        <v>23</v>
      </c>
      <c r="I63" s="7">
        <v>5.2631578947368418E-2</v>
      </c>
      <c r="J63" s="7"/>
      <c r="T63" t="s">
        <v>782</v>
      </c>
    </row>
    <row r="64" spans="1:20" x14ac:dyDescent="0.2">
      <c r="A64" t="s">
        <v>770</v>
      </c>
      <c r="B64">
        <v>112</v>
      </c>
      <c r="C64">
        <v>70</v>
      </c>
      <c r="D64">
        <v>55</v>
      </c>
      <c r="E64" s="5">
        <v>25</v>
      </c>
      <c r="F64" s="7">
        <v>1.6</v>
      </c>
      <c r="G64">
        <v>0.49107142857142855</v>
      </c>
      <c r="H64">
        <v>23</v>
      </c>
      <c r="I64" s="7">
        <v>6.0606060606060608E-2</v>
      </c>
      <c r="J64" s="7"/>
      <c r="T64" t="s">
        <v>782</v>
      </c>
    </row>
    <row r="65" spans="1:20" x14ac:dyDescent="0.2">
      <c r="A65" t="s">
        <v>771</v>
      </c>
      <c r="B65">
        <v>99</v>
      </c>
      <c r="C65">
        <v>67</v>
      </c>
      <c r="D65">
        <v>47</v>
      </c>
      <c r="E65" s="5">
        <v>29</v>
      </c>
      <c r="F65" s="7">
        <v>1.4776119402985075</v>
      </c>
      <c r="G65">
        <v>0.47474747474747475</v>
      </c>
      <c r="H65">
        <v>22</v>
      </c>
      <c r="I65" s="7">
        <v>2.9411764705882353E-2</v>
      </c>
      <c r="J65" s="7"/>
      <c r="T65" t="s">
        <v>782</v>
      </c>
    </row>
    <row r="66" spans="1:20" x14ac:dyDescent="0.2">
      <c r="A66" t="s">
        <v>771</v>
      </c>
      <c r="B66">
        <v>91</v>
      </c>
      <c r="C66">
        <v>67</v>
      </c>
      <c r="D66">
        <v>48</v>
      </c>
      <c r="E66" s="5">
        <v>32</v>
      </c>
      <c r="F66" s="7">
        <v>1.3582089552238805</v>
      </c>
      <c r="G66">
        <v>0.52747252747252749</v>
      </c>
      <c r="H66">
        <v>20</v>
      </c>
      <c r="I66" s="7">
        <v>6.0606060606060608E-2</v>
      </c>
      <c r="J66" s="7"/>
      <c r="T66" t="s">
        <v>782</v>
      </c>
    </row>
    <row r="67" spans="1:20" x14ac:dyDescent="0.2">
      <c r="A67" t="s">
        <v>772</v>
      </c>
      <c r="B67">
        <v>119</v>
      </c>
      <c r="C67">
        <v>91</v>
      </c>
      <c r="D67">
        <v>70</v>
      </c>
      <c r="E67" s="5">
        <v>30</v>
      </c>
      <c r="F67" s="7">
        <v>1.3076923076923077</v>
      </c>
      <c r="G67">
        <v>0.58823529411764708</v>
      </c>
      <c r="H67">
        <v>21</v>
      </c>
      <c r="I67" s="7">
        <v>9.0909090909090912E-2</v>
      </c>
      <c r="J67" s="7"/>
      <c r="T67" t="s">
        <v>782</v>
      </c>
    </row>
    <row r="68" spans="1:20" x14ac:dyDescent="0.2">
      <c r="A68" t="s">
        <v>772</v>
      </c>
      <c r="B68">
        <v>118</v>
      </c>
      <c r="C68">
        <v>96</v>
      </c>
      <c r="D68">
        <v>65</v>
      </c>
      <c r="E68" s="5">
        <v>34</v>
      </c>
      <c r="F68" s="7">
        <v>1.2291666666666667</v>
      </c>
      <c r="G68">
        <v>0.55084745762711862</v>
      </c>
      <c r="H68">
        <v>22</v>
      </c>
      <c r="I68" s="7">
        <v>8.5106382978723402E-2</v>
      </c>
      <c r="J68" s="7"/>
      <c r="T68" t="s">
        <v>782</v>
      </c>
    </row>
    <row r="69" spans="1:20" x14ac:dyDescent="0.2">
      <c r="A69" t="s">
        <v>773</v>
      </c>
      <c r="B69">
        <v>105</v>
      </c>
      <c r="C69">
        <v>76</v>
      </c>
      <c r="D69">
        <v>61</v>
      </c>
      <c r="E69" s="5">
        <v>35</v>
      </c>
      <c r="F69" s="7">
        <v>1.381578947368421</v>
      </c>
      <c r="G69">
        <v>0.580952380952381</v>
      </c>
      <c r="H69">
        <v>20</v>
      </c>
      <c r="I69" s="7">
        <v>5.4054054054054057E-2</v>
      </c>
      <c r="J69" s="7"/>
      <c r="T69" t="s">
        <v>782</v>
      </c>
    </row>
    <row r="70" spans="1:20" x14ac:dyDescent="0.2">
      <c r="A70" t="s">
        <v>773</v>
      </c>
      <c r="B70">
        <v>95</v>
      </c>
      <c r="C70">
        <v>69</v>
      </c>
      <c r="D70">
        <v>56</v>
      </c>
      <c r="E70" s="5">
        <v>35</v>
      </c>
      <c r="F70" s="7">
        <v>1.3768115942028984</v>
      </c>
      <c r="G70">
        <v>0.58947368421052626</v>
      </c>
      <c r="H70">
        <v>20</v>
      </c>
      <c r="I70" s="7">
        <v>8.8235294117647065E-2</v>
      </c>
      <c r="J70" s="7"/>
      <c r="T70" t="s">
        <v>782</v>
      </c>
    </row>
    <row r="71" spans="1:20" x14ac:dyDescent="0.2">
      <c r="A71" t="s">
        <v>774</v>
      </c>
      <c r="B71">
        <v>121</v>
      </c>
      <c r="C71">
        <v>72</v>
      </c>
      <c r="D71">
        <v>77</v>
      </c>
      <c r="E71" s="5">
        <v>25</v>
      </c>
      <c r="F71" s="7">
        <v>1.6805555555555556</v>
      </c>
      <c r="G71">
        <v>0.63636363636363635</v>
      </c>
      <c r="H71">
        <v>23</v>
      </c>
      <c r="I71" s="7">
        <v>5.5555555555555552E-2</v>
      </c>
      <c r="J71" s="7"/>
      <c r="T71" t="s">
        <v>782</v>
      </c>
    </row>
    <row r="72" spans="1:20" x14ac:dyDescent="0.2">
      <c r="A72" t="s">
        <v>774</v>
      </c>
      <c r="B72">
        <v>118</v>
      </c>
      <c r="C72">
        <v>79</v>
      </c>
      <c r="D72">
        <v>77</v>
      </c>
      <c r="E72" s="5">
        <v>29</v>
      </c>
      <c r="F72" s="7">
        <v>1.4936708860759493</v>
      </c>
      <c r="G72">
        <v>0.65254237288135597</v>
      </c>
      <c r="H72">
        <v>21</v>
      </c>
      <c r="I72" s="7">
        <v>7.6923076923076927E-2</v>
      </c>
      <c r="J72" s="7"/>
      <c r="T72" t="s">
        <v>782</v>
      </c>
    </row>
    <row r="73" spans="1:20" x14ac:dyDescent="0.2">
      <c r="A73" t="s">
        <v>775</v>
      </c>
      <c r="B73">
        <v>111</v>
      </c>
      <c r="C73">
        <v>72</v>
      </c>
      <c r="D73">
        <v>70</v>
      </c>
      <c r="E73" s="5">
        <v>23</v>
      </c>
      <c r="F73" s="7">
        <v>1.5416666666666667</v>
      </c>
      <c r="G73">
        <v>0.63063063063063063</v>
      </c>
      <c r="H73">
        <v>22</v>
      </c>
      <c r="I73" s="7">
        <v>5.5555555555555552E-2</v>
      </c>
      <c r="J73" s="7"/>
      <c r="T73" t="s">
        <v>782</v>
      </c>
    </row>
    <row r="74" spans="1:20" x14ac:dyDescent="0.2">
      <c r="A74" t="s">
        <v>775</v>
      </c>
      <c r="B74">
        <v>112</v>
      </c>
      <c r="C74">
        <v>84</v>
      </c>
      <c r="D74">
        <v>70</v>
      </c>
      <c r="E74" s="5">
        <v>32</v>
      </c>
      <c r="F74" s="7">
        <v>1.3333333333333333</v>
      </c>
      <c r="G74">
        <v>0.625</v>
      </c>
      <c r="H74">
        <v>21</v>
      </c>
      <c r="I74" s="7">
        <v>0.1</v>
      </c>
      <c r="J74" s="7"/>
      <c r="T74" t="s">
        <v>782</v>
      </c>
    </row>
    <row r="75" spans="1:20" x14ac:dyDescent="0.2">
      <c r="A75" t="s">
        <v>776</v>
      </c>
      <c r="B75">
        <v>115</v>
      </c>
      <c r="C75">
        <v>88</v>
      </c>
      <c r="D75">
        <v>71</v>
      </c>
      <c r="E75" s="5">
        <v>27</v>
      </c>
      <c r="F75" s="7">
        <v>1.3068181818181819</v>
      </c>
      <c r="G75">
        <v>0.61739130434782608</v>
      </c>
      <c r="H75">
        <v>26</v>
      </c>
      <c r="I75" s="7">
        <v>4.6511627906976744E-2</v>
      </c>
      <c r="J75" s="7"/>
      <c r="T75" t="s">
        <v>782</v>
      </c>
    </row>
    <row r="76" spans="1:20" x14ac:dyDescent="0.2">
      <c r="A76" t="s">
        <v>776</v>
      </c>
      <c r="B76">
        <v>132</v>
      </c>
      <c r="C76">
        <v>84</v>
      </c>
      <c r="D76">
        <v>79</v>
      </c>
      <c r="E76" s="5">
        <v>28</v>
      </c>
      <c r="F76" s="7">
        <v>1.5714285714285714</v>
      </c>
      <c r="G76">
        <v>0.59848484848484851</v>
      </c>
      <c r="H76">
        <v>23</v>
      </c>
      <c r="I76" s="7">
        <v>7.4999999999999997E-2</v>
      </c>
      <c r="J76" s="7"/>
      <c r="T76" t="s">
        <v>782</v>
      </c>
    </row>
    <row r="77" spans="1:20" x14ac:dyDescent="0.2">
      <c r="A77" t="s">
        <v>777</v>
      </c>
      <c r="B77">
        <v>128</v>
      </c>
      <c r="C77">
        <v>82</v>
      </c>
      <c r="D77">
        <v>63</v>
      </c>
      <c r="E77" s="5">
        <v>33</v>
      </c>
      <c r="F77" s="7">
        <v>1.5609756097560976</v>
      </c>
      <c r="G77">
        <v>0.4921875</v>
      </c>
      <c r="H77">
        <v>23</v>
      </c>
      <c r="I77" s="7">
        <v>8.1081081081081086E-2</v>
      </c>
      <c r="J77" s="7"/>
      <c r="T77" t="s">
        <v>782</v>
      </c>
    </row>
    <row r="78" spans="1:20" x14ac:dyDescent="0.2">
      <c r="A78" t="s">
        <v>777</v>
      </c>
      <c r="B78">
        <v>122</v>
      </c>
      <c r="C78">
        <v>75</v>
      </c>
      <c r="D78">
        <v>70</v>
      </c>
      <c r="E78" s="5">
        <v>28</v>
      </c>
      <c r="F78" s="7">
        <v>1.6266666666666667</v>
      </c>
      <c r="G78">
        <v>0.57377049180327866</v>
      </c>
      <c r="H78">
        <v>24</v>
      </c>
      <c r="I78" s="7">
        <v>5.7142857142857141E-2</v>
      </c>
      <c r="J78" s="7"/>
      <c r="T78" t="s">
        <v>782</v>
      </c>
    </row>
    <row r="79" spans="1:20" x14ac:dyDescent="0.2">
      <c r="A79" t="s">
        <v>778</v>
      </c>
      <c r="B79">
        <v>107</v>
      </c>
      <c r="C79">
        <v>62</v>
      </c>
      <c r="D79">
        <v>51</v>
      </c>
      <c r="E79" s="5">
        <v>30</v>
      </c>
      <c r="F79" s="7">
        <v>1.7258064516129032</v>
      </c>
      <c r="G79">
        <v>0.47663551401869159</v>
      </c>
      <c r="H79">
        <v>20</v>
      </c>
      <c r="I79" s="7">
        <v>7.6923076923076927E-2</v>
      </c>
      <c r="J79" s="7"/>
      <c r="T79" t="s">
        <v>782</v>
      </c>
    </row>
    <row r="80" spans="1:20" x14ac:dyDescent="0.2">
      <c r="A80" t="s">
        <v>778</v>
      </c>
      <c r="B80">
        <v>98</v>
      </c>
      <c r="C80">
        <v>62</v>
      </c>
      <c r="D80">
        <v>65</v>
      </c>
      <c r="E80" s="5">
        <v>31</v>
      </c>
      <c r="F80" s="7">
        <v>1.5806451612903225</v>
      </c>
      <c r="G80">
        <v>0.66326530612244894</v>
      </c>
      <c r="H80">
        <v>19</v>
      </c>
      <c r="I80" s="7">
        <v>6.6666666666666666E-2</v>
      </c>
      <c r="J80" s="7"/>
      <c r="T80" t="s">
        <v>782</v>
      </c>
    </row>
    <row r="81" spans="1:20" x14ac:dyDescent="0.2">
      <c r="A81" t="s">
        <v>779</v>
      </c>
      <c r="B81">
        <v>102</v>
      </c>
      <c r="C81">
        <v>80</v>
      </c>
      <c r="D81">
        <v>49</v>
      </c>
      <c r="E81" s="5">
        <v>31</v>
      </c>
      <c r="F81" s="7">
        <v>1.2749999999999999</v>
      </c>
      <c r="G81">
        <v>0.48039215686274511</v>
      </c>
      <c r="H81">
        <v>20</v>
      </c>
      <c r="I81" s="7">
        <v>5.128205128205128E-2</v>
      </c>
      <c r="J81" s="7"/>
      <c r="T81" t="s">
        <v>782</v>
      </c>
    </row>
    <row r="82" spans="1:20" x14ac:dyDescent="0.2">
      <c r="A82" t="s">
        <v>779</v>
      </c>
      <c r="B82">
        <v>106</v>
      </c>
      <c r="C82">
        <v>64</v>
      </c>
      <c r="D82">
        <v>56</v>
      </c>
      <c r="E82" s="5">
        <v>27</v>
      </c>
      <c r="F82" s="7">
        <v>1.65625</v>
      </c>
      <c r="G82">
        <v>0.52830188679245282</v>
      </c>
      <c r="H82">
        <v>19</v>
      </c>
      <c r="I82" s="7">
        <v>7.1428571428571425E-2</v>
      </c>
      <c r="J82" s="7"/>
      <c r="T82" t="s">
        <v>782</v>
      </c>
    </row>
    <row r="83" spans="1:20" x14ac:dyDescent="0.2">
      <c r="A83" t="s">
        <v>780</v>
      </c>
      <c r="B83">
        <v>115</v>
      </c>
      <c r="C83">
        <v>74</v>
      </c>
      <c r="D83">
        <v>52</v>
      </c>
      <c r="E83" s="5">
        <v>33</v>
      </c>
      <c r="F83" s="7">
        <v>1.5540540540540539</v>
      </c>
      <c r="G83">
        <v>0.45217391304347826</v>
      </c>
      <c r="H83">
        <v>22</v>
      </c>
      <c r="I83" s="7">
        <v>5.7142857142857141E-2</v>
      </c>
      <c r="J83" s="7"/>
      <c r="T83" t="s">
        <v>782</v>
      </c>
    </row>
    <row r="84" spans="1:20" x14ac:dyDescent="0.2">
      <c r="A84" t="s">
        <v>780</v>
      </c>
      <c r="B84">
        <v>104</v>
      </c>
      <c r="C84">
        <v>75</v>
      </c>
      <c r="D84">
        <v>57</v>
      </c>
      <c r="E84" s="5">
        <v>30</v>
      </c>
      <c r="F84" s="7">
        <v>1.3866666666666667</v>
      </c>
      <c r="G84">
        <v>0.54807692307692313</v>
      </c>
      <c r="H84">
        <v>21</v>
      </c>
      <c r="I84" s="7">
        <v>5.4054054054054057E-2</v>
      </c>
      <c r="J84" s="7"/>
      <c r="T84" t="s">
        <v>782</v>
      </c>
    </row>
    <row r="85" spans="1:20" x14ac:dyDescent="0.2">
      <c r="A85" t="s">
        <v>781</v>
      </c>
      <c r="B85">
        <v>93</v>
      </c>
      <c r="C85">
        <v>68</v>
      </c>
      <c r="D85">
        <v>54</v>
      </c>
      <c r="E85" s="5">
        <v>26</v>
      </c>
      <c r="F85" s="7">
        <v>1.3676470588235294</v>
      </c>
      <c r="G85">
        <v>0.58064516129032262</v>
      </c>
      <c r="H85">
        <v>19</v>
      </c>
      <c r="I85" s="7">
        <v>0.10714285714285714</v>
      </c>
      <c r="J85" s="7"/>
      <c r="T85" t="s">
        <v>782</v>
      </c>
    </row>
    <row r="86" spans="1:20" x14ac:dyDescent="0.2">
      <c r="A86" t="s">
        <v>781</v>
      </c>
      <c r="B86">
        <v>104</v>
      </c>
      <c r="C86">
        <v>72</v>
      </c>
      <c r="D86">
        <v>56</v>
      </c>
      <c r="E86" s="5">
        <v>24</v>
      </c>
      <c r="F86" s="7">
        <v>1.4444444444444444</v>
      </c>
      <c r="G86">
        <f>D86/B86</f>
        <v>0.53846153846153844</v>
      </c>
      <c r="H86">
        <v>23</v>
      </c>
      <c r="I86" s="7">
        <v>5.7142857142857141E-2</v>
      </c>
      <c r="J86" s="7"/>
      <c r="T86" t="s">
        <v>782</v>
      </c>
    </row>
    <row r="87" spans="1:20" s="17" customFormat="1" x14ac:dyDescent="0.2">
      <c r="A87" s="17" t="s">
        <v>865</v>
      </c>
      <c r="F87" s="18"/>
      <c r="G87" s="18"/>
      <c r="K87" s="17">
        <v>10</v>
      </c>
      <c r="L87" s="17">
        <v>12</v>
      </c>
      <c r="M87" s="7">
        <f t="shared" ref="M87:M97" si="10">K87/L87</f>
        <v>0.83333333333333337</v>
      </c>
    </row>
    <row r="88" spans="1:20" s="17" customFormat="1" x14ac:dyDescent="0.2">
      <c r="F88" s="18"/>
      <c r="G88" s="18"/>
      <c r="K88" s="17">
        <v>10</v>
      </c>
      <c r="L88" s="17">
        <v>13</v>
      </c>
      <c r="M88" s="7">
        <f t="shared" si="10"/>
        <v>0.76923076923076927</v>
      </c>
    </row>
    <row r="89" spans="1:20" s="17" customFormat="1" x14ac:dyDescent="0.2">
      <c r="F89" s="18"/>
      <c r="G89" s="18"/>
      <c r="K89" s="17">
        <v>13</v>
      </c>
      <c r="L89" s="17">
        <v>12</v>
      </c>
      <c r="M89" s="7">
        <f t="shared" si="10"/>
        <v>1.0833333333333333</v>
      </c>
    </row>
    <row r="90" spans="1:20" s="17" customFormat="1" x14ac:dyDescent="0.2">
      <c r="F90" s="18"/>
      <c r="G90" s="18"/>
      <c r="K90" s="17">
        <v>10.5</v>
      </c>
      <c r="L90" s="17">
        <v>12.5</v>
      </c>
      <c r="M90" s="7">
        <f t="shared" si="10"/>
        <v>0.84</v>
      </c>
    </row>
    <row r="91" spans="1:20" s="17" customFormat="1" x14ac:dyDescent="0.2">
      <c r="F91" s="18"/>
      <c r="G91" s="18"/>
      <c r="K91" s="17">
        <v>12</v>
      </c>
      <c r="L91" s="17">
        <v>11</v>
      </c>
      <c r="M91" s="7">
        <f t="shared" si="10"/>
        <v>1.0909090909090908</v>
      </c>
    </row>
    <row r="92" spans="1:20" s="17" customFormat="1" x14ac:dyDescent="0.2">
      <c r="F92" s="18"/>
      <c r="G92" s="18"/>
      <c r="K92" s="17">
        <v>11</v>
      </c>
      <c r="L92" s="17">
        <v>12</v>
      </c>
      <c r="M92" s="7">
        <f t="shared" si="10"/>
        <v>0.91666666666666663</v>
      </c>
    </row>
    <row r="93" spans="1:20" s="17" customFormat="1" x14ac:dyDescent="0.2">
      <c r="F93" s="18"/>
      <c r="G93" s="18"/>
      <c r="K93" s="17">
        <v>13</v>
      </c>
      <c r="L93" s="17">
        <v>13</v>
      </c>
      <c r="M93" s="7">
        <f t="shared" si="10"/>
        <v>1</v>
      </c>
    </row>
    <row r="94" spans="1:20" s="17" customFormat="1" x14ac:dyDescent="0.2">
      <c r="F94" s="18"/>
      <c r="G94" s="18"/>
      <c r="K94" s="17">
        <v>10</v>
      </c>
      <c r="L94" s="17">
        <v>11</v>
      </c>
      <c r="M94" s="7">
        <f t="shared" si="10"/>
        <v>0.90909090909090906</v>
      </c>
    </row>
    <row r="95" spans="1:20" s="17" customFormat="1" x14ac:dyDescent="0.2">
      <c r="F95" s="18"/>
      <c r="G95" s="18"/>
      <c r="K95" s="17">
        <v>10</v>
      </c>
      <c r="L95" s="17">
        <v>12.5</v>
      </c>
      <c r="M95" s="7">
        <f t="shared" si="10"/>
        <v>0.8</v>
      </c>
    </row>
    <row r="96" spans="1:20" s="17" customFormat="1" x14ac:dyDescent="0.2">
      <c r="F96" s="18"/>
      <c r="G96" s="18"/>
      <c r="K96" s="17">
        <v>11</v>
      </c>
      <c r="L96" s="17">
        <v>11</v>
      </c>
      <c r="M96" s="7">
        <f t="shared" si="10"/>
        <v>1</v>
      </c>
    </row>
    <row r="97" spans="6:13" s="17" customFormat="1" x14ac:dyDescent="0.2">
      <c r="F97" s="18"/>
      <c r="G97" s="18"/>
      <c r="K97" s="17">
        <v>9</v>
      </c>
      <c r="L97" s="17">
        <v>10</v>
      </c>
      <c r="M97" s="7">
        <f t="shared" si="10"/>
        <v>0.9</v>
      </c>
    </row>
  </sheetData>
  <phoneticPr fontId="4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workbookViewId="0">
      <pane ySplit="2040" activePane="bottomLeft"/>
      <selection activeCell="H1" sqref="H1:H65536"/>
      <selection pane="bottomLeft" activeCell="A28" sqref="A28"/>
    </sheetView>
  </sheetViews>
  <sheetFormatPr defaultRowHeight="12.75" x14ac:dyDescent="0.2"/>
  <cols>
    <col min="8" max="8" width="9.140625" style="7"/>
  </cols>
  <sheetData>
    <row r="1" spans="1:18" x14ac:dyDescent="0.2">
      <c r="A1" s="2" t="s">
        <v>846</v>
      </c>
      <c r="B1" s="2" t="s">
        <v>583</v>
      </c>
      <c r="C1" s="2" t="s">
        <v>1</v>
      </c>
      <c r="D1" s="2" t="s">
        <v>2</v>
      </c>
      <c r="E1" s="2" t="s">
        <v>5</v>
      </c>
      <c r="F1" s="2" t="s">
        <v>4</v>
      </c>
      <c r="G1" s="3" t="s">
        <v>3</v>
      </c>
      <c r="H1" s="6" t="s">
        <v>6</v>
      </c>
      <c r="I1" s="2" t="s">
        <v>24</v>
      </c>
      <c r="J1" s="6" t="s">
        <v>141</v>
      </c>
      <c r="K1" s="2" t="s">
        <v>7</v>
      </c>
      <c r="L1" s="2" t="s">
        <v>8</v>
      </c>
      <c r="M1" s="6" t="s">
        <v>56</v>
      </c>
      <c r="N1" t="s">
        <v>45</v>
      </c>
      <c r="O1" t="s">
        <v>46</v>
      </c>
      <c r="P1" t="s">
        <v>47</v>
      </c>
      <c r="Q1" t="s">
        <v>73</v>
      </c>
      <c r="R1" t="s">
        <v>74</v>
      </c>
    </row>
    <row r="2" spans="1:18" x14ac:dyDescent="0.2">
      <c r="A2" t="s">
        <v>12</v>
      </c>
      <c r="B2" s="1">
        <f>AVERAGE(B21:B993)</f>
        <v>17.833333333333332</v>
      </c>
      <c r="C2" s="1">
        <f>AVERAGE(C21:C993)</f>
        <v>118.86666666666666</v>
      </c>
      <c r="D2" s="1">
        <f t="shared" ref="D2:L2" si="0">AVERAGE(D21:D993)</f>
        <v>84.933333333333337</v>
      </c>
      <c r="E2" s="1">
        <f t="shared" si="0"/>
        <v>67.266666666666666</v>
      </c>
      <c r="F2" s="1">
        <f t="shared" si="0"/>
        <v>33.799999999999997</v>
      </c>
      <c r="G2" s="1">
        <f t="shared" si="0"/>
        <v>1.4042704877111762</v>
      </c>
      <c r="H2" s="7">
        <f t="shared" si="0"/>
        <v>0.56637083723717507</v>
      </c>
      <c r="I2" s="1">
        <f t="shared" si="0"/>
        <v>22.733333333333334</v>
      </c>
      <c r="J2" s="7" t="e">
        <f>AVERAGE(J21:J993)</f>
        <v>#DIV/0!</v>
      </c>
      <c r="K2" s="1">
        <f>AVERAGE(K21:K991)</f>
        <v>14.09375</v>
      </c>
      <c r="L2" s="1">
        <f t="shared" si="0"/>
        <v>13.015625</v>
      </c>
      <c r="M2" s="7">
        <f>AVERAGE(M21:M993)</f>
        <v>1.0873321701446703</v>
      </c>
      <c r="Q2" s="7" t="e">
        <f>AVERAGE(Q22:Q993)</f>
        <v>#DIV/0!</v>
      </c>
      <c r="R2" s="7" t="e">
        <f>AVERAGE(R22:R993)</f>
        <v>#DIV/0!</v>
      </c>
    </row>
    <row r="3" spans="1:18" x14ac:dyDescent="0.2">
      <c r="A3" t="s">
        <v>14</v>
      </c>
      <c r="B3">
        <f>MIN(B21:B993)</f>
        <v>12</v>
      </c>
      <c r="C3">
        <f>MIN(C21:C993)</f>
        <v>101</v>
      </c>
      <c r="D3">
        <f t="shared" ref="D3:L3" si="1">MIN(D21:D993)</f>
        <v>75</v>
      </c>
      <c r="E3">
        <f t="shared" si="1"/>
        <v>53</v>
      </c>
      <c r="F3">
        <f t="shared" si="1"/>
        <v>25</v>
      </c>
      <c r="G3" s="1">
        <f t="shared" si="1"/>
        <v>1.1428571428571428</v>
      </c>
      <c r="H3" s="7">
        <f t="shared" si="1"/>
        <v>0.49107142857142855</v>
      </c>
      <c r="I3">
        <f t="shared" si="1"/>
        <v>20</v>
      </c>
      <c r="J3" s="7">
        <f>MIN(J21:J993)</f>
        <v>0</v>
      </c>
      <c r="K3">
        <f>MIN(K21:K991)</f>
        <v>12</v>
      </c>
      <c r="L3">
        <f t="shared" si="1"/>
        <v>10</v>
      </c>
      <c r="M3" s="7">
        <f>MIN(M21:M993)</f>
        <v>0.9285714285714286</v>
      </c>
      <c r="Q3" s="7">
        <f>MIN(Q22:Q993)</f>
        <v>0</v>
      </c>
      <c r="R3" s="7">
        <f>MIN(R22:R993)</f>
        <v>0</v>
      </c>
    </row>
    <row r="4" spans="1:18" x14ac:dyDescent="0.2">
      <c r="A4" t="s">
        <v>15</v>
      </c>
      <c r="B4" s="1">
        <f>PERCENTILE(B21:B993,0.05)</f>
        <v>12.55</v>
      </c>
      <c r="C4" s="1">
        <f t="shared" ref="C4:I4" si="2">PERCENTILE(C21:C993,0.05)</f>
        <v>103.8</v>
      </c>
      <c r="D4" s="1">
        <f t="shared" si="2"/>
        <v>75.7</v>
      </c>
      <c r="E4" s="1">
        <f t="shared" si="2"/>
        <v>54.4</v>
      </c>
      <c r="F4" s="1">
        <f t="shared" si="2"/>
        <v>26.4</v>
      </c>
      <c r="G4" s="1">
        <f t="shared" si="2"/>
        <v>1.1946643717728056</v>
      </c>
      <c r="H4" s="7">
        <f t="shared" si="2"/>
        <v>0.51464816124469592</v>
      </c>
      <c r="I4" s="1">
        <f t="shared" si="2"/>
        <v>20</v>
      </c>
      <c r="J4" s="7" t="e">
        <f>PERCENTILE(J21:J993,0.05)</f>
        <v>#NUM!</v>
      </c>
      <c r="K4" s="1">
        <f>PERCENTILE(K21:K991,0.05)</f>
        <v>12.55</v>
      </c>
      <c r="L4" s="1">
        <f>PERCENTILE(L21:L993,0.05)</f>
        <v>10.55</v>
      </c>
      <c r="M4" s="7">
        <f>PERCENTILE(M21:M993,0.05)</f>
        <v>0.96785714285714286</v>
      </c>
      <c r="Q4" s="7" t="e">
        <f>PERCENTILE(Q22:Q993,0.05)</f>
        <v>#NUM!</v>
      </c>
      <c r="R4" s="7" t="e">
        <f>PERCENTILE(R22:R993,0.05)</f>
        <v>#NUM!</v>
      </c>
    </row>
    <row r="5" spans="1:18" x14ac:dyDescent="0.2">
      <c r="A5" t="s">
        <v>16</v>
      </c>
      <c r="B5" s="1">
        <f>PERCENTILE(B21:B993,0.95)</f>
        <v>24.9</v>
      </c>
      <c r="C5" s="1">
        <f t="shared" ref="C5:I5" si="3">PERCENTILE(C21:C993,0.95)</f>
        <v>138</v>
      </c>
      <c r="D5" s="1">
        <f t="shared" si="3"/>
        <v>100.39999999999999</v>
      </c>
      <c r="E5" s="1">
        <f t="shared" si="3"/>
        <v>77.899999999999991</v>
      </c>
      <c r="F5" s="1">
        <f t="shared" si="3"/>
        <v>40</v>
      </c>
      <c r="G5" s="1">
        <f t="shared" si="3"/>
        <v>1.5920454545454543</v>
      </c>
      <c r="H5" s="7">
        <f t="shared" si="3"/>
        <v>0.63469696969696965</v>
      </c>
      <c r="I5" s="1">
        <f t="shared" si="3"/>
        <v>26.299999999999997</v>
      </c>
      <c r="J5" s="7" t="e">
        <f>PERCENTILE(J21:J993,0.95)</f>
        <v>#NUM!</v>
      </c>
      <c r="K5" s="1">
        <f>PERCENTILE(K21:K991,0.95)</f>
        <v>16</v>
      </c>
      <c r="L5" s="1">
        <f>PERCENTILE(L21:L993,0.95)</f>
        <v>15</v>
      </c>
      <c r="M5" s="7">
        <f>PERCENTILE(M21:M993,0.95)</f>
        <v>1.19</v>
      </c>
      <c r="Q5" s="7" t="e">
        <f>PERCENTILE(Q22:Q993,0.95)</f>
        <v>#NUM!</v>
      </c>
      <c r="R5" s="7" t="e">
        <f>PERCENTILE(R22:R993,0.95)</f>
        <v>#NUM!</v>
      </c>
    </row>
    <row r="6" spans="1:18" x14ac:dyDescent="0.2">
      <c r="A6" t="s">
        <v>13</v>
      </c>
      <c r="B6">
        <f>MAX(B21:B993)</f>
        <v>26</v>
      </c>
      <c r="C6">
        <f>MAX(C21:C993)</f>
        <v>145</v>
      </c>
      <c r="D6">
        <f t="shared" ref="D6:L6" si="4">MAX(D21:D993)</f>
        <v>106</v>
      </c>
      <c r="E6">
        <f t="shared" si="4"/>
        <v>80</v>
      </c>
      <c r="F6">
        <f t="shared" si="4"/>
        <v>40</v>
      </c>
      <c r="G6" s="1">
        <f t="shared" si="4"/>
        <v>1.7272727272727273</v>
      </c>
      <c r="H6" s="7">
        <f t="shared" si="4"/>
        <v>0.69444444444444442</v>
      </c>
      <c r="I6">
        <f t="shared" si="4"/>
        <v>27</v>
      </c>
      <c r="J6" s="7">
        <f>MAX(J21:J993)</f>
        <v>0</v>
      </c>
      <c r="K6">
        <f>MAX(K21:K991)</f>
        <v>17</v>
      </c>
      <c r="L6">
        <f t="shared" si="4"/>
        <v>15</v>
      </c>
      <c r="M6" s="7">
        <f>MAX(M21:M993)</f>
        <v>1.2</v>
      </c>
      <c r="Q6" s="7">
        <f>MAX(Q22:Q993)</f>
        <v>0</v>
      </c>
      <c r="R6" s="7">
        <f>MAX(R22:R993)</f>
        <v>0</v>
      </c>
    </row>
    <row r="7" spans="1:18" x14ac:dyDescent="0.2">
      <c r="A7" t="s">
        <v>22</v>
      </c>
      <c r="B7">
        <f>COUNT(B9:B993)</f>
        <v>12</v>
      </c>
      <c r="C7">
        <f>COUNT(C9:C993)</f>
        <v>15</v>
      </c>
      <c r="D7">
        <f t="shared" ref="D7:M7" si="5">COUNT(D9:D993)</f>
        <v>15</v>
      </c>
      <c r="E7">
        <f t="shared" si="5"/>
        <v>15</v>
      </c>
      <c r="F7">
        <f t="shared" si="5"/>
        <v>15</v>
      </c>
      <c r="G7">
        <f t="shared" si="5"/>
        <v>15</v>
      </c>
      <c r="H7" s="7">
        <f t="shared" si="5"/>
        <v>15</v>
      </c>
      <c r="I7">
        <f t="shared" si="5"/>
        <v>15</v>
      </c>
      <c r="J7" s="7">
        <f>COUNT(J9:J993)</f>
        <v>0</v>
      </c>
      <c r="K7">
        <f>COUNT(K9:K991)</f>
        <v>32</v>
      </c>
      <c r="L7">
        <f t="shared" si="5"/>
        <v>32</v>
      </c>
      <c r="M7">
        <f t="shared" si="5"/>
        <v>32</v>
      </c>
      <c r="Q7">
        <f>COUNT(Q21:Q993)</f>
        <v>0</v>
      </c>
      <c r="R7">
        <f>COUNT(R21:R993)</f>
        <v>0</v>
      </c>
    </row>
    <row r="21" spans="1:13" x14ac:dyDescent="0.2">
      <c r="A21" t="s">
        <v>758</v>
      </c>
      <c r="C21">
        <v>145</v>
      </c>
      <c r="D21">
        <v>106</v>
      </c>
      <c r="E21">
        <v>80</v>
      </c>
      <c r="F21">
        <v>40</v>
      </c>
      <c r="G21">
        <f>C21/D21</f>
        <v>1.3679245283018868</v>
      </c>
      <c r="H21" s="7">
        <f>E21/C21</f>
        <v>0.55172413793103448</v>
      </c>
      <c r="I21">
        <v>24</v>
      </c>
      <c r="K21">
        <v>13</v>
      </c>
      <c r="L21">
        <v>11</v>
      </c>
      <c r="M21">
        <f t="shared" ref="M21:M52" si="6">K21/L21</f>
        <v>1.1818181818181819</v>
      </c>
    </row>
    <row r="22" spans="1:13" x14ac:dyDescent="0.2">
      <c r="C22">
        <v>133</v>
      </c>
      <c r="D22">
        <v>77</v>
      </c>
      <c r="E22">
        <v>76</v>
      </c>
      <c r="F22">
        <v>32</v>
      </c>
      <c r="G22">
        <f>C22/D22</f>
        <v>1.7272727272727273</v>
      </c>
      <c r="H22" s="7">
        <f t="shared" ref="H22:H37" si="7">E22/C22</f>
        <v>0.5714285714285714</v>
      </c>
      <c r="I22">
        <v>24</v>
      </c>
      <c r="K22">
        <v>13</v>
      </c>
      <c r="L22">
        <v>14</v>
      </c>
      <c r="M22">
        <f t="shared" si="6"/>
        <v>0.9285714285714286</v>
      </c>
    </row>
    <row r="23" spans="1:13" x14ac:dyDescent="0.2">
      <c r="C23">
        <v>132</v>
      </c>
      <c r="D23">
        <v>87</v>
      </c>
      <c r="E23">
        <v>77</v>
      </c>
      <c r="F23">
        <v>37</v>
      </c>
      <c r="G23">
        <f>C23/D23</f>
        <v>1.5172413793103448</v>
      </c>
      <c r="H23" s="7">
        <f t="shared" si="7"/>
        <v>0.58333333333333337</v>
      </c>
      <c r="I23">
        <v>24</v>
      </c>
      <c r="K23">
        <v>13</v>
      </c>
      <c r="L23">
        <v>13</v>
      </c>
      <c r="M23">
        <f t="shared" si="6"/>
        <v>1</v>
      </c>
    </row>
    <row r="24" spans="1:13" x14ac:dyDescent="0.2">
      <c r="K24">
        <v>13</v>
      </c>
      <c r="L24">
        <v>14</v>
      </c>
      <c r="M24">
        <f t="shared" si="6"/>
        <v>0.9285714285714286</v>
      </c>
    </row>
    <row r="25" spans="1:13" x14ac:dyDescent="0.2">
      <c r="K25">
        <v>14</v>
      </c>
      <c r="L25">
        <v>13</v>
      </c>
      <c r="M25">
        <f t="shared" si="6"/>
        <v>1.0769230769230769</v>
      </c>
    </row>
    <row r="26" spans="1:13" x14ac:dyDescent="0.2">
      <c r="A26" t="s">
        <v>847</v>
      </c>
      <c r="B26">
        <v>18</v>
      </c>
      <c r="C26">
        <v>115</v>
      </c>
      <c r="D26">
        <v>85</v>
      </c>
      <c r="E26">
        <v>65</v>
      </c>
      <c r="F26">
        <v>36</v>
      </c>
      <c r="G26">
        <f t="shared" ref="G26:G37" si="8">C26/D26</f>
        <v>1.3529411764705883</v>
      </c>
      <c r="H26" s="7">
        <f t="shared" si="7"/>
        <v>0.56521739130434778</v>
      </c>
      <c r="I26">
        <v>21</v>
      </c>
      <c r="K26">
        <v>13</v>
      </c>
      <c r="L26">
        <v>12</v>
      </c>
      <c r="M26">
        <f t="shared" si="6"/>
        <v>1.0833333333333333</v>
      </c>
    </row>
    <row r="27" spans="1:13" x14ac:dyDescent="0.2">
      <c r="B27">
        <v>18</v>
      </c>
      <c r="C27">
        <v>101</v>
      </c>
      <c r="D27">
        <v>83</v>
      </c>
      <c r="E27">
        <v>53</v>
      </c>
      <c r="F27">
        <v>39</v>
      </c>
      <c r="G27">
        <f t="shared" si="8"/>
        <v>1.2168674698795181</v>
      </c>
      <c r="H27" s="7">
        <f t="shared" si="7"/>
        <v>0.52475247524752477</v>
      </c>
      <c r="I27">
        <v>20</v>
      </c>
      <c r="K27">
        <v>12</v>
      </c>
      <c r="L27">
        <v>10</v>
      </c>
      <c r="M27">
        <f t="shared" si="6"/>
        <v>1.2</v>
      </c>
    </row>
    <row r="28" spans="1:13" x14ac:dyDescent="0.2">
      <c r="B28">
        <v>18</v>
      </c>
      <c r="C28">
        <v>113</v>
      </c>
      <c r="D28">
        <v>76</v>
      </c>
      <c r="E28">
        <v>65</v>
      </c>
      <c r="F28">
        <v>25</v>
      </c>
      <c r="G28">
        <f t="shared" si="8"/>
        <v>1.486842105263158</v>
      </c>
      <c r="H28" s="7">
        <f t="shared" si="7"/>
        <v>0.5752212389380531</v>
      </c>
      <c r="I28">
        <v>22</v>
      </c>
      <c r="K28">
        <v>13</v>
      </c>
      <c r="L28">
        <v>11</v>
      </c>
      <c r="M28">
        <f t="shared" si="6"/>
        <v>1.1818181818181819</v>
      </c>
    </row>
    <row r="29" spans="1:13" x14ac:dyDescent="0.2">
      <c r="B29">
        <v>12</v>
      </c>
      <c r="C29">
        <v>108</v>
      </c>
      <c r="D29">
        <v>76</v>
      </c>
      <c r="E29">
        <v>65</v>
      </c>
      <c r="F29">
        <v>35</v>
      </c>
      <c r="G29">
        <f t="shared" si="8"/>
        <v>1.4210526315789473</v>
      </c>
      <c r="H29" s="7">
        <f t="shared" si="7"/>
        <v>0.60185185185185186</v>
      </c>
      <c r="I29">
        <v>20</v>
      </c>
      <c r="K29">
        <v>12</v>
      </c>
      <c r="L29">
        <v>10</v>
      </c>
      <c r="M29">
        <f t="shared" si="6"/>
        <v>1.2</v>
      </c>
    </row>
    <row r="30" spans="1:13" x14ac:dyDescent="0.2">
      <c r="B30">
        <v>16</v>
      </c>
      <c r="C30">
        <v>112</v>
      </c>
      <c r="D30">
        <v>98</v>
      </c>
      <c r="E30">
        <v>55</v>
      </c>
      <c r="F30">
        <v>40</v>
      </c>
      <c r="G30">
        <f t="shared" si="8"/>
        <v>1.1428571428571428</v>
      </c>
      <c r="H30" s="7">
        <f t="shared" si="7"/>
        <v>0.49107142857142855</v>
      </c>
      <c r="I30">
        <v>26</v>
      </c>
      <c r="K30">
        <v>14</v>
      </c>
      <c r="L30">
        <v>12</v>
      </c>
      <c r="M30">
        <f t="shared" si="6"/>
        <v>1.1666666666666667</v>
      </c>
    </row>
    <row r="31" spans="1:13" x14ac:dyDescent="0.2">
      <c r="B31">
        <v>26</v>
      </c>
      <c r="C31">
        <v>135</v>
      </c>
      <c r="D31">
        <v>88</v>
      </c>
      <c r="E31">
        <v>75</v>
      </c>
      <c r="F31">
        <v>34</v>
      </c>
      <c r="G31">
        <f t="shared" si="8"/>
        <v>1.5340909090909092</v>
      </c>
      <c r="H31" s="7">
        <f t="shared" si="7"/>
        <v>0.55555555555555558</v>
      </c>
      <c r="I31">
        <v>27</v>
      </c>
      <c r="K31">
        <v>15</v>
      </c>
      <c r="L31">
        <v>14</v>
      </c>
      <c r="M31">
        <f t="shared" si="6"/>
        <v>1.0714285714285714</v>
      </c>
    </row>
    <row r="32" spans="1:13" x14ac:dyDescent="0.2">
      <c r="B32">
        <v>16</v>
      </c>
      <c r="C32">
        <v>110</v>
      </c>
      <c r="D32">
        <v>82</v>
      </c>
      <c r="E32">
        <v>67</v>
      </c>
      <c r="F32">
        <v>28</v>
      </c>
      <c r="G32">
        <f t="shared" si="8"/>
        <v>1.3414634146341464</v>
      </c>
      <c r="H32" s="7">
        <f t="shared" si="7"/>
        <v>0.60909090909090913</v>
      </c>
      <c r="I32">
        <v>22</v>
      </c>
      <c r="K32">
        <v>14</v>
      </c>
      <c r="L32">
        <v>12</v>
      </c>
      <c r="M32">
        <f t="shared" si="6"/>
        <v>1.1666666666666667</v>
      </c>
    </row>
    <row r="33" spans="2:13" x14ac:dyDescent="0.2">
      <c r="B33">
        <v>24</v>
      </c>
      <c r="C33">
        <v>129</v>
      </c>
      <c r="D33">
        <v>85</v>
      </c>
      <c r="E33">
        <v>70</v>
      </c>
      <c r="F33">
        <v>27</v>
      </c>
      <c r="G33">
        <f t="shared" si="8"/>
        <v>1.5176470588235293</v>
      </c>
      <c r="H33" s="7">
        <f t="shared" si="7"/>
        <v>0.54263565891472865</v>
      </c>
      <c r="I33">
        <v>21</v>
      </c>
      <c r="K33">
        <v>13</v>
      </c>
      <c r="L33">
        <v>12</v>
      </c>
      <c r="M33">
        <f t="shared" si="6"/>
        <v>1.0833333333333333</v>
      </c>
    </row>
    <row r="34" spans="2:13" x14ac:dyDescent="0.2">
      <c r="B34">
        <v>15</v>
      </c>
      <c r="C34">
        <v>130</v>
      </c>
      <c r="D34">
        <v>94</v>
      </c>
      <c r="E34">
        <v>72</v>
      </c>
      <c r="F34">
        <v>32</v>
      </c>
      <c r="G34">
        <f t="shared" si="8"/>
        <v>1.3829787234042554</v>
      </c>
      <c r="H34" s="7">
        <f t="shared" si="7"/>
        <v>0.55384615384615388</v>
      </c>
      <c r="I34">
        <v>23</v>
      </c>
      <c r="K34">
        <v>13</v>
      </c>
      <c r="L34">
        <v>12</v>
      </c>
      <c r="M34">
        <f t="shared" si="6"/>
        <v>1.0833333333333333</v>
      </c>
    </row>
    <row r="35" spans="2:13" x14ac:dyDescent="0.2">
      <c r="B35">
        <v>13</v>
      </c>
      <c r="C35">
        <v>107</v>
      </c>
      <c r="D35">
        <v>82</v>
      </c>
      <c r="E35">
        <v>58</v>
      </c>
      <c r="F35">
        <v>38</v>
      </c>
      <c r="G35">
        <f t="shared" si="8"/>
        <v>1.3048780487804879</v>
      </c>
      <c r="H35" s="7">
        <f t="shared" si="7"/>
        <v>0.54205607476635509</v>
      </c>
      <c r="I35">
        <v>21</v>
      </c>
      <c r="K35">
        <v>13</v>
      </c>
      <c r="L35">
        <v>13</v>
      </c>
      <c r="M35">
        <f t="shared" si="6"/>
        <v>1</v>
      </c>
    </row>
    <row r="36" spans="2:13" x14ac:dyDescent="0.2">
      <c r="B36">
        <v>20</v>
      </c>
      <c r="C36">
        <v>105</v>
      </c>
      <c r="D36">
        <v>75</v>
      </c>
      <c r="E36">
        <v>56</v>
      </c>
      <c r="F36">
        <v>34</v>
      </c>
      <c r="G36">
        <f t="shared" si="8"/>
        <v>1.4</v>
      </c>
      <c r="H36" s="7">
        <f t="shared" si="7"/>
        <v>0.53333333333333333</v>
      </c>
      <c r="I36">
        <v>23</v>
      </c>
      <c r="K36">
        <v>14</v>
      </c>
      <c r="L36">
        <v>12</v>
      </c>
      <c r="M36">
        <f t="shared" si="6"/>
        <v>1.1666666666666667</v>
      </c>
    </row>
    <row r="37" spans="2:13" x14ac:dyDescent="0.2">
      <c r="B37">
        <v>18</v>
      </c>
      <c r="C37">
        <v>108</v>
      </c>
      <c r="D37">
        <v>80</v>
      </c>
      <c r="E37">
        <v>75</v>
      </c>
      <c r="F37">
        <v>30</v>
      </c>
      <c r="G37">
        <f t="shared" si="8"/>
        <v>1.35</v>
      </c>
      <c r="H37" s="7">
        <f t="shared" si="7"/>
        <v>0.69444444444444442</v>
      </c>
      <c r="I37">
        <v>23</v>
      </c>
      <c r="K37">
        <v>15</v>
      </c>
      <c r="L37">
        <v>13</v>
      </c>
      <c r="M37">
        <f t="shared" si="6"/>
        <v>1.1538461538461537</v>
      </c>
    </row>
    <row r="38" spans="2:13" x14ac:dyDescent="0.2">
      <c r="K38">
        <v>13</v>
      </c>
      <c r="L38">
        <v>13</v>
      </c>
      <c r="M38">
        <f t="shared" si="6"/>
        <v>1</v>
      </c>
    </row>
    <row r="39" spans="2:13" x14ac:dyDescent="0.2">
      <c r="K39">
        <v>15</v>
      </c>
      <c r="L39">
        <v>13</v>
      </c>
      <c r="M39">
        <f t="shared" si="6"/>
        <v>1.1538461538461537</v>
      </c>
    </row>
    <row r="40" spans="2:13" x14ac:dyDescent="0.2">
      <c r="K40">
        <v>16</v>
      </c>
      <c r="L40">
        <v>14</v>
      </c>
      <c r="M40">
        <f t="shared" si="6"/>
        <v>1.1428571428571428</v>
      </c>
    </row>
    <row r="41" spans="2:13" x14ac:dyDescent="0.2">
      <c r="K41">
        <v>15</v>
      </c>
      <c r="L41">
        <v>13</v>
      </c>
      <c r="M41">
        <f t="shared" si="6"/>
        <v>1.1538461538461537</v>
      </c>
    </row>
    <row r="42" spans="2:13" x14ac:dyDescent="0.2">
      <c r="K42">
        <v>14</v>
      </c>
      <c r="L42">
        <v>14</v>
      </c>
      <c r="M42">
        <f t="shared" si="6"/>
        <v>1</v>
      </c>
    </row>
    <row r="43" spans="2:13" x14ac:dyDescent="0.2">
      <c r="K43">
        <v>15</v>
      </c>
      <c r="L43">
        <v>14</v>
      </c>
      <c r="M43">
        <f t="shared" si="6"/>
        <v>1.0714285714285714</v>
      </c>
    </row>
    <row r="44" spans="2:13" x14ac:dyDescent="0.2">
      <c r="K44">
        <v>16</v>
      </c>
      <c r="L44">
        <v>14</v>
      </c>
      <c r="M44">
        <f t="shared" si="6"/>
        <v>1.1428571428571428</v>
      </c>
    </row>
    <row r="45" spans="2:13" x14ac:dyDescent="0.2">
      <c r="K45">
        <v>15</v>
      </c>
      <c r="L45">
        <v>14</v>
      </c>
      <c r="M45">
        <f t="shared" si="6"/>
        <v>1.0714285714285714</v>
      </c>
    </row>
    <row r="46" spans="2:13" x14ac:dyDescent="0.2">
      <c r="K46">
        <v>14</v>
      </c>
      <c r="L46">
        <v>14</v>
      </c>
      <c r="M46">
        <f t="shared" si="6"/>
        <v>1</v>
      </c>
    </row>
    <row r="47" spans="2:13" x14ac:dyDescent="0.2">
      <c r="K47">
        <v>15</v>
      </c>
      <c r="L47">
        <v>15</v>
      </c>
      <c r="M47">
        <f t="shared" si="6"/>
        <v>1</v>
      </c>
    </row>
    <row r="48" spans="2:13" x14ac:dyDescent="0.2">
      <c r="K48">
        <v>16</v>
      </c>
      <c r="L48">
        <v>15</v>
      </c>
      <c r="M48">
        <f t="shared" si="6"/>
        <v>1.0666666666666667</v>
      </c>
    </row>
    <row r="49" spans="11:13" x14ac:dyDescent="0.2">
      <c r="K49">
        <v>17</v>
      </c>
      <c r="L49">
        <v>15</v>
      </c>
      <c r="M49">
        <f t="shared" si="6"/>
        <v>1.1333333333333333</v>
      </c>
    </row>
    <row r="50" spans="11:13" x14ac:dyDescent="0.2">
      <c r="K50">
        <v>15</v>
      </c>
      <c r="L50">
        <v>14</v>
      </c>
      <c r="M50">
        <f t="shared" si="6"/>
        <v>1.0714285714285714</v>
      </c>
    </row>
    <row r="51" spans="11:13" x14ac:dyDescent="0.2">
      <c r="K51">
        <v>14</v>
      </c>
      <c r="L51">
        <v>13.5</v>
      </c>
      <c r="M51">
        <f t="shared" si="6"/>
        <v>1.037037037037037</v>
      </c>
    </row>
    <row r="52" spans="11:13" x14ac:dyDescent="0.2">
      <c r="K52">
        <v>14</v>
      </c>
      <c r="L52">
        <v>13</v>
      </c>
      <c r="M52">
        <f t="shared" si="6"/>
        <v>1.0769230769230769</v>
      </c>
    </row>
  </sheetData>
  <phoneticPr fontId="4" type="noConversion"/>
  <pageMargins left="0.75" right="0.75" top="1" bottom="1" header="0.5" footer="0.5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2"/>
  <sheetViews>
    <sheetView workbookViewId="0">
      <pane ySplit="2550" topLeftCell="A169" activePane="bottomLeft"/>
      <selection sqref="A1:L7"/>
      <selection pane="bottomLeft" activeCell="J363" sqref="J363"/>
    </sheetView>
  </sheetViews>
  <sheetFormatPr defaultRowHeight="12.75" x14ac:dyDescent="0.2"/>
  <cols>
    <col min="2" max="5" width="6.7109375" customWidth="1"/>
    <col min="6" max="7" width="6.7109375" style="7" customWidth="1"/>
    <col min="8" max="11" width="6.7109375" customWidth="1"/>
    <col min="12" max="12" width="6.7109375" style="7" customWidth="1"/>
    <col min="13" max="17" width="6.7109375" customWidth="1"/>
  </cols>
  <sheetData>
    <row r="1" spans="1:17" x14ac:dyDescent="0.2">
      <c r="A1" s="2" t="s">
        <v>251</v>
      </c>
      <c r="B1" s="2" t="s">
        <v>1</v>
      </c>
      <c r="C1" s="2" t="s">
        <v>2</v>
      </c>
      <c r="D1" s="2" t="s">
        <v>5</v>
      </c>
      <c r="E1" s="2" t="s">
        <v>4</v>
      </c>
      <c r="F1" s="6" t="s">
        <v>3</v>
      </c>
      <c r="G1" s="6" t="s">
        <v>6</v>
      </c>
      <c r="H1" s="2" t="s">
        <v>24</v>
      </c>
      <c r="I1" s="2"/>
      <c r="J1" s="2" t="s">
        <v>7</v>
      </c>
      <c r="K1" s="2" t="s">
        <v>8</v>
      </c>
      <c r="L1" s="6" t="s">
        <v>65</v>
      </c>
      <c r="M1" t="s">
        <v>45</v>
      </c>
      <c r="N1" t="s">
        <v>46</v>
      </c>
      <c r="O1" t="s">
        <v>47</v>
      </c>
      <c r="P1" t="s">
        <v>68</v>
      </c>
      <c r="Q1" t="s">
        <v>69</v>
      </c>
    </row>
    <row r="2" spans="1:17" x14ac:dyDescent="0.2">
      <c r="A2" t="s">
        <v>12</v>
      </c>
      <c r="B2" s="1">
        <f>AVERAGE(B21:B1003)</f>
        <v>101.4054054054054</v>
      </c>
      <c r="C2" s="1">
        <f t="shared" ref="C2:Q2" si="0">AVERAGE(C21:C1003)</f>
        <v>53.814671814671811</v>
      </c>
      <c r="D2" s="1">
        <f t="shared" si="0"/>
        <v>65.606425702811251</v>
      </c>
      <c r="E2" s="1">
        <f t="shared" si="0"/>
        <v>27.582995951417004</v>
      </c>
      <c r="F2" s="7">
        <f t="shared" si="0"/>
        <v>1.9141173903972757</v>
      </c>
      <c r="G2" s="7">
        <f t="shared" si="0"/>
        <v>0.64728938885363263</v>
      </c>
      <c r="H2" s="1">
        <f t="shared" si="0"/>
        <v>15.59073359073359</v>
      </c>
      <c r="I2" s="1"/>
      <c r="J2" s="1">
        <f t="shared" si="0"/>
        <v>12.059895833333334</v>
      </c>
      <c r="K2" s="1">
        <f t="shared" si="0"/>
        <v>13.4125</v>
      </c>
      <c r="L2" s="7">
        <f t="shared" si="0"/>
        <v>0.89973661661618598</v>
      </c>
      <c r="M2" s="1"/>
      <c r="N2" s="1"/>
      <c r="O2" s="1"/>
      <c r="P2" s="1" t="e">
        <f t="shared" si="0"/>
        <v>#DIV/0!</v>
      </c>
      <c r="Q2" s="1" t="e">
        <f t="shared" si="0"/>
        <v>#DIV/0!</v>
      </c>
    </row>
    <row r="3" spans="1:17" x14ac:dyDescent="0.2">
      <c r="A3" t="s">
        <v>14</v>
      </c>
      <c r="B3">
        <f>MIN(B21:B1003)</f>
        <v>57</v>
      </c>
      <c r="C3">
        <f t="shared" ref="C3:Q3" si="1">MIN(C21:C1003)</f>
        <v>26</v>
      </c>
      <c r="D3">
        <f t="shared" si="1"/>
        <v>33</v>
      </c>
      <c r="E3">
        <f t="shared" si="1"/>
        <v>18</v>
      </c>
      <c r="F3" s="7">
        <f t="shared" si="1"/>
        <v>1.3114754098360655</v>
      </c>
      <c r="G3" s="7">
        <f t="shared" si="1"/>
        <v>0.43209876543209874</v>
      </c>
      <c r="H3">
        <f t="shared" si="1"/>
        <v>8</v>
      </c>
      <c r="J3">
        <f t="shared" si="1"/>
        <v>10</v>
      </c>
      <c r="K3">
        <f t="shared" si="1"/>
        <v>10.5</v>
      </c>
      <c r="L3" s="7">
        <f t="shared" si="1"/>
        <v>0.7857142857142857</v>
      </c>
      <c r="P3">
        <f t="shared" si="1"/>
        <v>0</v>
      </c>
      <c r="Q3">
        <f t="shared" si="1"/>
        <v>0</v>
      </c>
    </row>
    <row r="4" spans="1:17" x14ac:dyDescent="0.2">
      <c r="A4" t="s">
        <v>15</v>
      </c>
      <c r="B4" s="1">
        <f>PERCENTILE(B21:B1003,0.05)</f>
        <v>71.599999999999994</v>
      </c>
      <c r="C4" s="1">
        <f t="shared" ref="C4:Q4" si="2">PERCENTILE(C21:C1003,0.05)</f>
        <v>36</v>
      </c>
      <c r="D4" s="1">
        <f t="shared" si="2"/>
        <v>45</v>
      </c>
      <c r="E4" s="1">
        <f t="shared" si="2"/>
        <v>22</v>
      </c>
      <c r="F4" s="7">
        <f t="shared" si="2"/>
        <v>1.5389610389610391</v>
      </c>
      <c r="G4" s="7">
        <f t="shared" si="2"/>
        <v>0.56521739130434778</v>
      </c>
      <c r="H4" s="1">
        <f t="shared" si="2"/>
        <v>12</v>
      </c>
      <c r="I4" s="1"/>
      <c r="J4" s="1">
        <f t="shared" si="2"/>
        <v>10.5</v>
      </c>
      <c r="K4" s="1">
        <f t="shared" si="2"/>
        <v>12</v>
      </c>
      <c r="L4" s="7">
        <f t="shared" si="2"/>
        <v>0.8214285714285714</v>
      </c>
      <c r="M4" s="1"/>
      <c r="N4" s="1"/>
      <c r="O4" s="1"/>
      <c r="P4" s="1" t="e">
        <f t="shared" si="2"/>
        <v>#NUM!</v>
      </c>
      <c r="Q4" s="1" t="e">
        <f t="shared" si="2"/>
        <v>#NUM!</v>
      </c>
    </row>
    <row r="5" spans="1:17" x14ac:dyDescent="0.2">
      <c r="A5" t="s">
        <v>16</v>
      </c>
      <c r="B5" s="1">
        <f>PERCENTILE(B21:B1003,0.95)</f>
        <v>135</v>
      </c>
      <c r="C5" s="1">
        <f t="shared" ref="C5:Q5" si="3">PERCENTILE(C21:C1003,0.95)</f>
        <v>76</v>
      </c>
      <c r="D5" s="1">
        <f t="shared" si="3"/>
        <v>87.6</v>
      </c>
      <c r="E5" s="1">
        <f t="shared" si="3"/>
        <v>35</v>
      </c>
      <c r="F5" s="7">
        <f t="shared" si="3"/>
        <v>2.3823920265780729</v>
      </c>
      <c r="G5" s="7">
        <f t="shared" si="3"/>
        <v>0.72636363636363632</v>
      </c>
      <c r="H5" s="1">
        <f t="shared" si="3"/>
        <v>19</v>
      </c>
      <c r="I5" s="1"/>
      <c r="J5" s="1">
        <f t="shared" si="3"/>
        <v>14</v>
      </c>
      <c r="K5" s="1">
        <f t="shared" si="3"/>
        <v>15</v>
      </c>
      <c r="L5" s="7">
        <f t="shared" si="3"/>
        <v>1</v>
      </c>
      <c r="M5" s="1"/>
      <c r="N5" s="1"/>
      <c r="O5" s="1"/>
      <c r="P5" s="1" t="e">
        <f t="shared" si="3"/>
        <v>#NUM!</v>
      </c>
      <c r="Q5" s="1" t="e">
        <f t="shared" si="3"/>
        <v>#NUM!</v>
      </c>
    </row>
    <row r="6" spans="1:17" x14ac:dyDescent="0.2">
      <c r="A6" t="s">
        <v>13</v>
      </c>
      <c r="B6">
        <f>MAX(B21:B1003)</f>
        <v>160</v>
      </c>
      <c r="C6">
        <f t="shared" ref="C6:Q6" si="4">MAX(C21:C1003)</f>
        <v>96</v>
      </c>
      <c r="D6">
        <f t="shared" si="4"/>
        <v>103</v>
      </c>
      <c r="E6">
        <f t="shared" si="4"/>
        <v>42</v>
      </c>
      <c r="F6" s="7">
        <f t="shared" si="4"/>
        <v>2.7586206896551726</v>
      </c>
      <c r="G6" s="7">
        <f t="shared" si="4"/>
        <v>0.86956521739130432</v>
      </c>
      <c r="H6">
        <f t="shared" si="4"/>
        <v>20</v>
      </c>
      <c r="J6">
        <f t="shared" si="4"/>
        <v>15</v>
      </c>
      <c r="K6">
        <f t="shared" si="4"/>
        <v>16</v>
      </c>
      <c r="L6" s="7">
        <f t="shared" si="4"/>
        <v>1.0476190476190477</v>
      </c>
      <c r="P6">
        <f t="shared" si="4"/>
        <v>0</v>
      </c>
      <c r="Q6">
        <f t="shared" si="4"/>
        <v>0</v>
      </c>
    </row>
    <row r="7" spans="1:17" s="5" customFormat="1" x14ac:dyDescent="0.2">
      <c r="A7" s="5" t="s">
        <v>22</v>
      </c>
      <c r="B7" s="5">
        <f>COUNT(B21:B1003)</f>
        <v>259</v>
      </c>
      <c r="C7" s="5">
        <f t="shared" ref="C7:Q7" si="5">COUNT(C21:C1003)</f>
        <v>259</v>
      </c>
      <c r="D7" s="5">
        <f t="shared" si="5"/>
        <v>249</v>
      </c>
      <c r="E7" s="5">
        <f t="shared" si="5"/>
        <v>247</v>
      </c>
      <c r="F7" s="5">
        <f t="shared" si="5"/>
        <v>259</v>
      </c>
      <c r="G7" s="5">
        <f t="shared" si="5"/>
        <v>249</v>
      </c>
      <c r="H7" s="5">
        <f t="shared" si="5"/>
        <v>259</v>
      </c>
      <c r="J7" s="5">
        <f t="shared" si="5"/>
        <v>192</v>
      </c>
      <c r="K7" s="5">
        <f t="shared" si="5"/>
        <v>192</v>
      </c>
      <c r="L7" s="7">
        <f t="shared" si="5"/>
        <v>192</v>
      </c>
      <c r="P7" s="5">
        <f t="shared" si="5"/>
        <v>0</v>
      </c>
      <c r="Q7" s="5">
        <f t="shared" si="5"/>
        <v>0</v>
      </c>
    </row>
    <row r="8" spans="1:17" x14ac:dyDescent="0.2">
      <c r="A8" t="s">
        <v>393</v>
      </c>
      <c r="B8" s="1">
        <f t="shared" ref="B8:H8" si="6">PERCENTILE(B21:B1007,0.1)</f>
        <v>77</v>
      </c>
      <c r="C8" s="1">
        <f t="shared" si="6"/>
        <v>40</v>
      </c>
      <c r="D8" s="1">
        <f t="shared" si="6"/>
        <v>48</v>
      </c>
      <c r="E8" s="1">
        <f t="shared" si="6"/>
        <v>23</v>
      </c>
      <c r="F8" s="1">
        <f t="shared" si="6"/>
        <v>1.6022708158116064</v>
      </c>
      <c r="G8" s="1">
        <f t="shared" si="6"/>
        <v>0.58823529411764708</v>
      </c>
      <c r="H8" s="1">
        <f t="shared" si="6"/>
        <v>13</v>
      </c>
    </row>
    <row r="9" spans="1:17" x14ac:dyDescent="0.2">
      <c r="A9" t="s">
        <v>394</v>
      </c>
      <c r="B9" s="1">
        <f t="shared" ref="B9:H9" si="7">PERCENTILE(B21:B1007,0.9)</f>
        <v>128.40000000000003</v>
      </c>
      <c r="C9" s="1">
        <f t="shared" si="7"/>
        <v>70</v>
      </c>
      <c r="D9" s="1">
        <f t="shared" si="7"/>
        <v>84</v>
      </c>
      <c r="E9" s="1">
        <f t="shared" si="7"/>
        <v>32.400000000000006</v>
      </c>
      <c r="F9" s="1">
        <f t="shared" si="7"/>
        <v>2.2839743589743589</v>
      </c>
      <c r="G9" s="1">
        <f t="shared" si="7"/>
        <v>0.70782051282051284</v>
      </c>
      <c r="H9" s="1">
        <f t="shared" si="7"/>
        <v>18</v>
      </c>
    </row>
    <row r="21" spans="1:8" x14ac:dyDescent="0.2">
      <c r="A21" t="s">
        <v>252</v>
      </c>
      <c r="B21">
        <v>110</v>
      </c>
      <c r="C21">
        <v>60</v>
      </c>
      <c r="D21">
        <v>66</v>
      </c>
      <c r="E21">
        <v>35</v>
      </c>
      <c r="F21" s="7">
        <f>B21/C21</f>
        <v>1.8333333333333333</v>
      </c>
      <c r="G21" s="7">
        <f>D21/B21</f>
        <v>0.6</v>
      </c>
      <c r="H21">
        <v>20</v>
      </c>
    </row>
    <row r="22" spans="1:8" x14ac:dyDescent="0.2">
      <c r="A22" t="s">
        <v>253</v>
      </c>
      <c r="B22">
        <v>105</v>
      </c>
      <c r="C22">
        <v>62</v>
      </c>
      <c r="D22">
        <v>66</v>
      </c>
      <c r="E22">
        <v>31</v>
      </c>
      <c r="F22" s="7">
        <f t="shared" ref="F22:F28" si="8">B22/C22</f>
        <v>1.6935483870967742</v>
      </c>
      <c r="G22" s="7">
        <f t="shared" ref="G22:G28" si="9">D22/B22</f>
        <v>0.62857142857142856</v>
      </c>
      <c r="H22">
        <v>16</v>
      </c>
    </row>
    <row r="23" spans="1:8" x14ac:dyDescent="0.2">
      <c r="A23" t="s">
        <v>254</v>
      </c>
      <c r="B23">
        <v>92</v>
      </c>
      <c r="C23">
        <v>48</v>
      </c>
      <c r="D23">
        <v>52</v>
      </c>
      <c r="E23">
        <v>32</v>
      </c>
      <c r="F23" s="7">
        <f t="shared" si="8"/>
        <v>1.9166666666666667</v>
      </c>
      <c r="G23" s="7">
        <f t="shared" si="9"/>
        <v>0.56521739130434778</v>
      </c>
      <c r="H23">
        <v>13</v>
      </c>
    </row>
    <row r="24" spans="1:8" x14ac:dyDescent="0.2">
      <c r="A24" t="s">
        <v>255</v>
      </c>
      <c r="B24">
        <v>95</v>
      </c>
      <c r="C24">
        <v>51</v>
      </c>
      <c r="D24">
        <v>56</v>
      </c>
      <c r="E24">
        <v>28</v>
      </c>
      <c r="F24" s="7">
        <f t="shared" si="8"/>
        <v>1.8627450980392157</v>
      </c>
      <c r="G24" s="7">
        <f t="shared" si="9"/>
        <v>0.58947368421052626</v>
      </c>
      <c r="H24">
        <v>18</v>
      </c>
    </row>
    <row r="25" spans="1:8" x14ac:dyDescent="0.2">
      <c r="A25" t="s">
        <v>256</v>
      </c>
      <c r="B25">
        <v>103</v>
      </c>
      <c r="C25">
        <v>47</v>
      </c>
      <c r="D25">
        <v>67</v>
      </c>
      <c r="E25">
        <v>30</v>
      </c>
      <c r="F25" s="7">
        <f t="shared" si="8"/>
        <v>2.1914893617021276</v>
      </c>
      <c r="G25" s="7">
        <f t="shared" si="9"/>
        <v>0.65048543689320393</v>
      </c>
      <c r="H25">
        <v>17</v>
      </c>
    </row>
    <row r="26" spans="1:8" x14ac:dyDescent="0.2">
      <c r="A26" t="s">
        <v>257</v>
      </c>
      <c r="B26">
        <v>80</v>
      </c>
      <c r="C26">
        <v>47</v>
      </c>
      <c r="D26">
        <v>51</v>
      </c>
      <c r="E26">
        <v>25</v>
      </c>
      <c r="F26" s="7">
        <f t="shared" si="8"/>
        <v>1.7021276595744681</v>
      </c>
      <c r="G26" s="7">
        <f t="shared" si="9"/>
        <v>0.63749999999999996</v>
      </c>
      <c r="H26">
        <v>14</v>
      </c>
    </row>
    <row r="27" spans="1:8" x14ac:dyDescent="0.2">
      <c r="A27" t="s">
        <v>258</v>
      </c>
      <c r="B27">
        <v>103</v>
      </c>
      <c r="C27">
        <v>56</v>
      </c>
      <c r="D27">
        <v>65</v>
      </c>
      <c r="E27">
        <v>29</v>
      </c>
      <c r="F27" s="7">
        <f t="shared" si="8"/>
        <v>1.8392857142857142</v>
      </c>
      <c r="G27" s="7">
        <f t="shared" si="9"/>
        <v>0.6310679611650486</v>
      </c>
      <c r="H27">
        <v>18</v>
      </c>
    </row>
    <row r="28" spans="1:8" x14ac:dyDescent="0.2">
      <c r="A28" t="s">
        <v>259</v>
      </c>
      <c r="B28">
        <v>90</v>
      </c>
      <c r="C28">
        <v>44</v>
      </c>
      <c r="D28">
        <v>45</v>
      </c>
      <c r="E28">
        <v>28</v>
      </c>
      <c r="F28" s="7">
        <f t="shared" si="8"/>
        <v>2.0454545454545454</v>
      </c>
      <c r="G28" s="7">
        <f t="shared" si="9"/>
        <v>0.5</v>
      </c>
      <c r="H28">
        <v>12</v>
      </c>
    </row>
    <row r="29" spans="1:8" x14ac:dyDescent="0.2">
      <c r="A29" t="s">
        <v>260</v>
      </c>
      <c r="B29">
        <v>96</v>
      </c>
      <c r="C29">
        <v>44</v>
      </c>
      <c r="D29">
        <v>60</v>
      </c>
      <c r="E29">
        <v>24</v>
      </c>
      <c r="F29" s="7">
        <f t="shared" ref="F29:F38" si="10">B29/C29</f>
        <v>2.1818181818181817</v>
      </c>
      <c r="G29" s="7">
        <f t="shared" ref="G29:G38" si="11">D29/B29</f>
        <v>0.625</v>
      </c>
      <c r="H29">
        <v>18</v>
      </c>
    </row>
    <row r="30" spans="1:8" x14ac:dyDescent="0.2">
      <c r="A30" t="s">
        <v>261</v>
      </c>
      <c r="B30">
        <v>88</v>
      </c>
      <c r="C30">
        <v>41</v>
      </c>
      <c r="D30">
        <v>58</v>
      </c>
      <c r="E30">
        <v>27</v>
      </c>
      <c r="F30" s="7">
        <f t="shared" si="10"/>
        <v>2.1463414634146343</v>
      </c>
      <c r="G30" s="7">
        <f t="shared" si="11"/>
        <v>0.65909090909090906</v>
      </c>
      <c r="H30">
        <v>16</v>
      </c>
    </row>
    <row r="31" spans="1:8" x14ac:dyDescent="0.2">
      <c r="A31" t="s">
        <v>262</v>
      </c>
      <c r="B31">
        <v>82</v>
      </c>
      <c r="C31">
        <v>45</v>
      </c>
      <c r="D31">
        <v>52</v>
      </c>
      <c r="E31">
        <v>30</v>
      </c>
      <c r="F31" s="7">
        <f t="shared" si="10"/>
        <v>1.8222222222222222</v>
      </c>
      <c r="G31" s="7">
        <f t="shared" si="11"/>
        <v>0.63414634146341464</v>
      </c>
      <c r="H31">
        <v>15</v>
      </c>
    </row>
    <row r="32" spans="1:8" x14ac:dyDescent="0.2">
      <c r="A32" t="s">
        <v>263</v>
      </c>
      <c r="B32">
        <v>125</v>
      </c>
      <c r="C32">
        <v>71</v>
      </c>
      <c r="D32">
        <v>87</v>
      </c>
      <c r="E32">
        <v>29</v>
      </c>
      <c r="F32" s="7">
        <f t="shared" si="10"/>
        <v>1.7605633802816902</v>
      </c>
      <c r="G32" s="7">
        <f t="shared" si="11"/>
        <v>0.69599999999999995</v>
      </c>
      <c r="H32">
        <v>16</v>
      </c>
    </row>
    <row r="33" spans="1:8" x14ac:dyDescent="0.2">
      <c r="A33" t="s">
        <v>263</v>
      </c>
      <c r="B33">
        <v>118</v>
      </c>
      <c r="C33">
        <v>74</v>
      </c>
      <c r="D33">
        <v>70</v>
      </c>
      <c r="E33">
        <v>34</v>
      </c>
      <c r="F33" s="7">
        <f t="shared" si="10"/>
        <v>1.5945945945945945</v>
      </c>
      <c r="G33" s="7">
        <f t="shared" si="11"/>
        <v>0.59322033898305082</v>
      </c>
      <c r="H33">
        <v>16</v>
      </c>
    </row>
    <row r="34" spans="1:8" x14ac:dyDescent="0.2">
      <c r="A34" t="s">
        <v>263</v>
      </c>
      <c r="B34">
        <v>85</v>
      </c>
      <c r="C34">
        <v>53</v>
      </c>
      <c r="D34">
        <v>55</v>
      </c>
      <c r="E34">
        <v>32</v>
      </c>
      <c r="F34" s="7">
        <f t="shared" si="10"/>
        <v>1.6037735849056605</v>
      </c>
      <c r="G34" s="7">
        <f t="shared" si="11"/>
        <v>0.6470588235294118</v>
      </c>
      <c r="H34">
        <v>14</v>
      </c>
    </row>
    <row r="35" spans="1:8" x14ac:dyDescent="0.2">
      <c r="A35" t="s">
        <v>263</v>
      </c>
      <c r="B35">
        <v>77</v>
      </c>
      <c r="C35">
        <v>47</v>
      </c>
      <c r="D35">
        <v>55</v>
      </c>
      <c r="E35">
        <v>31</v>
      </c>
      <c r="F35" s="7">
        <f t="shared" si="10"/>
        <v>1.6382978723404256</v>
      </c>
      <c r="G35" s="7">
        <f t="shared" si="11"/>
        <v>0.7142857142857143</v>
      </c>
      <c r="H35">
        <v>13</v>
      </c>
    </row>
    <row r="36" spans="1:8" x14ac:dyDescent="0.2">
      <c r="A36" t="s">
        <v>264</v>
      </c>
      <c r="B36">
        <v>98</v>
      </c>
      <c r="C36">
        <v>65</v>
      </c>
      <c r="D36">
        <v>64</v>
      </c>
      <c r="E36">
        <v>32</v>
      </c>
      <c r="F36" s="7">
        <f t="shared" si="10"/>
        <v>1.5076923076923077</v>
      </c>
      <c r="G36" s="7">
        <f t="shared" si="11"/>
        <v>0.65306122448979587</v>
      </c>
      <c r="H36">
        <v>15</v>
      </c>
    </row>
    <row r="37" spans="1:8" x14ac:dyDescent="0.2">
      <c r="A37" t="s">
        <v>265</v>
      </c>
      <c r="B37">
        <v>96</v>
      </c>
      <c r="C37">
        <v>67</v>
      </c>
      <c r="D37">
        <v>63</v>
      </c>
      <c r="E37">
        <v>40</v>
      </c>
      <c r="F37" s="7">
        <f t="shared" si="10"/>
        <v>1.4328358208955223</v>
      </c>
      <c r="G37" s="7">
        <f t="shared" si="11"/>
        <v>0.65625</v>
      </c>
      <c r="H37">
        <v>18</v>
      </c>
    </row>
    <row r="38" spans="1:8" x14ac:dyDescent="0.2">
      <c r="A38" t="s">
        <v>266</v>
      </c>
      <c r="B38">
        <v>85</v>
      </c>
      <c r="C38">
        <v>55</v>
      </c>
      <c r="D38">
        <v>53</v>
      </c>
      <c r="E38">
        <v>35</v>
      </c>
      <c r="F38" s="7">
        <f t="shared" si="10"/>
        <v>1.5454545454545454</v>
      </c>
      <c r="G38" s="7">
        <f t="shared" si="11"/>
        <v>0.62352941176470589</v>
      </c>
      <c r="H38">
        <v>18</v>
      </c>
    </row>
    <row r="39" spans="1:8" x14ac:dyDescent="0.2">
      <c r="A39" t="s">
        <v>363</v>
      </c>
      <c r="B39">
        <v>89</v>
      </c>
      <c r="C39">
        <v>39</v>
      </c>
      <c r="D39">
        <v>47</v>
      </c>
      <c r="E39">
        <v>25</v>
      </c>
      <c r="F39" s="7">
        <f t="shared" ref="F39:F102" si="12">B39/C39</f>
        <v>2.2820512820512819</v>
      </c>
      <c r="G39" s="7">
        <f t="shared" ref="G39:G102" si="13">D39/B39</f>
        <v>0.5280898876404494</v>
      </c>
      <c r="H39">
        <v>16</v>
      </c>
    </row>
    <row r="40" spans="1:8" x14ac:dyDescent="0.2">
      <c r="B40">
        <v>97</v>
      </c>
      <c r="C40">
        <v>39</v>
      </c>
      <c r="D40">
        <v>63</v>
      </c>
      <c r="E40">
        <v>24</v>
      </c>
      <c r="F40" s="7">
        <f t="shared" si="12"/>
        <v>2.4871794871794872</v>
      </c>
      <c r="G40" s="7">
        <f t="shared" si="13"/>
        <v>0.64948453608247425</v>
      </c>
      <c r="H40">
        <v>16</v>
      </c>
    </row>
    <row r="41" spans="1:8" x14ac:dyDescent="0.2">
      <c r="B41">
        <v>86</v>
      </c>
      <c r="C41">
        <v>44</v>
      </c>
      <c r="D41">
        <v>55</v>
      </c>
      <c r="E41">
        <v>22</v>
      </c>
      <c r="F41" s="7">
        <f t="shared" si="12"/>
        <v>1.9545454545454546</v>
      </c>
      <c r="G41" s="7">
        <f t="shared" si="13"/>
        <v>0.63953488372093026</v>
      </c>
      <c r="H41">
        <v>17</v>
      </c>
    </row>
    <row r="42" spans="1:8" x14ac:dyDescent="0.2">
      <c r="B42">
        <v>82</v>
      </c>
      <c r="C42">
        <v>36</v>
      </c>
      <c r="D42">
        <v>45</v>
      </c>
      <c r="E42">
        <v>25</v>
      </c>
      <c r="F42" s="7">
        <f t="shared" si="12"/>
        <v>2.2777777777777777</v>
      </c>
      <c r="G42" s="7">
        <f t="shared" si="13"/>
        <v>0.54878048780487809</v>
      </c>
      <c r="H42">
        <v>12</v>
      </c>
    </row>
    <row r="43" spans="1:8" x14ac:dyDescent="0.2">
      <c r="B43">
        <v>85</v>
      </c>
      <c r="C43">
        <v>36</v>
      </c>
      <c r="D43">
        <v>53</v>
      </c>
      <c r="E43">
        <v>25</v>
      </c>
      <c r="F43" s="7">
        <f t="shared" si="12"/>
        <v>2.3611111111111112</v>
      </c>
      <c r="G43" s="7">
        <f t="shared" si="13"/>
        <v>0.62352941176470589</v>
      </c>
      <c r="H43">
        <v>13</v>
      </c>
    </row>
    <row r="44" spans="1:8" x14ac:dyDescent="0.2">
      <c r="B44">
        <v>88</v>
      </c>
      <c r="C44">
        <v>42</v>
      </c>
      <c r="D44">
        <v>53</v>
      </c>
      <c r="E44">
        <v>23</v>
      </c>
      <c r="F44" s="7">
        <f t="shared" si="12"/>
        <v>2.0952380952380953</v>
      </c>
      <c r="G44" s="7">
        <f t="shared" si="13"/>
        <v>0.60227272727272729</v>
      </c>
      <c r="H44">
        <v>15</v>
      </c>
    </row>
    <row r="45" spans="1:8" x14ac:dyDescent="0.2">
      <c r="B45">
        <v>122</v>
      </c>
      <c r="C45">
        <v>64</v>
      </c>
      <c r="D45">
        <v>83</v>
      </c>
      <c r="E45">
        <v>22</v>
      </c>
      <c r="F45" s="7">
        <f t="shared" si="12"/>
        <v>1.90625</v>
      </c>
      <c r="G45" s="7">
        <f t="shared" si="13"/>
        <v>0.68032786885245899</v>
      </c>
      <c r="H45">
        <v>17</v>
      </c>
    </row>
    <row r="46" spans="1:8" x14ac:dyDescent="0.2">
      <c r="B46">
        <v>134</v>
      </c>
      <c r="C46">
        <v>70</v>
      </c>
      <c r="D46">
        <v>84</v>
      </c>
      <c r="E46">
        <v>26</v>
      </c>
      <c r="F46" s="7">
        <f t="shared" si="12"/>
        <v>1.9142857142857144</v>
      </c>
      <c r="G46" s="7">
        <f t="shared" si="13"/>
        <v>0.62686567164179108</v>
      </c>
      <c r="H46">
        <v>19</v>
      </c>
    </row>
    <row r="47" spans="1:8" x14ac:dyDescent="0.2">
      <c r="B47">
        <v>115</v>
      </c>
      <c r="C47">
        <v>55</v>
      </c>
      <c r="D47">
        <v>75</v>
      </c>
      <c r="E47">
        <v>25</v>
      </c>
      <c r="F47" s="7">
        <f t="shared" si="12"/>
        <v>2.0909090909090908</v>
      </c>
      <c r="G47" s="7">
        <f t="shared" si="13"/>
        <v>0.65217391304347827</v>
      </c>
      <c r="H47">
        <v>16</v>
      </c>
    </row>
    <row r="48" spans="1:8" x14ac:dyDescent="0.2">
      <c r="B48">
        <v>125</v>
      </c>
      <c r="C48">
        <v>68</v>
      </c>
      <c r="D48">
        <v>87</v>
      </c>
      <c r="E48">
        <v>24</v>
      </c>
      <c r="F48" s="7">
        <f t="shared" si="12"/>
        <v>1.838235294117647</v>
      </c>
      <c r="G48" s="7">
        <f t="shared" si="13"/>
        <v>0.69599999999999995</v>
      </c>
      <c r="H48">
        <v>16</v>
      </c>
    </row>
    <row r="49" spans="2:8" x14ac:dyDescent="0.2">
      <c r="B49">
        <v>80</v>
      </c>
      <c r="C49">
        <v>48</v>
      </c>
      <c r="D49">
        <v>53</v>
      </c>
      <c r="E49">
        <v>32</v>
      </c>
      <c r="F49" s="7">
        <f t="shared" si="12"/>
        <v>1.6666666666666667</v>
      </c>
      <c r="G49" s="7">
        <f t="shared" si="13"/>
        <v>0.66249999999999998</v>
      </c>
      <c r="H49">
        <v>15</v>
      </c>
    </row>
    <row r="50" spans="2:8" x14ac:dyDescent="0.2">
      <c r="B50">
        <v>67</v>
      </c>
      <c r="C50">
        <v>41</v>
      </c>
      <c r="D50">
        <v>43</v>
      </c>
      <c r="E50">
        <v>34</v>
      </c>
      <c r="F50" s="7">
        <f t="shared" si="12"/>
        <v>1.6341463414634145</v>
      </c>
      <c r="G50" s="7">
        <f t="shared" si="13"/>
        <v>0.64179104477611937</v>
      </c>
      <c r="H50">
        <v>14</v>
      </c>
    </row>
    <row r="51" spans="2:8" x14ac:dyDescent="0.2">
      <c r="B51">
        <v>72</v>
      </c>
      <c r="C51">
        <v>44</v>
      </c>
      <c r="D51">
        <v>51</v>
      </c>
      <c r="E51">
        <v>28</v>
      </c>
      <c r="F51" s="7">
        <f t="shared" si="12"/>
        <v>1.6363636363636365</v>
      </c>
      <c r="G51" s="7">
        <f t="shared" si="13"/>
        <v>0.70833333333333337</v>
      </c>
      <c r="H51">
        <v>14</v>
      </c>
    </row>
    <row r="52" spans="2:8" x14ac:dyDescent="0.2">
      <c r="B52">
        <v>83</v>
      </c>
      <c r="C52">
        <v>46</v>
      </c>
      <c r="D52">
        <v>50</v>
      </c>
      <c r="E52">
        <v>26</v>
      </c>
      <c r="F52" s="7">
        <f t="shared" si="12"/>
        <v>1.8043478260869565</v>
      </c>
      <c r="G52" s="7">
        <f t="shared" si="13"/>
        <v>0.60240963855421692</v>
      </c>
      <c r="H52">
        <v>8</v>
      </c>
    </row>
    <row r="53" spans="2:8" x14ac:dyDescent="0.2">
      <c r="B53">
        <v>72</v>
      </c>
      <c r="C53">
        <v>44</v>
      </c>
      <c r="D53">
        <v>46</v>
      </c>
      <c r="E53">
        <v>28</v>
      </c>
      <c r="F53" s="7">
        <f t="shared" si="12"/>
        <v>1.6363636363636365</v>
      </c>
      <c r="G53" s="7">
        <f t="shared" si="13"/>
        <v>0.63888888888888884</v>
      </c>
      <c r="H53">
        <v>16</v>
      </c>
    </row>
    <row r="54" spans="2:8" x14ac:dyDescent="0.2">
      <c r="B54">
        <v>87</v>
      </c>
      <c r="C54">
        <v>48</v>
      </c>
      <c r="D54">
        <v>55</v>
      </c>
      <c r="E54">
        <v>32</v>
      </c>
      <c r="F54" s="7">
        <f t="shared" si="12"/>
        <v>1.8125</v>
      </c>
      <c r="G54" s="7">
        <f t="shared" si="13"/>
        <v>0.63218390804597702</v>
      </c>
      <c r="H54">
        <v>16</v>
      </c>
    </row>
    <row r="55" spans="2:8" x14ac:dyDescent="0.2">
      <c r="B55">
        <v>75</v>
      </c>
      <c r="C55">
        <v>38</v>
      </c>
      <c r="D55">
        <v>52</v>
      </c>
      <c r="E55">
        <v>32</v>
      </c>
      <c r="F55" s="7">
        <f t="shared" si="12"/>
        <v>1.9736842105263157</v>
      </c>
      <c r="G55" s="7">
        <f t="shared" si="13"/>
        <v>0.69333333333333336</v>
      </c>
      <c r="H55">
        <v>14</v>
      </c>
    </row>
    <row r="56" spans="2:8" x14ac:dyDescent="0.2">
      <c r="B56">
        <v>77</v>
      </c>
      <c r="C56">
        <v>42</v>
      </c>
      <c r="D56">
        <v>52</v>
      </c>
      <c r="E56">
        <v>28</v>
      </c>
      <c r="F56" s="7">
        <f t="shared" si="12"/>
        <v>1.8333333333333333</v>
      </c>
      <c r="G56" s="7">
        <f t="shared" si="13"/>
        <v>0.67532467532467533</v>
      </c>
      <c r="H56">
        <v>15</v>
      </c>
    </row>
    <row r="57" spans="2:8" x14ac:dyDescent="0.2">
      <c r="B57">
        <v>101</v>
      </c>
      <c r="C57">
        <v>50</v>
      </c>
      <c r="D57">
        <v>60</v>
      </c>
      <c r="E57">
        <v>28</v>
      </c>
      <c r="F57" s="7">
        <f t="shared" si="12"/>
        <v>2.02</v>
      </c>
      <c r="G57" s="7">
        <f t="shared" si="13"/>
        <v>0.59405940594059403</v>
      </c>
      <c r="H57">
        <v>17</v>
      </c>
    </row>
    <row r="58" spans="2:8" x14ac:dyDescent="0.2">
      <c r="B58">
        <v>92</v>
      </c>
      <c r="C58">
        <v>47</v>
      </c>
      <c r="D58">
        <v>60</v>
      </c>
      <c r="E58">
        <v>30</v>
      </c>
      <c r="F58" s="7">
        <f t="shared" si="12"/>
        <v>1.9574468085106382</v>
      </c>
      <c r="G58" s="7">
        <f t="shared" si="13"/>
        <v>0.65217391304347827</v>
      </c>
      <c r="H58">
        <v>17</v>
      </c>
    </row>
    <row r="59" spans="2:8" x14ac:dyDescent="0.2">
      <c r="B59">
        <v>98</v>
      </c>
      <c r="C59">
        <v>55</v>
      </c>
      <c r="D59">
        <v>57</v>
      </c>
      <c r="E59">
        <v>32</v>
      </c>
      <c r="F59" s="7">
        <f t="shared" si="12"/>
        <v>1.7818181818181817</v>
      </c>
      <c r="G59" s="7">
        <f t="shared" si="13"/>
        <v>0.58163265306122447</v>
      </c>
      <c r="H59">
        <v>15</v>
      </c>
    </row>
    <row r="60" spans="2:8" x14ac:dyDescent="0.2">
      <c r="B60">
        <v>123</v>
      </c>
      <c r="C60">
        <v>70</v>
      </c>
      <c r="D60">
        <v>82</v>
      </c>
      <c r="E60">
        <v>32</v>
      </c>
      <c r="F60" s="7">
        <f t="shared" si="12"/>
        <v>1.7571428571428571</v>
      </c>
      <c r="G60" s="7">
        <f t="shared" si="13"/>
        <v>0.66666666666666663</v>
      </c>
      <c r="H60">
        <v>16</v>
      </c>
    </row>
    <row r="61" spans="2:8" x14ac:dyDescent="0.2">
      <c r="B61">
        <v>58</v>
      </c>
      <c r="C61">
        <v>29</v>
      </c>
      <c r="D61">
        <v>40</v>
      </c>
      <c r="E61">
        <v>30</v>
      </c>
      <c r="F61" s="7">
        <f t="shared" si="12"/>
        <v>2</v>
      </c>
      <c r="G61" s="7">
        <f t="shared" si="13"/>
        <v>0.68965517241379315</v>
      </c>
      <c r="H61">
        <v>13</v>
      </c>
    </row>
    <row r="62" spans="2:8" x14ac:dyDescent="0.2">
      <c r="B62">
        <v>102</v>
      </c>
      <c r="C62">
        <v>57</v>
      </c>
      <c r="D62">
        <v>65</v>
      </c>
      <c r="E62">
        <v>29</v>
      </c>
      <c r="F62" s="7">
        <f t="shared" si="12"/>
        <v>1.7894736842105263</v>
      </c>
      <c r="G62" s="7">
        <f t="shared" si="13"/>
        <v>0.63725490196078427</v>
      </c>
      <c r="H62">
        <v>16</v>
      </c>
    </row>
    <row r="63" spans="2:8" x14ac:dyDescent="0.2">
      <c r="B63">
        <v>94</v>
      </c>
      <c r="C63">
        <v>53</v>
      </c>
      <c r="D63">
        <v>65</v>
      </c>
      <c r="E63">
        <v>24</v>
      </c>
      <c r="F63" s="7">
        <f t="shared" si="12"/>
        <v>1.7735849056603774</v>
      </c>
      <c r="G63" s="7">
        <f t="shared" si="13"/>
        <v>0.69148936170212771</v>
      </c>
      <c r="H63">
        <v>15</v>
      </c>
    </row>
    <row r="64" spans="2:8" x14ac:dyDescent="0.2">
      <c r="B64">
        <v>102</v>
      </c>
      <c r="C64">
        <v>60</v>
      </c>
      <c r="D64">
        <v>65</v>
      </c>
      <c r="E64">
        <v>28</v>
      </c>
      <c r="F64" s="7">
        <f t="shared" si="12"/>
        <v>1.7</v>
      </c>
      <c r="G64" s="7">
        <f t="shared" si="13"/>
        <v>0.63725490196078427</v>
      </c>
      <c r="H64">
        <v>16</v>
      </c>
    </row>
    <row r="65" spans="2:8" x14ac:dyDescent="0.2">
      <c r="B65">
        <v>97</v>
      </c>
      <c r="C65">
        <v>54</v>
      </c>
      <c r="D65">
        <v>70</v>
      </c>
      <c r="E65">
        <v>29</v>
      </c>
      <c r="F65" s="7">
        <f t="shared" si="12"/>
        <v>1.7962962962962963</v>
      </c>
      <c r="G65" s="7">
        <f t="shared" si="13"/>
        <v>0.72164948453608246</v>
      </c>
      <c r="H65">
        <v>15</v>
      </c>
    </row>
    <row r="66" spans="2:8" x14ac:dyDescent="0.2">
      <c r="B66">
        <v>102</v>
      </c>
      <c r="C66">
        <v>49</v>
      </c>
      <c r="D66">
        <v>73</v>
      </c>
      <c r="E66">
        <v>30</v>
      </c>
      <c r="F66" s="7">
        <f t="shared" si="12"/>
        <v>2.0816326530612246</v>
      </c>
      <c r="G66" s="7">
        <f t="shared" si="13"/>
        <v>0.71568627450980393</v>
      </c>
      <c r="H66">
        <v>18</v>
      </c>
    </row>
    <row r="67" spans="2:8" x14ac:dyDescent="0.2">
      <c r="B67">
        <v>93</v>
      </c>
      <c r="C67">
        <v>47</v>
      </c>
      <c r="D67">
        <v>63</v>
      </c>
      <c r="E67">
        <v>25</v>
      </c>
      <c r="F67" s="7">
        <f t="shared" si="12"/>
        <v>1.9787234042553192</v>
      </c>
      <c r="G67" s="7">
        <f t="shared" si="13"/>
        <v>0.67741935483870963</v>
      </c>
      <c r="H67">
        <v>13</v>
      </c>
    </row>
    <row r="68" spans="2:8" x14ac:dyDescent="0.2">
      <c r="B68">
        <v>111</v>
      </c>
      <c r="C68">
        <v>70</v>
      </c>
      <c r="D68">
        <v>72</v>
      </c>
      <c r="E68">
        <v>31</v>
      </c>
      <c r="F68" s="7">
        <f t="shared" si="12"/>
        <v>1.5857142857142856</v>
      </c>
      <c r="G68" s="7">
        <f t="shared" si="13"/>
        <v>0.64864864864864868</v>
      </c>
      <c r="H68">
        <v>16</v>
      </c>
    </row>
    <row r="69" spans="2:8" x14ac:dyDescent="0.2">
      <c r="B69">
        <v>103</v>
      </c>
      <c r="C69">
        <v>66</v>
      </c>
      <c r="D69">
        <v>60</v>
      </c>
      <c r="E69">
        <v>26</v>
      </c>
      <c r="F69" s="7">
        <f t="shared" si="12"/>
        <v>1.5606060606060606</v>
      </c>
      <c r="G69" s="7">
        <f t="shared" si="13"/>
        <v>0.58252427184466016</v>
      </c>
      <c r="H69">
        <v>15</v>
      </c>
    </row>
    <row r="70" spans="2:8" x14ac:dyDescent="0.2">
      <c r="B70">
        <v>97</v>
      </c>
      <c r="C70">
        <v>63</v>
      </c>
      <c r="D70">
        <v>65</v>
      </c>
      <c r="E70">
        <v>36</v>
      </c>
      <c r="F70" s="7">
        <f t="shared" si="12"/>
        <v>1.5396825396825398</v>
      </c>
      <c r="G70" s="7">
        <f t="shared" si="13"/>
        <v>0.67010309278350511</v>
      </c>
      <c r="H70">
        <v>16</v>
      </c>
    </row>
    <row r="71" spans="2:8" x14ac:dyDescent="0.2">
      <c r="B71">
        <v>103</v>
      </c>
      <c r="C71">
        <v>68</v>
      </c>
      <c r="D71">
        <v>65</v>
      </c>
      <c r="E71">
        <v>38</v>
      </c>
      <c r="F71" s="7">
        <f t="shared" si="12"/>
        <v>1.5147058823529411</v>
      </c>
      <c r="G71" s="7">
        <f t="shared" si="13"/>
        <v>0.6310679611650486</v>
      </c>
      <c r="H71">
        <v>17</v>
      </c>
    </row>
    <row r="72" spans="2:8" x14ac:dyDescent="0.2">
      <c r="B72">
        <v>97</v>
      </c>
      <c r="C72">
        <v>52</v>
      </c>
      <c r="D72">
        <v>64</v>
      </c>
      <c r="E72">
        <v>24</v>
      </c>
      <c r="F72" s="7">
        <f t="shared" si="12"/>
        <v>1.8653846153846154</v>
      </c>
      <c r="G72" s="7">
        <f t="shared" si="13"/>
        <v>0.65979381443298968</v>
      </c>
      <c r="H72">
        <v>17</v>
      </c>
    </row>
    <row r="73" spans="2:8" x14ac:dyDescent="0.2">
      <c r="B73">
        <v>110</v>
      </c>
      <c r="C73">
        <v>68</v>
      </c>
      <c r="D73">
        <v>75</v>
      </c>
      <c r="E73">
        <v>30</v>
      </c>
      <c r="F73" s="7">
        <f t="shared" si="12"/>
        <v>1.6176470588235294</v>
      </c>
      <c r="G73" s="7">
        <f t="shared" si="13"/>
        <v>0.68181818181818177</v>
      </c>
      <c r="H73">
        <v>18</v>
      </c>
    </row>
    <row r="74" spans="2:8" x14ac:dyDescent="0.2">
      <c r="B74">
        <v>109</v>
      </c>
      <c r="C74">
        <v>74</v>
      </c>
      <c r="D74">
        <v>77</v>
      </c>
      <c r="E74">
        <v>41</v>
      </c>
      <c r="F74" s="7">
        <f t="shared" si="12"/>
        <v>1.472972972972973</v>
      </c>
      <c r="G74" s="7">
        <f t="shared" si="13"/>
        <v>0.70642201834862384</v>
      </c>
      <c r="H74">
        <v>16</v>
      </c>
    </row>
    <row r="75" spans="2:8" x14ac:dyDescent="0.2">
      <c r="B75">
        <v>102</v>
      </c>
      <c r="C75">
        <v>64</v>
      </c>
      <c r="D75">
        <v>70</v>
      </c>
      <c r="E75">
        <v>32</v>
      </c>
      <c r="F75" s="7">
        <f t="shared" si="12"/>
        <v>1.59375</v>
      </c>
      <c r="G75" s="7">
        <f t="shared" si="13"/>
        <v>0.68627450980392157</v>
      </c>
      <c r="H75">
        <v>16</v>
      </c>
    </row>
    <row r="76" spans="2:8" x14ac:dyDescent="0.2">
      <c r="B76">
        <v>95</v>
      </c>
      <c r="C76">
        <v>55</v>
      </c>
      <c r="D76">
        <v>63</v>
      </c>
      <c r="E76">
        <v>29</v>
      </c>
      <c r="F76" s="7">
        <f t="shared" si="12"/>
        <v>1.7272727272727273</v>
      </c>
      <c r="G76" s="7">
        <f t="shared" si="13"/>
        <v>0.66315789473684206</v>
      </c>
      <c r="H76">
        <v>13</v>
      </c>
    </row>
    <row r="77" spans="2:8" x14ac:dyDescent="0.2">
      <c r="B77">
        <v>95</v>
      </c>
      <c r="C77">
        <v>52</v>
      </c>
      <c r="D77">
        <v>65</v>
      </c>
      <c r="E77">
        <v>34</v>
      </c>
      <c r="F77" s="7">
        <f t="shared" si="12"/>
        <v>1.8269230769230769</v>
      </c>
      <c r="G77" s="7">
        <f t="shared" si="13"/>
        <v>0.68421052631578949</v>
      </c>
      <c r="H77">
        <v>15</v>
      </c>
    </row>
    <row r="78" spans="2:8" x14ac:dyDescent="0.2">
      <c r="B78">
        <v>103</v>
      </c>
      <c r="C78">
        <v>49</v>
      </c>
      <c r="D78">
        <v>70</v>
      </c>
      <c r="E78">
        <v>28</v>
      </c>
      <c r="F78" s="7">
        <f t="shared" si="12"/>
        <v>2.1020408163265305</v>
      </c>
      <c r="G78" s="7">
        <f t="shared" si="13"/>
        <v>0.67961165048543692</v>
      </c>
      <c r="H78">
        <v>13</v>
      </c>
    </row>
    <row r="79" spans="2:8" x14ac:dyDescent="0.2">
      <c r="B79">
        <v>125</v>
      </c>
      <c r="C79">
        <v>69</v>
      </c>
      <c r="D79">
        <v>83</v>
      </c>
      <c r="E79">
        <v>24</v>
      </c>
      <c r="F79" s="7">
        <f t="shared" si="12"/>
        <v>1.8115942028985508</v>
      </c>
      <c r="G79" s="7">
        <f t="shared" si="13"/>
        <v>0.66400000000000003</v>
      </c>
      <c r="H79">
        <v>16</v>
      </c>
    </row>
    <row r="80" spans="2:8" x14ac:dyDescent="0.2">
      <c r="B80">
        <v>117</v>
      </c>
      <c r="C80">
        <v>61</v>
      </c>
      <c r="D80">
        <v>75</v>
      </c>
      <c r="E80">
        <v>25</v>
      </c>
      <c r="F80" s="7">
        <f t="shared" si="12"/>
        <v>1.9180327868852458</v>
      </c>
      <c r="G80" s="7">
        <f t="shared" si="13"/>
        <v>0.64102564102564108</v>
      </c>
      <c r="H80">
        <v>16</v>
      </c>
    </row>
    <row r="81" spans="2:8" x14ac:dyDescent="0.2">
      <c r="B81">
        <v>112</v>
      </c>
      <c r="C81">
        <v>67</v>
      </c>
      <c r="D81">
        <v>75</v>
      </c>
      <c r="E81">
        <v>20</v>
      </c>
      <c r="F81" s="7">
        <f t="shared" si="12"/>
        <v>1.6716417910447761</v>
      </c>
      <c r="G81" s="7">
        <f t="shared" si="13"/>
        <v>0.6696428571428571</v>
      </c>
      <c r="H81">
        <v>18</v>
      </c>
    </row>
    <row r="82" spans="2:8" x14ac:dyDescent="0.2">
      <c r="B82">
        <v>117</v>
      </c>
      <c r="C82">
        <v>68</v>
      </c>
      <c r="D82">
        <v>80</v>
      </c>
      <c r="E82">
        <v>32</v>
      </c>
      <c r="F82" s="7">
        <f t="shared" si="12"/>
        <v>1.7205882352941178</v>
      </c>
      <c r="G82" s="7">
        <f t="shared" si="13"/>
        <v>0.68376068376068377</v>
      </c>
      <c r="H82">
        <v>18</v>
      </c>
    </row>
    <row r="83" spans="2:8" x14ac:dyDescent="0.2">
      <c r="B83">
        <v>101</v>
      </c>
      <c r="C83">
        <v>55</v>
      </c>
      <c r="D83">
        <v>57</v>
      </c>
      <c r="E83">
        <v>28</v>
      </c>
      <c r="F83" s="7">
        <f t="shared" si="12"/>
        <v>1.8363636363636364</v>
      </c>
      <c r="G83" s="7">
        <f t="shared" si="13"/>
        <v>0.5643564356435643</v>
      </c>
      <c r="H83">
        <v>18</v>
      </c>
    </row>
    <row r="84" spans="2:8" x14ac:dyDescent="0.2">
      <c r="B84">
        <v>115</v>
      </c>
      <c r="C84">
        <v>65</v>
      </c>
      <c r="D84">
        <v>75</v>
      </c>
      <c r="E84">
        <v>28</v>
      </c>
      <c r="F84" s="7">
        <f t="shared" si="12"/>
        <v>1.7692307692307692</v>
      </c>
      <c r="G84" s="7">
        <f t="shared" si="13"/>
        <v>0.65217391304347827</v>
      </c>
      <c r="H84">
        <v>18</v>
      </c>
    </row>
    <row r="85" spans="2:8" x14ac:dyDescent="0.2">
      <c r="B85">
        <v>110</v>
      </c>
      <c r="C85">
        <v>62</v>
      </c>
      <c r="D85">
        <v>65</v>
      </c>
      <c r="E85">
        <v>36</v>
      </c>
      <c r="F85" s="7">
        <f t="shared" si="12"/>
        <v>1.7741935483870968</v>
      </c>
      <c r="G85" s="7">
        <f t="shared" si="13"/>
        <v>0.59090909090909094</v>
      </c>
      <c r="H85">
        <v>17</v>
      </c>
    </row>
    <row r="86" spans="2:8" x14ac:dyDescent="0.2">
      <c r="B86">
        <v>105</v>
      </c>
      <c r="C86">
        <v>55</v>
      </c>
      <c r="D86">
        <v>73</v>
      </c>
      <c r="E86">
        <v>25</v>
      </c>
      <c r="F86" s="7">
        <f t="shared" si="12"/>
        <v>1.9090909090909092</v>
      </c>
      <c r="G86" s="7">
        <f t="shared" si="13"/>
        <v>0.69523809523809521</v>
      </c>
      <c r="H86">
        <v>15</v>
      </c>
    </row>
    <row r="87" spans="2:8" x14ac:dyDescent="0.2">
      <c r="B87">
        <v>92</v>
      </c>
      <c r="C87">
        <v>50</v>
      </c>
      <c r="D87">
        <v>65</v>
      </c>
      <c r="E87">
        <v>27</v>
      </c>
      <c r="F87" s="7">
        <f t="shared" si="12"/>
        <v>1.84</v>
      </c>
      <c r="G87" s="7">
        <f t="shared" si="13"/>
        <v>0.70652173913043481</v>
      </c>
      <c r="H87">
        <v>12</v>
      </c>
    </row>
    <row r="88" spans="2:8" x14ac:dyDescent="0.2">
      <c r="B88">
        <v>96</v>
      </c>
      <c r="C88">
        <v>55</v>
      </c>
      <c r="D88">
        <v>62</v>
      </c>
      <c r="E88">
        <v>26</v>
      </c>
      <c r="F88" s="7">
        <f t="shared" si="12"/>
        <v>1.7454545454545454</v>
      </c>
      <c r="G88" s="7">
        <f t="shared" si="13"/>
        <v>0.64583333333333337</v>
      </c>
      <c r="H88">
        <v>15</v>
      </c>
    </row>
    <row r="89" spans="2:8" x14ac:dyDescent="0.2">
      <c r="B89">
        <v>107</v>
      </c>
      <c r="C89">
        <v>56</v>
      </c>
      <c r="D89">
        <v>71</v>
      </c>
      <c r="E89">
        <v>27</v>
      </c>
      <c r="F89" s="7">
        <f t="shared" si="12"/>
        <v>1.9107142857142858</v>
      </c>
      <c r="G89" s="7">
        <f t="shared" si="13"/>
        <v>0.66355140186915884</v>
      </c>
      <c r="H89">
        <v>13</v>
      </c>
    </row>
    <row r="90" spans="2:8" x14ac:dyDescent="0.2">
      <c r="B90">
        <v>100</v>
      </c>
      <c r="C90">
        <v>42</v>
      </c>
      <c r="D90">
        <v>62</v>
      </c>
      <c r="E90">
        <v>25</v>
      </c>
      <c r="F90" s="7">
        <f t="shared" si="12"/>
        <v>2.3809523809523809</v>
      </c>
      <c r="G90" s="7">
        <f t="shared" si="13"/>
        <v>0.62</v>
      </c>
      <c r="H90">
        <v>15</v>
      </c>
    </row>
    <row r="91" spans="2:8" x14ac:dyDescent="0.2">
      <c r="B91">
        <v>103</v>
      </c>
      <c r="C91">
        <v>42</v>
      </c>
      <c r="D91">
        <v>63</v>
      </c>
      <c r="E91">
        <v>22</v>
      </c>
      <c r="F91" s="7">
        <f t="shared" si="12"/>
        <v>2.4523809523809526</v>
      </c>
      <c r="G91" s="7">
        <f t="shared" si="13"/>
        <v>0.61165048543689315</v>
      </c>
      <c r="H91">
        <v>17</v>
      </c>
    </row>
    <row r="92" spans="2:8" x14ac:dyDescent="0.2">
      <c r="B92">
        <v>98</v>
      </c>
      <c r="C92">
        <v>46</v>
      </c>
      <c r="D92">
        <v>60</v>
      </c>
      <c r="E92">
        <v>29</v>
      </c>
      <c r="F92" s="7">
        <f t="shared" si="12"/>
        <v>2.1304347826086958</v>
      </c>
      <c r="G92" s="7">
        <f t="shared" si="13"/>
        <v>0.61224489795918369</v>
      </c>
      <c r="H92">
        <v>16</v>
      </c>
    </row>
    <row r="93" spans="2:8" x14ac:dyDescent="0.2">
      <c r="B93">
        <v>109</v>
      </c>
      <c r="C93">
        <v>61</v>
      </c>
      <c r="D93">
        <v>70</v>
      </c>
      <c r="E93">
        <v>27</v>
      </c>
      <c r="F93" s="7">
        <f t="shared" si="12"/>
        <v>1.7868852459016393</v>
      </c>
      <c r="G93" s="7">
        <f t="shared" si="13"/>
        <v>0.64220183486238536</v>
      </c>
      <c r="H93">
        <v>18</v>
      </c>
    </row>
    <row r="94" spans="2:8" x14ac:dyDescent="0.2">
      <c r="B94">
        <v>93</v>
      </c>
      <c r="C94">
        <v>54</v>
      </c>
      <c r="D94">
        <v>63</v>
      </c>
      <c r="E94">
        <v>27</v>
      </c>
      <c r="F94" s="7">
        <f t="shared" si="12"/>
        <v>1.7222222222222223</v>
      </c>
      <c r="G94" s="7">
        <f t="shared" si="13"/>
        <v>0.67741935483870963</v>
      </c>
      <c r="H94">
        <v>15</v>
      </c>
    </row>
    <row r="95" spans="2:8" x14ac:dyDescent="0.2">
      <c r="B95">
        <v>103</v>
      </c>
      <c r="C95">
        <v>55</v>
      </c>
      <c r="D95">
        <v>63</v>
      </c>
      <c r="E95">
        <v>26</v>
      </c>
      <c r="F95" s="7">
        <f t="shared" si="12"/>
        <v>1.8727272727272728</v>
      </c>
      <c r="G95" s="7">
        <f t="shared" si="13"/>
        <v>0.61165048543689315</v>
      </c>
      <c r="H95">
        <v>17</v>
      </c>
    </row>
    <row r="96" spans="2:8" x14ac:dyDescent="0.2">
      <c r="B96">
        <v>80</v>
      </c>
      <c r="C96">
        <v>29</v>
      </c>
      <c r="D96">
        <v>58</v>
      </c>
      <c r="E96">
        <v>18</v>
      </c>
      <c r="F96" s="7">
        <f t="shared" si="12"/>
        <v>2.7586206896551726</v>
      </c>
      <c r="G96" s="7">
        <f t="shared" si="13"/>
        <v>0.72499999999999998</v>
      </c>
      <c r="H96">
        <v>14</v>
      </c>
    </row>
    <row r="97" spans="2:8" x14ac:dyDescent="0.2">
      <c r="B97">
        <v>75</v>
      </c>
      <c r="C97">
        <v>35</v>
      </c>
      <c r="D97">
        <v>53</v>
      </c>
      <c r="E97">
        <v>25</v>
      </c>
      <c r="F97" s="7">
        <f t="shared" si="12"/>
        <v>2.1428571428571428</v>
      </c>
      <c r="G97" s="7">
        <f t="shared" si="13"/>
        <v>0.70666666666666667</v>
      </c>
      <c r="H97">
        <v>16</v>
      </c>
    </row>
    <row r="98" spans="2:8" x14ac:dyDescent="0.2">
      <c r="B98">
        <v>85</v>
      </c>
      <c r="C98">
        <v>41</v>
      </c>
      <c r="D98">
        <v>63</v>
      </c>
      <c r="E98">
        <v>24</v>
      </c>
      <c r="F98" s="7">
        <f t="shared" si="12"/>
        <v>2.0731707317073171</v>
      </c>
      <c r="G98" s="7">
        <f t="shared" si="13"/>
        <v>0.74117647058823533</v>
      </c>
      <c r="H98">
        <v>18</v>
      </c>
    </row>
    <row r="99" spans="2:8" x14ac:dyDescent="0.2">
      <c r="B99">
        <v>77</v>
      </c>
      <c r="C99">
        <v>43</v>
      </c>
      <c r="D99">
        <v>51</v>
      </c>
      <c r="E99">
        <v>31</v>
      </c>
      <c r="F99" s="7">
        <f t="shared" si="12"/>
        <v>1.7906976744186047</v>
      </c>
      <c r="G99" s="7">
        <f t="shared" si="13"/>
        <v>0.66233766233766234</v>
      </c>
      <c r="H99">
        <v>18</v>
      </c>
    </row>
    <row r="100" spans="2:8" x14ac:dyDescent="0.2">
      <c r="B100">
        <v>92</v>
      </c>
      <c r="C100">
        <v>55</v>
      </c>
      <c r="D100">
        <v>61</v>
      </c>
      <c r="E100">
        <v>24</v>
      </c>
      <c r="F100" s="7">
        <f t="shared" si="12"/>
        <v>1.6727272727272726</v>
      </c>
      <c r="G100" s="7">
        <f t="shared" si="13"/>
        <v>0.66304347826086951</v>
      </c>
      <c r="H100">
        <v>16</v>
      </c>
    </row>
    <row r="101" spans="2:8" x14ac:dyDescent="0.2">
      <c r="B101">
        <v>93</v>
      </c>
      <c r="C101">
        <v>55</v>
      </c>
      <c r="D101">
        <v>65</v>
      </c>
      <c r="E101">
        <v>25</v>
      </c>
      <c r="F101" s="7">
        <f t="shared" si="12"/>
        <v>1.6909090909090909</v>
      </c>
      <c r="G101" s="7">
        <f t="shared" si="13"/>
        <v>0.69892473118279574</v>
      </c>
      <c r="H101">
        <v>16</v>
      </c>
    </row>
    <row r="102" spans="2:8" x14ac:dyDescent="0.2">
      <c r="B102">
        <v>87</v>
      </c>
      <c r="C102">
        <v>48</v>
      </c>
      <c r="D102">
        <v>57</v>
      </c>
      <c r="E102">
        <v>26</v>
      </c>
      <c r="F102" s="7">
        <f t="shared" si="12"/>
        <v>1.8125</v>
      </c>
      <c r="G102" s="7">
        <f t="shared" si="13"/>
        <v>0.65517241379310343</v>
      </c>
      <c r="H102">
        <v>16</v>
      </c>
    </row>
    <row r="103" spans="2:8" x14ac:dyDescent="0.2">
      <c r="B103">
        <v>92</v>
      </c>
      <c r="C103">
        <v>55</v>
      </c>
      <c r="D103">
        <v>59</v>
      </c>
      <c r="E103">
        <v>25</v>
      </c>
      <c r="F103" s="7">
        <f t="shared" ref="F103:F166" si="14">B103/C103</f>
        <v>1.6727272727272726</v>
      </c>
      <c r="G103" s="7">
        <f t="shared" ref="G103:G166" si="15">D103/B103</f>
        <v>0.64130434782608692</v>
      </c>
      <c r="H103">
        <v>13</v>
      </c>
    </row>
    <row r="104" spans="2:8" x14ac:dyDescent="0.2">
      <c r="B104">
        <v>144</v>
      </c>
      <c r="C104">
        <v>76</v>
      </c>
      <c r="D104">
        <v>95</v>
      </c>
      <c r="E104">
        <v>24</v>
      </c>
      <c r="F104" s="7">
        <f t="shared" si="14"/>
        <v>1.8947368421052631</v>
      </c>
      <c r="G104" s="7">
        <f t="shared" si="15"/>
        <v>0.65972222222222221</v>
      </c>
      <c r="H104">
        <v>18</v>
      </c>
    </row>
    <row r="105" spans="2:8" x14ac:dyDescent="0.2">
      <c r="B105">
        <v>134</v>
      </c>
      <c r="C105">
        <v>70</v>
      </c>
      <c r="D105">
        <v>83</v>
      </c>
      <c r="E105">
        <v>32</v>
      </c>
      <c r="F105" s="7">
        <f t="shared" si="14"/>
        <v>1.9142857142857144</v>
      </c>
      <c r="G105" s="7">
        <f t="shared" si="15"/>
        <v>0.61940298507462688</v>
      </c>
      <c r="H105">
        <v>19</v>
      </c>
    </row>
    <row r="106" spans="2:8" x14ac:dyDescent="0.2">
      <c r="B106">
        <v>155</v>
      </c>
      <c r="C106">
        <v>70</v>
      </c>
      <c r="D106">
        <v>90</v>
      </c>
      <c r="E106">
        <v>25</v>
      </c>
      <c r="F106" s="7">
        <f t="shared" si="14"/>
        <v>2.2142857142857144</v>
      </c>
      <c r="G106" s="7">
        <f t="shared" si="15"/>
        <v>0.58064516129032262</v>
      </c>
      <c r="H106">
        <v>19</v>
      </c>
    </row>
    <row r="107" spans="2:8" x14ac:dyDescent="0.2">
      <c r="B107">
        <v>93</v>
      </c>
      <c r="C107">
        <v>45</v>
      </c>
      <c r="F107" s="7">
        <f t="shared" si="14"/>
        <v>2.0666666666666669</v>
      </c>
      <c r="H107">
        <v>14</v>
      </c>
    </row>
    <row r="108" spans="2:8" x14ac:dyDescent="0.2">
      <c r="B108">
        <v>87</v>
      </c>
      <c r="C108">
        <v>42</v>
      </c>
      <c r="F108" s="7">
        <f t="shared" si="14"/>
        <v>2.0714285714285716</v>
      </c>
      <c r="H108">
        <v>14</v>
      </c>
    </row>
    <row r="109" spans="2:8" x14ac:dyDescent="0.2">
      <c r="B109">
        <v>87</v>
      </c>
      <c r="C109">
        <v>50</v>
      </c>
      <c r="F109" s="7">
        <f t="shared" si="14"/>
        <v>1.74</v>
      </c>
      <c r="H109">
        <v>14</v>
      </c>
    </row>
    <row r="110" spans="2:8" x14ac:dyDescent="0.2">
      <c r="B110">
        <v>110</v>
      </c>
      <c r="C110">
        <v>59</v>
      </c>
      <c r="F110" s="7">
        <f t="shared" si="14"/>
        <v>1.8644067796610169</v>
      </c>
      <c r="H110">
        <v>14</v>
      </c>
    </row>
    <row r="111" spans="2:8" x14ac:dyDescent="0.2">
      <c r="B111">
        <v>135</v>
      </c>
      <c r="C111">
        <v>70</v>
      </c>
      <c r="F111" s="7">
        <f t="shared" si="14"/>
        <v>1.9285714285714286</v>
      </c>
      <c r="H111">
        <v>20</v>
      </c>
    </row>
    <row r="112" spans="2:8" x14ac:dyDescent="0.2">
      <c r="B112">
        <v>100</v>
      </c>
      <c r="C112">
        <v>57</v>
      </c>
      <c r="F112" s="7">
        <f t="shared" si="14"/>
        <v>1.7543859649122806</v>
      </c>
      <c r="H112">
        <v>16</v>
      </c>
    </row>
    <row r="113" spans="2:8" x14ac:dyDescent="0.2">
      <c r="B113">
        <v>90</v>
      </c>
      <c r="C113">
        <v>46</v>
      </c>
      <c r="F113" s="7">
        <f t="shared" si="14"/>
        <v>1.9565217391304348</v>
      </c>
      <c r="H113">
        <v>14</v>
      </c>
    </row>
    <row r="114" spans="2:8" x14ac:dyDescent="0.2">
      <c r="B114">
        <v>105</v>
      </c>
      <c r="C114">
        <v>50</v>
      </c>
      <c r="F114" s="7">
        <f t="shared" si="14"/>
        <v>2.1</v>
      </c>
      <c r="H114">
        <v>16</v>
      </c>
    </row>
    <row r="115" spans="2:8" x14ac:dyDescent="0.2">
      <c r="B115">
        <v>113</v>
      </c>
      <c r="C115">
        <v>53</v>
      </c>
      <c r="F115" s="7">
        <f t="shared" si="14"/>
        <v>2.1320754716981134</v>
      </c>
      <c r="H115">
        <v>16</v>
      </c>
    </row>
    <row r="116" spans="2:8" x14ac:dyDescent="0.2">
      <c r="B116">
        <v>90</v>
      </c>
      <c r="C116">
        <v>52</v>
      </c>
      <c r="F116" s="7">
        <f t="shared" si="14"/>
        <v>1.7307692307692308</v>
      </c>
      <c r="H116">
        <v>16</v>
      </c>
    </row>
    <row r="117" spans="2:8" x14ac:dyDescent="0.2">
      <c r="B117">
        <v>144</v>
      </c>
      <c r="C117">
        <v>81</v>
      </c>
      <c r="D117">
        <v>90</v>
      </c>
      <c r="E117">
        <v>32</v>
      </c>
      <c r="F117" s="7">
        <f t="shared" si="14"/>
        <v>1.7777777777777777</v>
      </c>
      <c r="G117" s="7">
        <f t="shared" si="15"/>
        <v>0.625</v>
      </c>
      <c r="H117">
        <v>18</v>
      </c>
    </row>
    <row r="118" spans="2:8" x14ac:dyDescent="0.2">
      <c r="B118">
        <v>135</v>
      </c>
      <c r="C118">
        <v>80</v>
      </c>
      <c r="D118">
        <v>87</v>
      </c>
      <c r="E118">
        <v>32</v>
      </c>
      <c r="F118" s="7">
        <f t="shared" si="14"/>
        <v>1.6875</v>
      </c>
      <c r="G118" s="7">
        <f t="shared" si="15"/>
        <v>0.64444444444444449</v>
      </c>
      <c r="H118">
        <v>15</v>
      </c>
    </row>
    <row r="119" spans="2:8" x14ac:dyDescent="0.2">
      <c r="B119">
        <v>118</v>
      </c>
      <c r="C119">
        <v>77</v>
      </c>
      <c r="D119">
        <v>73</v>
      </c>
      <c r="E119">
        <v>33</v>
      </c>
      <c r="F119" s="7">
        <f t="shared" si="14"/>
        <v>1.5324675324675325</v>
      </c>
      <c r="G119" s="7">
        <f t="shared" si="15"/>
        <v>0.61864406779661019</v>
      </c>
      <c r="H119">
        <v>16</v>
      </c>
    </row>
    <row r="120" spans="2:8" x14ac:dyDescent="0.2">
      <c r="B120">
        <v>75</v>
      </c>
      <c r="C120">
        <v>52</v>
      </c>
      <c r="D120">
        <v>48</v>
      </c>
      <c r="E120">
        <v>28</v>
      </c>
      <c r="F120" s="7">
        <f t="shared" si="14"/>
        <v>1.4423076923076923</v>
      </c>
      <c r="G120" s="7">
        <f t="shared" si="15"/>
        <v>0.64</v>
      </c>
      <c r="H120">
        <v>15</v>
      </c>
    </row>
    <row r="121" spans="2:8" x14ac:dyDescent="0.2">
      <c r="B121">
        <v>89</v>
      </c>
      <c r="C121">
        <v>48</v>
      </c>
      <c r="D121">
        <v>57</v>
      </c>
      <c r="E121">
        <v>28</v>
      </c>
      <c r="F121" s="7">
        <f t="shared" si="14"/>
        <v>1.8541666666666667</v>
      </c>
      <c r="G121" s="7">
        <f t="shared" si="15"/>
        <v>0.6404494382022472</v>
      </c>
      <c r="H121">
        <v>15</v>
      </c>
    </row>
    <row r="122" spans="2:8" x14ac:dyDescent="0.2">
      <c r="B122">
        <v>81</v>
      </c>
      <c r="C122">
        <v>47</v>
      </c>
      <c r="D122">
        <v>35</v>
      </c>
      <c r="E122">
        <v>22</v>
      </c>
      <c r="F122" s="7">
        <f t="shared" si="14"/>
        <v>1.7234042553191489</v>
      </c>
      <c r="G122" s="7">
        <f t="shared" si="15"/>
        <v>0.43209876543209874</v>
      </c>
      <c r="H122">
        <v>16</v>
      </c>
    </row>
    <row r="123" spans="2:8" x14ac:dyDescent="0.2">
      <c r="B123">
        <v>72</v>
      </c>
      <c r="C123">
        <v>43</v>
      </c>
      <c r="D123">
        <v>48</v>
      </c>
      <c r="E123">
        <v>25</v>
      </c>
      <c r="F123" s="7">
        <f t="shared" si="14"/>
        <v>1.6744186046511629</v>
      </c>
      <c r="G123" s="7">
        <f t="shared" si="15"/>
        <v>0.66666666666666663</v>
      </c>
      <c r="H123">
        <v>17</v>
      </c>
    </row>
    <row r="124" spans="2:8" x14ac:dyDescent="0.2">
      <c r="B124">
        <v>96</v>
      </c>
      <c r="C124">
        <v>69</v>
      </c>
      <c r="D124">
        <v>55</v>
      </c>
      <c r="E124">
        <v>30</v>
      </c>
      <c r="F124" s="7">
        <f t="shared" si="14"/>
        <v>1.3913043478260869</v>
      </c>
      <c r="G124" s="7">
        <f t="shared" si="15"/>
        <v>0.57291666666666663</v>
      </c>
      <c r="H124">
        <v>16</v>
      </c>
    </row>
    <row r="125" spans="2:8" x14ac:dyDescent="0.2">
      <c r="B125">
        <v>98</v>
      </c>
      <c r="C125">
        <v>66</v>
      </c>
      <c r="D125">
        <v>57</v>
      </c>
      <c r="E125">
        <v>26</v>
      </c>
      <c r="F125" s="7">
        <f t="shared" si="14"/>
        <v>1.4848484848484849</v>
      </c>
      <c r="G125" s="7">
        <f t="shared" si="15"/>
        <v>0.58163265306122447</v>
      </c>
      <c r="H125">
        <v>18</v>
      </c>
    </row>
    <row r="126" spans="2:8" x14ac:dyDescent="0.2">
      <c r="B126">
        <v>80</v>
      </c>
      <c r="C126">
        <v>41</v>
      </c>
      <c r="D126">
        <v>50</v>
      </c>
      <c r="E126">
        <v>27</v>
      </c>
      <c r="F126" s="7">
        <f t="shared" si="14"/>
        <v>1.9512195121951219</v>
      </c>
      <c r="G126" s="7">
        <f t="shared" si="15"/>
        <v>0.625</v>
      </c>
      <c r="H126">
        <v>15</v>
      </c>
    </row>
    <row r="127" spans="2:8" x14ac:dyDescent="0.2">
      <c r="B127">
        <v>62</v>
      </c>
      <c r="C127">
        <v>35</v>
      </c>
      <c r="D127">
        <v>41</v>
      </c>
      <c r="E127">
        <v>32</v>
      </c>
      <c r="F127" s="7">
        <f t="shared" si="14"/>
        <v>1.7714285714285714</v>
      </c>
      <c r="G127" s="7">
        <f t="shared" si="15"/>
        <v>0.66129032258064513</v>
      </c>
      <c r="H127">
        <v>11</v>
      </c>
    </row>
    <row r="128" spans="2:8" x14ac:dyDescent="0.2">
      <c r="B128">
        <v>67</v>
      </c>
      <c r="C128">
        <v>37</v>
      </c>
      <c r="D128">
        <v>45</v>
      </c>
      <c r="E128">
        <v>28</v>
      </c>
      <c r="F128" s="7">
        <f t="shared" si="14"/>
        <v>1.8108108108108107</v>
      </c>
      <c r="G128" s="7">
        <f t="shared" si="15"/>
        <v>0.67164179104477617</v>
      </c>
      <c r="H128">
        <v>13</v>
      </c>
    </row>
    <row r="129" spans="2:8" x14ac:dyDescent="0.2">
      <c r="B129">
        <v>80</v>
      </c>
      <c r="C129">
        <v>40</v>
      </c>
      <c r="D129">
        <v>53</v>
      </c>
      <c r="E129">
        <v>23</v>
      </c>
      <c r="F129" s="7">
        <f t="shared" si="14"/>
        <v>2</v>
      </c>
      <c r="G129" s="7">
        <f t="shared" si="15"/>
        <v>0.66249999999999998</v>
      </c>
      <c r="H129">
        <v>16</v>
      </c>
    </row>
    <row r="130" spans="2:8" x14ac:dyDescent="0.2">
      <c r="B130">
        <v>110</v>
      </c>
      <c r="C130">
        <v>65</v>
      </c>
      <c r="D130">
        <v>72</v>
      </c>
      <c r="E130">
        <v>27</v>
      </c>
      <c r="F130" s="7">
        <f t="shared" si="14"/>
        <v>1.6923076923076923</v>
      </c>
      <c r="G130" s="7">
        <f t="shared" si="15"/>
        <v>0.65454545454545454</v>
      </c>
      <c r="H130">
        <v>17</v>
      </c>
    </row>
    <row r="131" spans="2:8" x14ac:dyDescent="0.2">
      <c r="B131">
        <v>87</v>
      </c>
      <c r="C131">
        <v>57</v>
      </c>
      <c r="D131">
        <v>55</v>
      </c>
      <c r="E131">
        <v>28</v>
      </c>
      <c r="F131" s="7">
        <f t="shared" si="14"/>
        <v>1.5263157894736843</v>
      </c>
      <c r="G131" s="7">
        <f t="shared" si="15"/>
        <v>0.63218390804597702</v>
      </c>
      <c r="H131">
        <v>15</v>
      </c>
    </row>
    <row r="132" spans="2:8" x14ac:dyDescent="0.2">
      <c r="B132">
        <v>97</v>
      </c>
      <c r="C132">
        <v>59</v>
      </c>
      <c r="D132">
        <v>65</v>
      </c>
      <c r="E132">
        <v>29</v>
      </c>
      <c r="F132" s="7">
        <f t="shared" si="14"/>
        <v>1.6440677966101696</v>
      </c>
      <c r="G132" s="7">
        <f t="shared" si="15"/>
        <v>0.67010309278350511</v>
      </c>
      <c r="H132">
        <v>15</v>
      </c>
    </row>
    <row r="133" spans="2:8" x14ac:dyDescent="0.2">
      <c r="B133">
        <v>93</v>
      </c>
      <c r="C133">
        <v>57</v>
      </c>
      <c r="D133">
        <v>65</v>
      </c>
      <c r="E133">
        <v>23</v>
      </c>
      <c r="F133" s="7">
        <f t="shared" si="14"/>
        <v>1.631578947368421</v>
      </c>
      <c r="G133" s="7">
        <f t="shared" si="15"/>
        <v>0.69892473118279574</v>
      </c>
      <c r="H133">
        <v>14</v>
      </c>
    </row>
    <row r="134" spans="2:8" x14ac:dyDescent="0.2">
      <c r="B134">
        <v>92</v>
      </c>
      <c r="C134">
        <v>52</v>
      </c>
      <c r="D134">
        <v>62</v>
      </c>
      <c r="E134">
        <v>28</v>
      </c>
      <c r="F134" s="7">
        <f t="shared" si="14"/>
        <v>1.7692307692307692</v>
      </c>
      <c r="G134" s="7">
        <f t="shared" si="15"/>
        <v>0.67391304347826086</v>
      </c>
      <c r="H134">
        <v>14</v>
      </c>
    </row>
    <row r="135" spans="2:8" x14ac:dyDescent="0.2">
      <c r="B135">
        <v>85</v>
      </c>
      <c r="C135">
        <v>52</v>
      </c>
      <c r="D135">
        <v>57</v>
      </c>
      <c r="E135">
        <v>26</v>
      </c>
      <c r="F135" s="7">
        <f t="shared" si="14"/>
        <v>1.6346153846153846</v>
      </c>
      <c r="G135" s="7">
        <f t="shared" si="15"/>
        <v>0.6705882352941176</v>
      </c>
      <c r="H135">
        <v>14</v>
      </c>
    </row>
    <row r="136" spans="2:8" x14ac:dyDescent="0.2">
      <c r="B136">
        <v>73</v>
      </c>
      <c r="C136">
        <v>42</v>
      </c>
      <c r="D136">
        <v>46</v>
      </c>
      <c r="E136">
        <v>28</v>
      </c>
      <c r="F136" s="7">
        <f t="shared" si="14"/>
        <v>1.7380952380952381</v>
      </c>
      <c r="G136" s="7">
        <f t="shared" si="15"/>
        <v>0.63013698630136983</v>
      </c>
      <c r="H136">
        <v>14</v>
      </c>
    </row>
    <row r="137" spans="2:8" x14ac:dyDescent="0.2">
      <c r="B137">
        <v>62</v>
      </c>
      <c r="C137">
        <v>34</v>
      </c>
      <c r="D137">
        <v>41</v>
      </c>
      <c r="E137">
        <v>28</v>
      </c>
      <c r="F137" s="7">
        <f t="shared" si="14"/>
        <v>1.8235294117647058</v>
      </c>
      <c r="G137" s="7">
        <f t="shared" si="15"/>
        <v>0.66129032258064513</v>
      </c>
      <c r="H137">
        <v>14</v>
      </c>
    </row>
    <row r="138" spans="2:8" x14ac:dyDescent="0.2">
      <c r="B138">
        <v>131</v>
      </c>
      <c r="C138">
        <v>82</v>
      </c>
      <c r="D138">
        <v>85</v>
      </c>
      <c r="E138">
        <v>33</v>
      </c>
      <c r="F138" s="7">
        <f t="shared" si="14"/>
        <v>1.5975609756097562</v>
      </c>
      <c r="G138" s="7">
        <f t="shared" si="15"/>
        <v>0.64885496183206104</v>
      </c>
      <c r="H138">
        <v>19</v>
      </c>
    </row>
    <row r="139" spans="2:8" x14ac:dyDescent="0.2">
      <c r="B139">
        <v>125</v>
      </c>
      <c r="C139">
        <v>80</v>
      </c>
      <c r="D139">
        <v>81</v>
      </c>
      <c r="E139">
        <v>32</v>
      </c>
      <c r="F139" s="7">
        <f t="shared" si="14"/>
        <v>1.5625</v>
      </c>
      <c r="G139" s="7">
        <f t="shared" si="15"/>
        <v>0.64800000000000002</v>
      </c>
      <c r="H139">
        <v>17</v>
      </c>
    </row>
    <row r="140" spans="2:8" x14ac:dyDescent="0.2">
      <c r="B140">
        <v>97</v>
      </c>
      <c r="C140">
        <v>48</v>
      </c>
      <c r="D140">
        <v>73</v>
      </c>
      <c r="E140">
        <v>23</v>
      </c>
      <c r="F140" s="7">
        <f t="shared" si="14"/>
        <v>2.0208333333333335</v>
      </c>
      <c r="G140" s="7">
        <f t="shared" si="15"/>
        <v>0.75257731958762886</v>
      </c>
      <c r="H140">
        <v>17</v>
      </c>
    </row>
    <row r="141" spans="2:8" x14ac:dyDescent="0.2">
      <c r="B141">
        <v>105</v>
      </c>
      <c r="C141">
        <v>49</v>
      </c>
      <c r="D141">
        <v>73</v>
      </c>
      <c r="E141">
        <v>22</v>
      </c>
      <c r="F141" s="7">
        <f t="shared" si="14"/>
        <v>2.1428571428571428</v>
      </c>
      <c r="G141" s="7">
        <f t="shared" si="15"/>
        <v>0.69523809523809521</v>
      </c>
      <c r="H141">
        <v>15</v>
      </c>
    </row>
    <row r="142" spans="2:8" x14ac:dyDescent="0.2">
      <c r="B142">
        <v>103</v>
      </c>
      <c r="C142">
        <v>49</v>
      </c>
      <c r="D142">
        <v>77</v>
      </c>
      <c r="E142">
        <v>25</v>
      </c>
      <c r="F142" s="7">
        <f t="shared" si="14"/>
        <v>2.1020408163265305</v>
      </c>
      <c r="G142" s="7">
        <f t="shared" si="15"/>
        <v>0.74757281553398058</v>
      </c>
      <c r="H142">
        <v>16</v>
      </c>
    </row>
    <row r="143" spans="2:8" x14ac:dyDescent="0.2">
      <c r="B143">
        <v>125</v>
      </c>
      <c r="C143">
        <v>55</v>
      </c>
      <c r="D143">
        <v>77</v>
      </c>
      <c r="E143">
        <v>23</v>
      </c>
      <c r="F143" s="7">
        <f t="shared" si="14"/>
        <v>2.2727272727272729</v>
      </c>
      <c r="G143" s="7">
        <f t="shared" si="15"/>
        <v>0.61599999999999999</v>
      </c>
      <c r="H143">
        <v>20</v>
      </c>
    </row>
    <row r="144" spans="2:8" x14ac:dyDescent="0.2">
      <c r="B144">
        <v>104</v>
      </c>
      <c r="C144">
        <v>55</v>
      </c>
      <c r="D144">
        <v>65</v>
      </c>
      <c r="E144">
        <v>23</v>
      </c>
      <c r="F144" s="7">
        <f t="shared" si="14"/>
        <v>1.8909090909090909</v>
      </c>
      <c r="G144" s="7">
        <f t="shared" si="15"/>
        <v>0.625</v>
      </c>
      <c r="H144">
        <v>13</v>
      </c>
    </row>
    <row r="145" spans="2:8" x14ac:dyDescent="0.2">
      <c r="B145">
        <v>86</v>
      </c>
      <c r="C145">
        <v>42</v>
      </c>
      <c r="D145">
        <v>58</v>
      </c>
      <c r="E145">
        <v>27</v>
      </c>
      <c r="F145" s="7">
        <f t="shared" si="14"/>
        <v>2.0476190476190474</v>
      </c>
      <c r="G145" s="7">
        <f t="shared" si="15"/>
        <v>0.67441860465116277</v>
      </c>
      <c r="H145">
        <v>13</v>
      </c>
    </row>
    <row r="146" spans="2:8" x14ac:dyDescent="0.2">
      <c r="B146">
        <v>95</v>
      </c>
      <c r="C146">
        <v>44</v>
      </c>
      <c r="D146">
        <v>55</v>
      </c>
      <c r="E146">
        <v>28</v>
      </c>
      <c r="F146" s="7">
        <f t="shared" si="14"/>
        <v>2.1590909090909092</v>
      </c>
      <c r="G146" s="7">
        <f t="shared" si="15"/>
        <v>0.57894736842105265</v>
      </c>
      <c r="H146">
        <v>14</v>
      </c>
    </row>
    <row r="147" spans="2:8" x14ac:dyDescent="0.2">
      <c r="B147">
        <v>103</v>
      </c>
      <c r="C147">
        <v>43</v>
      </c>
      <c r="D147">
        <v>70</v>
      </c>
      <c r="E147">
        <v>25</v>
      </c>
      <c r="F147" s="7">
        <f t="shared" si="14"/>
        <v>2.3953488372093021</v>
      </c>
      <c r="G147" s="7">
        <f t="shared" si="15"/>
        <v>0.67961165048543692</v>
      </c>
      <c r="H147">
        <v>16</v>
      </c>
    </row>
    <row r="148" spans="2:8" x14ac:dyDescent="0.2">
      <c r="B148">
        <v>114</v>
      </c>
      <c r="C148">
        <v>44</v>
      </c>
      <c r="D148">
        <v>87</v>
      </c>
      <c r="E148">
        <v>24</v>
      </c>
      <c r="F148" s="7">
        <f t="shared" si="14"/>
        <v>2.5909090909090908</v>
      </c>
      <c r="G148" s="7">
        <f t="shared" si="15"/>
        <v>0.76315789473684215</v>
      </c>
      <c r="H148">
        <v>16</v>
      </c>
    </row>
    <row r="149" spans="2:8" x14ac:dyDescent="0.2">
      <c r="B149">
        <v>110</v>
      </c>
      <c r="C149">
        <v>52</v>
      </c>
      <c r="D149">
        <v>80</v>
      </c>
      <c r="E149">
        <v>27</v>
      </c>
      <c r="F149" s="7">
        <f t="shared" si="14"/>
        <v>2.1153846153846154</v>
      </c>
      <c r="G149" s="7">
        <f t="shared" si="15"/>
        <v>0.72727272727272729</v>
      </c>
      <c r="H149">
        <v>15</v>
      </c>
    </row>
    <row r="150" spans="2:8" x14ac:dyDescent="0.2">
      <c r="B150">
        <v>115</v>
      </c>
      <c r="C150">
        <v>48</v>
      </c>
      <c r="D150">
        <v>74</v>
      </c>
      <c r="E150">
        <v>24</v>
      </c>
      <c r="F150" s="7">
        <f t="shared" si="14"/>
        <v>2.3958333333333335</v>
      </c>
      <c r="G150" s="7">
        <f t="shared" si="15"/>
        <v>0.64347826086956517</v>
      </c>
      <c r="H150">
        <v>18</v>
      </c>
    </row>
    <row r="151" spans="2:8" x14ac:dyDescent="0.2">
      <c r="B151">
        <v>72</v>
      </c>
      <c r="C151">
        <v>40</v>
      </c>
      <c r="D151">
        <v>42</v>
      </c>
      <c r="E151">
        <v>28</v>
      </c>
      <c r="F151" s="7">
        <f t="shared" si="14"/>
        <v>1.8</v>
      </c>
      <c r="G151" s="7">
        <f t="shared" si="15"/>
        <v>0.58333333333333337</v>
      </c>
      <c r="H151">
        <v>13</v>
      </c>
    </row>
    <row r="152" spans="2:8" x14ac:dyDescent="0.2">
      <c r="B152">
        <v>128</v>
      </c>
      <c r="C152">
        <v>65</v>
      </c>
      <c r="D152">
        <v>80</v>
      </c>
      <c r="E152">
        <v>28</v>
      </c>
      <c r="F152" s="7">
        <f t="shared" si="14"/>
        <v>1.9692307692307693</v>
      </c>
      <c r="G152" s="7">
        <f t="shared" si="15"/>
        <v>0.625</v>
      </c>
      <c r="H152">
        <v>16</v>
      </c>
    </row>
    <row r="153" spans="2:8" x14ac:dyDescent="0.2">
      <c r="B153">
        <v>110</v>
      </c>
      <c r="C153">
        <v>58</v>
      </c>
      <c r="D153">
        <v>65</v>
      </c>
      <c r="E153">
        <v>27</v>
      </c>
      <c r="F153" s="7">
        <f t="shared" si="14"/>
        <v>1.896551724137931</v>
      </c>
      <c r="G153" s="7">
        <f t="shared" si="15"/>
        <v>0.59090909090909094</v>
      </c>
      <c r="H153">
        <v>16</v>
      </c>
    </row>
    <row r="154" spans="2:8" x14ac:dyDescent="0.2">
      <c r="B154">
        <v>130</v>
      </c>
      <c r="C154">
        <v>57</v>
      </c>
      <c r="D154">
        <v>90</v>
      </c>
      <c r="E154">
        <v>20</v>
      </c>
      <c r="F154" s="7">
        <f t="shared" si="14"/>
        <v>2.2807017543859649</v>
      </c>
      <c r="G154" s="7">
        <f t="shared" si="15"/>
        <v>0.69230769230769229</v>
      </c>
      <c r="H154">
        <v>18</v>
      </c>
    </row>
    <row r="155" spans="2:8" x14ac:dyDescent="0.2">
      <c r="B155">
        <v>128</v>
      </c>
      <c r="C155">
        <v>65</v>
      </c>
      <c r="D155">
        <v>82</v>
      </c>
      <c r="E155">
        <v>28</v>
      </c>
      <c r="F155" s="7">
        <f t="shared" si="14"/>
        <v>1.9692307692307693</v>
      </c>
      <c r="G155" s="7">
        <f t="shared" si="15"/>
        <v>0.640625</v>
      </c>
      <c r="H155">
        <v>18</v>
      </c>
    </row>
    <row r="156" spans="2:8" x14ac:dyDescent="0.2">
      <c r="B156">
        <v>136</v>
      </c>
      <c r="C156">
        <v>78</v>
      </c>
      <c r="D156">
        <v>80</v>
      </c>
      <c r="E156">
        <v>30</v>
      </c>
      <c r="F156" s="7">
        <f t="shared" si="14"/>
        <v>1.7435897435897436</v>
      </c>
      <c r="G156" s="7">
        <f t="shared" si="15"/>
        <v>0.58823529411764708</v>
      </c>
      <c r="H156">
        <v>19</v>
      </c>
    </row>
    <row r="157" spans="2:8" x14ac:dyDescent="0.2">
      <c r="B157">
        <v>103</v>
      </c>
      <c r="C157">
        <v>60</v>
      </c>
      <c r="D157">
        <v>70</v>
      </c>
      <c r="E157">
        <v>27</v>
      </c>
      <c r="F157" s="7">
        <f t="shared" si="14"/>
        <v>1.7166666666666666</v>
      </c>
      <c r="G157" s="7">
        <f t="shared" si="15"/>
        <v>0.67961165048543692</v>
      </c>
      <c r="H157">
        <v>19</v>
      </c>
    </row>
    <row r="158" spans="2:8" x14ac:dyDescent="0.2">
      <c r="B158">
        <v>110</v>
      </c>
      <c r="C158">
        <v>59</v>
      </c>
      <c r="D158">
        <v>63</v>
      </c>
      <c r="E158">
        <v>27</v>
      </c>
      <c r="F158" s="7">
        <f t="shared" si="14"/>
        <v>1.8644067796610169</v>
      </c>
      <c r="G158" s="7">
        <f t="shared" si="15"/>
        <v>0.57272727272727275</v>
      </c>
      <c r="H158">
        <v>19</v>
      </c>
    </row>
    <row r="159" spans="2:8" x14ac:dyDescent="0.2">
      <c r="B159">
        <v>68</v>
      </c>
      <c r="C159">
        <v>42</v>
      </c>
      <c r="D159">
        <v>40</v>
      </c>
      <c r="F159" s="7">
        <f t="shared" si="14"/>
        <v>1.6190476190476191</v>
      </c>
      <c r="G159" s="7">
        <f t="shared" si="15"/>
        <v>0.58823529411764708</v>
      </c>
      <c r="H159">
        <v>14</v>
      </c>
    </row>
    <row r="160" spans="2:8" x14ac:dyDescent="0.2">
      <c r="B160">
        <v>65</v>
      </c>
      <c r="C160">
        <v>36</v>
      </c>
      <c r="D160">
        <v>40</v>
      </c>
      <c r="E160">
        <v>22</v>
      </c>
      <c r="F160" s="7">
        <f t="shared" si="14"/>
        <v>1.8055555555555556</v>
      </c>
      <c r="G160" s="7">
        <f t="shared" si="15"/>
        <v>0.61538461538461542</v>
      </c>
      <c r="H160">
        <v>14</v>
      </c>
    </row>
    <row r="161" spans="1:15" x14ac:dyDescent="0.2">
      <c r="B161">
        <v>92</v>
      </c>
      <c r="C161">
        <v>50</v>
      </c>
      <c r="D161">
        <v>72</v>
      </c>
      <c r="E161">
        <v>27</v>
      </c>
      <c r="F161" s="7">
        <f t="shared" si="14"/>
        <v>1.84</v>
      </c>
      <c r="G161" s="7">
        <f t="shared" si="15"/>
        <v>0.78260869565217395</v>
      </c>
      <c r="H161">
        <v>16</v>
      </c>
    </row>
    <row r="162" spans="1:15" x14ac:dyDescent="0.2">
      <c r="B162">
        <v>88</v>
      </c>
      <c r="C162">
        <v>56</v>
      </c>
      <c r="D162">
        <v>60</v>
      </c>
      <c r="E162">
        <v>27</v>
      </c>
      <c r="F162" s="7">
        <f t="shared" si="14"/>
        <v>1.5714285714285714</v>
      </c>
      <c r="G162" s="7">
        <f t="shared" si="15"/>
        <v>0.68181818181818177</v>
      </c>
      <c r="H162">
        <v>16</v>
      </c>
    </row>
    <row r="163" spans="1:15" x14ac:dyDescent="0.2">
      <c r="B163">
        <v>85</v>
      </c>
      <c r="C163">
        <v>47</v>
      </c>
      <c r="D163">
        <v>58</v>
      </c>
      <c r="E163">
        <v>29</v>
      </c>
      <c r="F163" s="7">
        <f t="shared" si="14"/>
        <v>1.8085106382978724</v>
      </c>
      <c r="G163" s="7">
        <f t="shared" si="15"/>
        <v>0.68235294117647061</v>
      </c>
      <c r="H163">
        <v>14</v>
      </c>
    </row>
    <row r="164" spans="1:15" x14ac:dyDescent="0.2">
      <c r="B164">
        <v>68</v>
      </c>
      <c r="C164">
        <v>39</v>
      </c>
      <c r="D164">
        <v>46</v>
      </c>
      <c r="E164">
        <v>30</v>
      </c>
      <c r="F164" s="7">
        <f t="shared" si="14"/>
        <v>1.7435897435897436</v>
      </c>
      <c r="G164" s="7">
        <f t="shared" si="15"/>
        <v>0.67647058823529416</v>
      </c>
      <c r="H164">
        <v>13</v>
      </c>
    </row>
    <row r="165" spans="1:15" x14ac:dyDescent="0.2">
      <c r="B165">
        <v>95</v>
      </c>
      <c r="C165">
        <v>51</v>
      </c>
      <c r="D165">
        <v>70</v>
      </c>
      <c r="E165">
        <v>33</v>
      </c>
      <c r="F165" s="7">
        <f t="shared" si="14"/>
        <v>1.8627450980392157</v>
      </c>
      <c r="G165" s="7">
        <f t="shared" si="15"/>
        <v>0.73684210526315785</v>
      </c>
      <c r="H165">
        <v>16</v>
      </c>
    </row>
    <row r="166" spans="1:15" x14ac:dyDescent="0.2">
      <c r="B166">
        <v>80</v>
      </c>
      <c r="C166">
        <v>37</v>
      </c>
      <c r="D166">
        <v>50</v>
      </c>
      <c r="F166" s="7">
        <f t="shared" si="14"/>
        <v>2.1621621621621623</v>
      </c>
      <c r="G166" s="7">
        <f t="shared" si="15"/>
        <v>0.625</v>
      </c>
      <c r="H166">
        <v>12</v>
      </c>
    </row>
    <row r="167" spans="1:15" x14ac:dyDescent="0.2">
      <c r="B167">
        <v>101</v>
      </c>
      <c r="C167">
        <v>44</v>
      </c>
      <c r="D167">
        <v>60</v>
      </c>
      <c r="E167">
        <v>28</v>
      </c>
      <c r="F167" s="7">
        <f t="shared" ref="F167:F174" si="16">B167/C167</f>
        <v>2.2954545454545454</v>
      </c>
      <c r="G167" s="7">
        <f t="shared" ref="G167:G174" si="17">D167/B167</f>
        <v>0.59405940594059403</v>
      </c>
      <c r="H167">
        <v>18</v>
      </c>
    </row>
    <row r="168" spans="1:15" x14ac:dyDescent="0.2">
      <c r="B168">
        <v>97</v>
      </c>
      <c r="C168">
        <v>49</v>
      </c>
      <c r="D168">
        <v>67</v>
      </c>
      <c r="E168">
        <v>32</v>
      </c>
      <c r="F168" s="7">
        <f t="shared" si="16"/>
        <v>1.9795918367346939</v>
      </c>
      <c r="G168" s="7">
        <f t="shared" si="17"/>
        <v>0.69072164948453607</v>
      </c>
      <c r="H168">
        <v>16</v>
      </c>
    </row>
    <row r="169" spans="1:15" x14ac:dyDescent="0.2">
      <c r="B169">
        <v>97</v>
      </c>
      <c r="C169">
        <v>52</v>
      </c>
      <c r="D169">
        <v>62</v>
      </c>
      <c r="E169">
        <v>32</v>
      </c>
      <c r="F169" s="7">
        <f t="shared" si="16"/>
        <v>1.8653846153846154</v>
      </c>
      <c r="G169" s="7">
        <f t="shared" si="17"/>
        <v>0.63917525773195871</v>
      </c>
      <c r="H169">
        <v>16</v>
      </c>
    </row>
    <row r="170" spans="1:15" x14ac:dyDescent="0.2">
      <c r="B170">
        <v>87</v>
      </c>
      <c r="C170">
        <v>47</v>
      </c>
      <c r="D170">
        <v>58</v>
      </c>
      <c r="E170">
        <v>29</v>
      </c>
      <c r="F170" s="7">
        <f t="shared" si="16"/>
        <v>1.8510638297872339</v>
      </c>
      <c r="G170" s="7">
        <f t="shared" si="17"/>
        <v>0.66666666666666663</v>
      </c>
      <c r="H170">
        <v>15</v>
      </c>
    </row>
    <row r="171" spans="1:15" x14ac:dyDescent="0.2">
      <c r="B171">
        <v>125</v>
      </c>
      <c r="C171">
        <v>73</v>
      </c>
      <c r="D171">
        <v>84</v>
      </c>
      <c r="E171">
        <v>32</v>
      </c>
      <c r="F171" s="7">
        <f t="shared" si="16"/>
        <v>1.7123287671232876</v>
      </c>
      <c r="G171" s="7">
        <f t="shared" si="17"/>
        <v>0.67200000000000004</v>
      </c>
      <c r="H171">
        <v>17</v>
      </c>
    </row>
    <row r="172" spans="1:15" x14ac:dyDescent="0.2">
      <c r="B172">
        <v>141</v>
      </c>
      <c r="C172">
        <v>80</v>
      </c>
      <c r="D172">
        <v>93</v>
      </c>
      <c r="E172">
        <v>33</v>
      </c>
      <c r="F172" s="7">
        <f t="shared" si="16"/>
        <v>1.7625</v>
      </c>
      <c r="G172" s="7">
        <f t="shared" si="17"/>
        <v>0.65957446808510634</v>
      </c>
      <c r="H172">
        <v>17</v>
      </c>
    </row>
    <row r="173" spans="1:15" x14ac:dyDescent="0.2">
      <c r="B173">
        <v>145</v>
      </c>
      <c r="C173">
        <v>68</v>
      </c>
      <c r="D173">
        <v>93</v>
      </c>
      <c r="E173">
        <v>25</v>
      </c>
      <c r="F173" s="7">
        <f t="shared" si="16"/>
        <v>2.1323529411764706</v>
      </c>
      <c r="G173" s="7">
        <f t="shared" si="17"/>
        <v>0.64137931034482754</v>
      </c>
      <c r="H173">
        <v>16</v>
      </c>
    </row>
    <row r="174" spans="1:15" x14ac:dyDescent="0.2">
      <c r="B174">
        <v>83</v>
      </c>
      <c r="C174">
        <v>40</v>
      </c>
      <c r="D174">
        <v>62</v>
      </c>
      <c r="E174">
        <v>20</v>
      </c>
      <c r="F174" s="7">
        <f t="shared" si="16"/>
        <v>2.0750000000000002</v>
      </c>
      <c r="G174" s="7">
        <f t="shared" si="17"/>
        <v>0.74698795180722888</v>
      </c>
      <c r="H174">
        <v>12</v>
      </c>
    </row>
    <row r="175" spans="1:15" x14ac:dyDescent="0.2">
      <c r="A175" t="s">
        <v>412</v>
      </c>
      <c r="J175">
        <v>14</v>
      </c>
      <c r="K175">
        <v>14</v>
      </c>
      <c r="L175" s="7">
        <f>J175/K175</f>
        <v>1</v>
      </c>
      <c r="M175" t="s">
        <v>230</v>
      </c>
      <c r="N175" t="s">
        <v>222</v>
      </c>
      <c r="O175" t="s">
        <v>413</v>
      </c>
    </row>
    <row r="176" spans="1:15" x14ac:dyDescent="0.2">
      <c r="J176">
        <v>14</v>
      </c>
      <c r="K176">
        <v>13.5</v>
      </c>
      <c r="L176" s="7">
        <f t="shared" ref="L176:L186" si="18">J176/K176</f>
        <v>1.037037037037037</v>
      </c>
    </row>
    <row r="177" spans="1:18" x14ac:dyDescent="0.2">
      <c r="J177">
        <v>11</v>
      </c>
      <c r="K177">
        <v>14</v>
      </c>
      <c r="L177" s="7">
        <f t="shared" si="18"/>
        <v>0.7857142857142857</v>
      </c>
    </row>
    <row r="178" spans="1:18" x14ac:dyDescent="0.2">
      <c r="J178">
        <v>11</v>
      </c>
      <c r="K178">
        <v>13</v>
      </c>
      <c r="L178" s="7">
        <f t="shared" si="18"/>
        <v>0.84615384615384615</v>
      </c>
    </row>
    <row r="179" spans="1:18" x14ac:dyDescent="0.2">
      <c r="J179">
        <v>14</v>
      </c>
      <c r="K179">
        <v>15</v>
      </c>
      <c r="L179" s="7">
        <f t="shared" si="18"/>
        <v>0.93333333333333335</v>
      </c>
    </row>
    <row r="180" spans="1:18" x14ac:dyDescent="0.2">
      <c r="J180">
        <v>12</v>
      </c>
      <c r="K180">
        <v>15</v>
      </c>
      <c r="L180" s="7">
        <f t="shared" si="18"/>
        <v>0.8</v>
      </c>
      <c r="M180" t="s">
        <v>98</v>
      </c>
      <c r="N180" t="s">
        <v>222</v>
      </c>
      <c r="O180" t="s">
        <v>222</v>
      </c>
    </row>
    <row r="181" spans="1:18" x14ac:dyDescent="0.2">
      <c r="A181" t="s">
        <v>414</v>
      </c>
      <c r="J181">
        <v>15</v>
      </c>
      <c r="K181">
        <v>15</v>
      </c>
      <c r="L181" s="7">
        <f t="shared" si="18"/>
        <v>1</v>
      </c>
    </row>
    <row r="182" spans="1:18" x14ac:dyDescent="0.2">
      <c r="J182">
        <v>13</v>
      </c>
      <c r="K182">
        <v>15</v>
      </c>
      <c r="L182" s="7">
        <f t="shared" si="18"/>
        <v>0.8666666666666667</v>
      </c>
    </row>
    <row r="183" spans="1:18" x14ac:dyDescent="0.2">
      <c r="J183">
        <v>15</v>
      </c>
      <c r="K183">
        <v>15</v>
      </c>
      <c r="L183" s="7">
        <f t="shared" si="18"/>
        <v>1</v>
      </c>
    </row>
    <row r="184" spans="1:18" x14ac:dyDescent="0.2">
      <c r="J184">
        <v>14</v>
      </c>
      <c r="K184">
        <v>16</v>
      </c>
      <c r="L184" s="7">
        <f t="shared" si="18"/>
        <v>0.875</v>
      </c>
    </row>
    <row r="185" spans="1:18" x14ac:dyDescent="0.2">
      <c r="J185">
        <v>14</v>
      </c>
      <c r="K185">
        <v>15</v>
      </c>
      <c r="L185" s="7">
        <f t="shared" si="18"/>
        <v>0.93333333333333335</v>
      </c>
    </row>
    <row r="186" spans="1:18" x14ac:dyDescent="0.2">
      <c r="J186">
        <v>14</v>
      </c>
      <c r="K186">
        <v>14</v>
      </c>
      <c r="L186" s="7">
        <f t="shared" si="18"/>
        <v>1</v>
      </c>
    </row>
    <row r="187" spans="1:18" x14ac:dyDescent="0.2">
      <c r="A187" t="s">
        <v>427</v>
      </c>
      <c r="B187">
        <v>105</v>
      </c>
      <c r="C187">
        <v>68</v>
      </c>
      <c r="D187">
        <v>75</v>
      </c>
      <c r="E187">
        <v>28</v>
      </c>
      <c r="F187" s="7">
        <f>B187/C187</f>
        <v>1.5441176470588236</v>
      </c>
      <c r="G187" s="7">
        <f>D187/B187</f>
        <v>0.7142857142857143</v>
      </c>
      <c r="H187">
        <v>18</v>
      </c>
      <c r="R187" t="s">
        <v>428</v>
      </c>
    </row>
    <row r="188" spans="1:18" x14ac:dyDescent="0.2">
      <c r="A188" t="s">
        <v>427</v>
      </c>
      <c r="B188">
        <v>103</v>
      </c>
      <c r="C188">
        <v>61</v>
      </c>
      <c r="D188">
        <v>65</v>
      </c>
      <c r="E188">
        <v>35</v>
      </c>
      <c r="F188" s="7">
        <f t="shared" ref="F188:F251" si="19">B188/C188</f>
        <v>1.6885245901639345</v>
      </c>
      <c r="G188" s="7">
        <f t="shared" ref="G188:G251" si="20">D188/B188</f>
        <v>0.6310679611650486</v>
      </c>
      <c r="H188">
        <v>14</v>
      </c>
      <c r="R188" t="s">
        <v>428</v>
      </c>
    </row>
    <row r="189" spans="1:18" x14ac:dyDescent="0.2">
      <c r="A189" t="s">
        <v>427</v>
      </c>
      <c r="B189">
        <v>110</v>
      </c>
      <c r="C189">
        <v>48</v>
      </c>
      <c r="D189">
        <v>72</v>
      </c>
      <c r="E189">
        <v>28</v>
      </c>
      <c r="F189" s="7">
        <f t="shared" si="19"/>
        <v>2.2916666666666665</v>
      </c>
      <c r="G189" s="7">
        <f t="shared" si="20"/>
        <v>0.65454545454545454</v>
      </c>
      <c r="H189">
        <v>15</v>
      </c>
      <c r="R189" t="s">
        <v>428</v>
      </c>
    </row>
    <row r="190" spans="1:18" x14ac:dyDescent="0.2">
      <c r="A190" t="s">
        <v>427</v>
      </c>
      <c r="B190">
        <v>125</v>
      </c>
      <c r="C190">
        <v>55</v>
      </c>
      <c r="D190">
        <v>78</v>
      </c>
      <c r="E190">
        <v>23</v>
      </c>
      <c r="F190" s="7">
        <f t="shared" si="19"/>
        <v>2.2727272727272729</v>
      </c>
      <c r="G190" s="7">
        <f t="shared" si="20"/>
        <v>0.624</v>
      </c>
      <c r="H190">
        <v>16</v>
      </c>
      <c r="R190" t="s">
        <v>428</v>
      </c>
    </row>
    <row r="191" spans="1:18" x14ac:dyDescent="0.2">
      <c r="A191" t="s">
        <v>427</v>
      </c>
      <c r="B191">
        <v>110</v>
      </c>
      <c r="C191">
        <v>52</v>
      </c>
      <c r="D191">
        <v>70</v>
      </c>
      <c r="E191">
        <v>28</v>
      </c>
      <c r="F191" s="7">
        <f t="shared" si="19"/>
        <v>2.1153846153846154</v>
      </c>
      <c r="G191" s="7">
        <f t="shared" si="20"/>
        <v>0.63636363636363635</v>
      </c>
      <c r="H191">
        <v>16</v>
      </c>
      <c r="R191" t="s">
        <v>428</v>
      </c>
    </row>
    <row r="192" spans="1:18" x14ac:dyDescent="0.2">
      <c r="A192" t="s">
        <v>427</v>
      </c>
      <c r="B192">
        <v>95</v>
      </c>
      <c r="C192">
        <v>40</v>
      </c>
      <c r="D192">
        <v>62</v>
      </c>
      <c r="E192">
        <v>20</v>
      </c>
      <c r="F192" s="7">
        <f t="shared" si="19"/>
        <v>2.375</v>
      </c>
      <c r="G192" s="7">
        <f t="shared" si="20"/>
        <v>0.65263157894736845</v>
      </c>
      <c r="H192">
        <v>13</v>
      </c>
      <c r="R192" t="s">
        <v>428</v>
      </c>
    </row>
    <row r="193" spans="1:18" x14ac:dyDescent="0.2">
      <c r="A193" t="s">
        <v>427</v>
      </c>
      <c r="B193">
        <v>120</v>
      </c>
      <c r="C193">
        <v>49</v>
      </c>
      <c r="D193">
        <v>78</v>
      </c>
      <c r="E193">
        <v>24</v>
      </c>
      <c r="F193" s="7">
        <f t="shared" si="19"/>
        <v>2.4489795918367347</v>
      </c>
      <c r="G193" s="7">
        <f t="shared" si="20"/>
        <v>0.65</v>
      </c>
      <c r="H193">
        <v>17</v>
      </c>
      <c r="R193" t="s">
        <v>428</v>
      </c>
    </row>
    <row r="194" spans="1:18" x14ac:dyDescent="0.2">
      <c r="A194" t="s">
        <v>427</v>
      </c>
      <c r="B194">
        <v>110</v>
      </c>
      <c r="C194">
        <v>48</v>
      </c>
      <c r="D194">
        <v>80</v>
      </c>
      <c r="E194">
        <v>23</v>
      </c>
      <c r="F194" s="7">
        <f t="shared" si="19"/>
        <v>2.2916666666666665</v>
      </c>
      <c r="G194" s="7">
        <f t="shared" si="20"/>
        <v>0.72727272727272729</v>
      </c>
      <c r="H194">
        <v>16</v>
      </c>
      <c r="R194" t="s">
        <v>428</v>
      </c>
    </row>
    <row r="195" spans="1:18" x14ac:dyDescent="0.2">
      <c r="A195" t="s">
        <v>427</v>
      </c>
      <c r="B195">
        <v>116</v>
      </c>
      <c r="C195">
        <v>55</v>
      </c>
      <c r="D195">
        <v>75</v>
      </c>
      <c r="E195">
        <v>23</v>
      </c>
      <c r="F195" s="7">
        <f t="shared" si="19"/>
        <v>2.1090909090909089</v>
      </c>
      <c r="G195" s="7">
        <f t="shared" si="20"/>
        <v>0.64655172413793105</v>
      </c>
      <c r="H195">
        <v>16</v>
      </c>
      <c r="R195" t="s">
        <v>428</v>
      </c>
    </row>
    <row r="196" spans="1:18" x14ac:dyDescent="0.2">
      <c r="A196" t="s">
        <v>427</v>
      </c>
      <c r="B196">
        <v>105</v>
      </c>
      <c r="C196">
        <v>47</v>
      </c>
      <c r="D196">
        <v>68</v>
      </c>
      <c r="E196">
        <v>22</v>
      </c>
      <c r="F196" s="7">
        <f t="shared" si="19"/>
        <v>2.2340425531914891</v>
      </c>
      <c r="G196" s="7">
        <f t="shared" si="20"/>
        <v>0.64761904761904765</v>
      </c>
      <c r="H196">
        <v>14</v>
      </c>
      <c r="R196" t="s">
        <v>428</v>
      </c>
    </row>
    <row r="197" spans="1:18" x14ac:dyDescent="0.2">
      <c r="A197" t="s">
        <v>427</v>
      </c>
      <c r="B197">
        <v>92</v>
      </c>
      <c r="C197">
        <v>42</v>
      </c>
      <c r="D197">
        <v>60</v>
      </c>
      <c r="E197">
        <v>26</v>
      </c>
      <c r="F197" s="7">
        <f t="shared" si="19"/>
        <v>2.1904761904761907</v>
      </c>
      <c r="G197" s="7">
        <f t="shared" si="20"/>
        <v>0.65217391304347827</v>
      </c>
      <c r="H197">
        <v>15</v>
      </c>
      <c r="R197" t="s">
        <v>428</v>
      </c>
    </row>
    <row r="198" spans="1:18" x14ac:dyDescent="0.2">
      <c r="A198" t="s">
        <v>427</v>
      </c>
      <c r="B198">
        <v>87</v>
      </c>
      <c r="C198">
        <v>40</v>
      </c>
      <c r="D198">
        <v>55</v>
      </c>
      <c r="E198">
        <v>25</v>
      </c>
      <c r="F198" s="7">
        <f t="shared" si="19"/>
        <v>2.1749999999999998</v>
      </c>
      <c r="G198" s="7">
        <f t="shared" si="20"/>
        <v>0.63218390804597702</v>
      </c>
      <c r="H198">
        <v>15</v>
      </c>
      <c r="R198" t="s">
        <v>428</v>
      </c>
    </row>
    <row r="199" spans="1:18" x14ac:dyDescent="0.2">
      <c r="A199" t="s">
        <v>427</v>
      </c>
      <c r="B199">
        <v>110</v>
      </c>
      <c r="C199">
        <v>58</v>
      </c>
      <c r="D199">
        <v>75</v>
      </c>
      <c r="E199">
        <v>25</v>
      </c>
      <c r="F199" s="7">
        <f t="shared" si="19"/>
        <v>1.896551724137931</v>
      </c>
      <c r="G199" s="7">
        <f t="shared" si="20"/>
        <v>0.68181818181818177</v>
      </c>
      <c r="H199">
        <v>16</v>
      </c>
      <c r="R199" t="s">
        <v>428</v>
      </c>
    </row>
    <row r="200" spans="1:18" x14ac:dyDescent="0.2">
      <c r="A200" t="s">
        <v>427</v>
      </c>
      <c r="B200">
        <v>125</v>
      </c>
      <c r="C200">
        <v>62</v>
      </c>
      <c r="D200">
        <v>88</v>
      </c>
      <c r="E200">
        <v>25</v>
      </c>
      <c r="F200" s="7">
        <f t="shared" si="19"/>
        <v>2.0161290322580645</v>
      </c>
      <c r="G200" s="7">
        <f t="shared" si="20"/>
        <v>0.70399999999999996</v>
      </c>
      <c r="H200">
        <v>16</v>
      </c>
      <c r="R200" t="s">
        <v>428</v>
      </c>
    </row>
    <row r="201" spans="1:18" x14ac:dyDescent="0.2">
      <c r="A201" t="s">
        <v>427</v>
      </c>
      <c r="B201">
        <v>93</v>
      </c>
      <c r="C201">
        <v>58</v>
      </c>
      <c r="D201">
        <v>62</v>
      </c>
      <c r="E201">
        <v>27</v>
      </c>
      <c r="F201" s="7">
        <f t="shared" si="19"/>
        <v>1.603448275862069</v>
      </c>
      <c r="G201" s="7">
        <f t="shared" si="20"/>
        <v>0.66666666666666663</v>
      </c>
      <c r="H201">
        <v>17</v>
      </c>
      <c r="R201" t="s">
        <v>428</v>
      </c>
    </row>
    <row r="202" spans="1:18" x14ac:dyDescent="0.2">
      <c r="A202" t="s">
        <v>427</v>
      </c>
      <c r="B202">
        <v>76</v>
      </c>
      <c r="C202">
        <v>48</v>
      </c>
      <c r="D202">
        <v>47</v>
      </c>
      <c r="E202">
        <v>24</v>
      </c>
      <c r="F202" s="7">
        <f t="shared" si="19"/>
        <v>1.5833333333333333</v>
      </c>
      <c r="G202" s="7">
        <f t="shared" si="20"/>
        <v>0.61842105263157898</v>
      </c>
      <c r="H202">
        <v>13</v>
      </c>
      <c r="R202" t="s">
        <v>428</v>
      </c>
    </row>
    <row r="203" spans="1:18" x14ac:dyDescent="0.2">
      <c r="A203" t="s">
        <v>427</v>
      </c>
      <c r="B203">
        <v>88</v>
      </c>
      <c r="C203">
        <v>52</v>
      </c>
      <c r="D203">
        <v>57</v>
      </c>
      <c r="E203">
        <v>30</v>
      </c>
      <c r="F203" s="7">
        <f t="shared" si="19"/>
        <v>1.6923076923076923</v>
      </c>
      <c r="G203" s="7">
        <f t="shared" si="20"/>
        <v>0.64772727272727271</v>
      </c>
      <c r="H203">
        <v>14</v>
      </c>
      <c r="R203" t="s">
        <v>428</v>
      </c>
    </row>
    <row r="204" spans="1:18" x14ac:dyDescent="0.2">
      <c r="A204" t="s">
        <v>427</v>
      </c>
      <c r="B204">
        <v>80</v>
      </c>
      <c r="C204">
        <v>41</v>
      </c>
      <c r="D204">
        <v>55</v>
      </c>
      <c r="E204">
        <v>29</v>
      </c>
      <c r="F204" s="7">
        <f t="shared" si="19"/>
        <v>1.9512195121951219</v>
      </c>
      <c r="G204" s="7">
        <f t="shared" si="20"/>
        <v>0.6875</v>
      </c>
      <c r="H204">
        <v>16</v>
      </c>
      <c r="R204" t="s">
        <v>428</v>
      </c>
    </row>
    <row r="205" spans="1:18" x14ac:dyDescent="0.2">
      <c r="A205" t="s">
        <v>427</v>
      </c>
      <c r="B205">
        <v>65</v>
      </c>
      <c r="C205">
        <v>40</v>
      </c>
      <c r="D205">
        <v>46</v>
      </c>
      <c r="E205">
        <v>28</v>
      </c>
      <c r="F205" s="7">
        <f t="shared" si="19"/>
        <v>1.625</v>
      </c>
      <c r="G205" s="7">
        <f t="shared" si="20"/>
        <v>0.70769230769230773</v>
      </c>
      <c r="H205">
        <v>12</v>
      </c>
      <c r="R205" t="s">
        <v>428</v>
      </c>
    </row>
    <row r="206" spans="1:18" x14ac:dyDescent="0.2">
      <c r="A206" t="s">
        <v>427</v>
      </c>
      <c r="B206">
        <v>67</v>
      </c>
      <c r="C206">
        <v>36</v>
      </c>
      <c r="D206">
        <v>42</v>
      </c>
      <c r="E206">
        <v>28</v>
      </c>
      <c r="F206" s="7">
        <f t="shared" si="19"/>
        <v>1.8611111111111112</v>
      </c>
      <c r="G206" s="7">
        <f t="shared" si="20"/>
        <v>0.62686567164179108</v>
      </c>
      <c r="H206">
        <v>12</v>
      </c>
      <c r="R206" t="s">
        <v>428</v>
      </c>
    </row>
    <row r="207" spans="1:18" x14ac:dyDescent="0.2">
      <c r="A207" t="s">
        <v>427</v>
      </c>
      <c r="B207">
        <v>68</v>
      </c>
      <c r="C207">
        <v>43</v>
      </c>
      <c r="D207">
        <v>42</v>
      </c>
      <c r="E207">
        <v>32</v>
      </c>
      <c r="F207" s="7">
        <f t="shared" si="19"/>
        <v>1.5813953488372092</v>
      </c>
      <c r="G207" s="7">
        <f t="shared" si="20"/>
        <v>0.61764705882352944</v>
      </c>
      <c r="H207">
        <v>14</v>
      </c>
      <c r="R207" t="s">
        <v>428</v>
      </c>
    </row>
    <row r="208" spans="1:18" x14ac:dyDescent="0.2">
      <c r="A208" t="s">
        <v>427</v>
      </c>
      <c r="B208">
        <v>105</v>
      </c>
      <c r="C208">
        <v>48</v>
      </c>
      <c r="D208">
        <v>65</v>
      </c>
      <c r="E208">
        <v>22</v>
      </c>
      <c r="F208" s="7">
        <f t="shared" si="19"/>
        <v>2.1875</v>
      </c>
      <c r="G208" s="7">
        <f t="shared" si="20"/>
        <v>0.61904761904761907</v>
      </c>
      <c r="H208">
        <v>19</v>
      </c>
      <c r="R208" t="s">
        <v>428</v>
      </c>
    </row>
    <row r="209" spans="1:18" x14ac:dyDescent="0.2">
      <c r="A209" t="s">
        <v>427</v>
      </c>
      <c r="B209">
        <v>88</v>
      </c>
      <c r="C209">
        <v>44</v>
      </c>
      <c r="D209">
        <v>55</v>
      </c>
      <c r="E209">
        <v>23</v>
      </c>
      <c r="F209" s="7">
        <f t="shared" si="19"/>
        <v>2</v>
      </c>
      <c r="G209" s="7">
        <f t="shared" si="20"/>
        <v>0.625</v>
      </c>
      <c r="H209">
        <v>15</v>
      </c>
      <c r="R209" t="s">
        <v>428</v>
      </c>
    </row>
    <row r="210" spans="1:18" x14ac:dyDescent="0.2">
      <c r="A210" t="s">
        <v>427</v>
      </c>
      <c r="B210">
        <v>85</v>
      </c>
      <c r="C210">
        <v>44</v>
      </c>
      <c r="D210">
        <v>55</v>
      </c>
      <c r="E210">
        <v>25</v>
      </c>
      <c r="F210" s="7">
        <f t="shared" si="19"/>
        <v>1.9318181818181819</v>
      </c>
      <c r="G210" s="7">
        <f t="shared" si="20"/>
        <v>0.6470588235294118</v>
      </c>
      <c r="H210">
        <v>14</v>
      </c>
      <c r="R210" t="s">
        <v>428</v>
      </c>
    </row>
    <row r="211" spans="1:18" x14ac:dyDescent="0.2">
      <c r="A211" t="s">
        <v>427</v>
      </c>
      <c r="B211">
        <v>92</v>
      </c>
      <c r="C211">
        <v>43</v>
      </c>
      <c r="D211">
        <v>60</v>
      </c>
      <c r="E211">
        <v>23</v>
      </c>
      <c r="F211" s="7">
        <f t="shared" si="19"/>
        <v>2.13953488372093</v>
      </c>
      <c r="G211" s="7">
        <f t="shared" si="20"/>
        <v>0.65217391304347827</v>
      </c>
      <c r="H211">
        <v>17</v>
      </c>
      <c r="R211" t="s">
        <v>428</v>
      </c>
    </row>
    <row r="212" spans="1:18" x14ac:dyDescent="0.2">
      <c r="A212" t="s">
        <v>427</v>
      </c>
      <c r="B212">
        <v>130</v>
      </c>
      <c r="C212">
        <v>57</v>
      </c>
      <c r="D212">
        <v>84</v>
      </c>
      <c r="E212">
        <v>20</v>
      </c>
      <c r="F212" s="7">
        <f t="shared" si="19"/>
        <v>2.2807017543859649</v>
      </c>
      <c r="G212" s="7">
        <f t="shared" si="20"/>
        <v>0.64615384615384619</v>
      </c>
      <c r="H212">
        <v>17</v>
      </c>
      <c r="R212" t="s">
        <v>428</v>
      </c>
    </row>
    <row r="213" spans="1:18" x14ac:dyDescent="0.2">
      <c r="A213" t="s">
        <v>427</v>
      </c>
      <c r="B213">
        <v>100</v>
      </c>
      <c r="C213">
        <v>46</v>
      </c>
      <c r="D213">
        <v>64</v>
      </c>
      <c r="E213">
        <v>28</v>
      </c>
      <c r="F213" s="7">
        <f t="shared" si="19"/>
        <v>2.1739130434782608</v>
      </c>
      <c r="G213" s="7">
        <f t="shared" si="20"/>
        <v>0.64</v>
      </c>
      <c r="H213">
        <v>14</v>
      </c>
      <c r="R213" t="s">
        <v>428</v>
      </c>
    </row>
    <row r="214" spans="1:18" x14ac:dyDescent="0.2">
      <c r="A214" t="s">
        <v>427</v>
      </c>
      <c r="B214">
        <v>108</v>
      </c>
      <c r="C214">
        <v>60</v>
      </c>
      <c r="D214">
        <v>72</v>
      </c>
      <c r="E214">
        <v>28</v>
      </c>
      <c r="F214" s="7">
        <f t="shared" si="19"/>
        <v>1.8</v>
      </c>
      <c r="G214" s="7">
        <f t="shared" si="20"/>
        <v>0.66666666666666663</v>
      </c>
      <c r="H214">
        <v>16</v>
      </c>
      <c r="R214" t="s">
        <v>428</v>
      </c>
    </row>
    <row r="215" spans="1:18" x14ac:dyDescent="0.2">
      <c r="A215" t="s">
        <v>427</v>
      </c>
      <c r="B215">
        <v>103</v>
      </c>
      <c r="C215">
        <v>64</v>
      </c>
      <c r="D215">
        <v>66</v>
      </c>
      <c r="E215">
        <v>26</v>
      </c>
      <c r="F215" s="7">
        <f t="shared" si="19"/>
        <v>1.609375</v>
      </c>
      <c r="G215" s="7">
        <f t="shared" si="20"/>
        <v>0.64077669902912626</v>
      </c>
      <c r="H215">
        <v>16</v>
      </c>
      <c r="R215" t="s">
        <v>428</v>
      </c>
    </row>
    <row r="216" spans="1:18" x14ac:dyDescent="0.2">
      <c r="A216" t="s">
        <v>427</v>
      </c>
      <c r="B216">
        <v>78</v>
      </c>
      <c r="C216">
        <v>40</v>
      </c>
      <c r="D216">
        <v>56</v>
      </c>
      <c r="E216">
        <v>24</v>
      </c>
      <c r="F216" s="7">
        <f t="shared" si="19"/>
        <v>1.95</v>
      </c>
      <c r="G216" s="7">
        <f t="shared" si="20"/>
        <v>0.71794871794871795</v>
      </c>
      <c r="H216">
        <v>15</v>
      </c>
      <c r="R216" t="s">
        <v>428</v>
      </c>
    </row>
    <row r="217" spans="1:18" x14ac:dyDescent="0.2">
      <c r="A217" t="s">
        <v>427</v>
      </c>
      <c r="B217">
        <v>73</v>
      </c>
      <c r="C217">
        <v>30</v>
      </c>
      <c r="D217">
        <v>48</v>
      </c>
      <c r="E217">
        <v>22</v>
      </c>
      <c r="F217" s="7">
        <f t="shared" si="19"/>
        <v>2.4333333333333331</v>
      </c>
      <c r="G217" s="7">
        <f t="shared" si="20"/>
        <v>0.65753424657534243</v>
      </c>
      <c r="H217">
        <v>14</v>
      </c>
      <c r="R217" t="s">
        <v>428</v>
      </c>
    </row>
    <row r="218" spans="1:18" x14ac:dyDescent="0.2">
      <c r="A218" t="s">
        <v>427</v>
      </c>
      <c r="B218">
        <v>82</v>
      </c>
      <c r="C218">
        <v>37</v>
      </c>
      <c r="D218">
        <v>57</v>
      </c>
      <c r="E218">
        <v>26</v>
      </c>
      <c r="F218" s="7">
        <f t="shared" si="19"/>
        <v>2.2162162162162162</v>
      </c>
      <c r="G218" s="7">
        <f t="shared" si="20"/>
        <v>0.69512195121951215</v>
      </c>
      <c r="H218">
        <v>16</v>
      </c>
      <c r="R218" t="s">
        <v>428</v>
      </c>
    </row>
    <row r="219" spans="1:18" x14ac:dyDescent="0.2">
      <c r="A219" t="s">
        <v>427</v>
      </c>
      <c r="B219">
        <v>98</v>
      </c>
      <c r="C219">
        <v>47</v>
      </c>
      <c r="D219">
        <v>66</v>
      </c>
      <c r="E219">
        <v>27</v>
      </c>
      <c r="F219" s="7">
        <f t="shared" si="19"/>
        <v>2.0851063829787235</v>
      </c>
      <c r="G219" s="7">
        <f t="shared" si="20"/>
        <v>0.67346938775510201</v>
      </c>
      <c r="H219">
        <v>17</v>
      </c>
      <c r="R219" t="s">
        <v>428</v>
      </c>
    </row>
    <row r="220" spans="1:18" x14ac:dyDescent="0.2">
      <c r="A220" t="s">
        <v>427</v>
      </c>
      <c r="B220">
        <v>88</v>
      </c>
      <c r="C220">
        <v>46</v>
      </c>
      <c r="D220">
        <v>58</v>
      </c>
      <c r="E220">
        <v>27</v>
      </c>
      <c r="F220" s="7">
        <f t="shared" si="19"/>
        <v>1.9130434782608696</v>
      </c>
      <c r="G220" s="7">
        <f t="shared" si="20"/>
        <v>0.65909090909090906</v>
      </c>
      <c r="H220">
        <v>16</v>
      </c>
      <c r="R220" t="s">
        <v>428</v>
      </c>
    </row>
    <row r="221" spans="1:18" x14ac:dyDescent="0.2">
      <c r="A221" t="s">
        <v>427</v>
      </c>
      <c r="B221">
        <v>84</v>
      </c>
      <c r="C221">
        <v>45</v>
      </c>
      <c r="D221">
        <v>60</v>
      </c>
      <c r="E221">
        <v>20</v>
      </c>
      <c r="F221" s="7">
        <f t="shared" si="19"/>
        <v>1.8666666666666667</v>
      </c>
      <c r="G221" s="7">
        <f t="shared" si="20"/>
        <v>0.7142857142857143</v>
      </c>
      <c r="H221">
        <v>15</v>
      </c>
      <c r="R221" t="s">
        <v>428</v>
      </c>
    </row>
    <row r="222" spans="1:18" x14ac:dyDescent="0.2">
      <c r="A222" t="s">
        <v>427</v>
      </c>
      <c r="B222">
        <v>105</v>
      </c>
      <c r="C222">
        <v>58</v>
      </c>
      <c r="D222">
        <v>65</v>
      </c>
      <c r="E222">
        <v>27</v>
      </c>
      <c r="F222" s="7">
        <f t="shared" si="19"/>
        <v>1.8103448275862069</v>
      </c>
      <c r="G222" s="7">
        <f t="shared" si="20"/>
        <v>0.61904761904761907</v>
      </c>
      <c r="H222">
        <v>18</v>
      </c>
      <c r="R222" t="s">
        <v>428</v>
      </c>
    </row>
    <row r="223" spans="1:18" x14ac:dyDescent="0.2">
      <c r="A223" t="s">
        <v>427</v>
      </c>
      <c r="B223">
        <v>98</v>
      </c>
      <c r="C223">
        <v>57</v>
      </c>
      <c r="D223">
        <v>65</v>
      </c>
      <c r="E223">
        <v>33</v>
      </c>
      <c r="F223" s="7">
        <f t="shared" si="19"/>
        <v>1.7192982456140351</v>
      </c>
      <c r="G223" s="7">
        <f t="shared" si="20"/>
        <v>0.66326530612244894</v>
      </c>
      <c r="H223">
        <v>18</v>
      </c>
      <c r="R223" t="s">
        <v>428</v>
      </c>
    </row>
    <row r="224" spans="1:18" x14ac:dyDescent="0.2">
      <c r="A224" t="s">
        <v>427</v>
      </c>
      <c r="B224">
        <v>116</v>
      </c>
      <c r="C224">
        <v>65</v>
      </c>
      <c r="D224">
        <v>75</v>
      </c>
      <c r="E224">
        <v>29</v>
      </c>
      <c r="F224" s="7">
        <f t="shared" si="19"/>
        <v>1.7846153846153847</v>
      </c>
      <c r="G224" s="7">
        <f t="shared" si="20"/>
        <v>0.64655172413793105</v>
      </c>
      <c r="H224">
        <v>16</v>
      </c>
      <c r="R224" t="s">
        <v>428</v>
      </c>
    </row>
    <row r="225" spans="1:18" x14ac:dyDescent="0.2">
      <c r="A225" t="s">
        <v>427</v>
      </c>
      <c r="B225">
        <v>97</v>
      </c>
      <c r="C225">
        <v>54</v>
      </c>
      <c r="D225">
        <v>62</v>
      </c>
      <c r="E225">
        <v>28</v>
      </c>
      <c r="F225" s="7">
        <f t="shared" si="19"/>
        <v>1.7962962962962963</v>
      </c>
      <c r="G225" s="7">
        <f t="shared" si="20"/>
        <v>0.63917525773195871</v>
      </c>
      <c r="H225">
        <v>14</v>
      </c>
      <c r="R225" t="s">
        <v>428</v>
      </c>
    </row>
    <row r="226" spans="1:18" x14ac:dyDescent="0.2">
      <c r="A226" t="s">
        <v>427</v>
      </c>
      <c r="B226">
        <v>105</v>
      </c>
      <c r="C226">
        <v>62</v>
      </c>
      <c r="D226">
        <v>76</v>
      </c>
      <c r="E226">
        <v>28</v>
      </c>
      <c r="F226" s="7">
        <f t="shared" si="19"/>
        <v>1.6935483870967742</v>
      </c>
      <c r="G226" s="7">
        <f t="shared" si="20"/>
        <v>0.72380952380952379</v>
      </c>
      <c r="H226">
        <v>18</v>
      </c>
      <c r="R226" t="s">
        <v>428</v>
      </c>
    </row>
    <row r="227" spans="1:18" x14ac:dyDescent="0.2">
      <c r="A227" t="s">
        <v>427</v>
      </c>
      <c r="B227">
        <v>100</v>
      </c>
      <c r="C227">
        <v>60</v>
      </c>
      <c r="D227">
        <v>65</v>
      </c>
      <c r="E227">
        <v>28</v>
      </c>
      <c r="F227" s="7">
        <f t="shared" si="19"/>
        <v>1.6666666666666667</v>
      </c>
      <c r="G227" s="7">
        <f t="shared" si="20"/>
        <v>0.65</v>
      </c>
      <c r="H227">
        <v>15</v>
      </c>
      <c r="R227" t="s">
        <v>428</v>
      </c>
    </row>
    <row r="228" spans="1:18" x14ac:dyDescent="0.2">
      <c r="A228" t="s">
        <v>427</v>
      </c>
      <c r="B228">
        <v>100</v>
      </c>
      <c r="C228">
        <v>50</v>
      </c>
      <c r="D228">
        <v>63</v>
      </c>
      <c r="E228">
        <v>28</v>
      </c>
      <c r="F228" s="7">
        <f t="shared" si="19"/>
        <v>2</v>
      </c>
      <c r="G228" s="7">
        <f t="shared" si="20"/>
        <v>0.63</v>
      </c>
      <c r="H228">
        <v>16</v>
      </c>
      <c r="R228" t="s">
        <v>428</v>
      </c>
    </row>
    <row r="229" spans="1:18" x14ac:dyDescent="0.2">
      <c r="A229" t="s">
        <v>429</v>
      </c>
      <c r="B229">
        <v>145</v>
      </c>
      <c r="C229">
        <v>90</v>
      </c>
      <c r="D229">
        <v>100</v>
      </c>
      <c r="E229">
        <v>42</v>
      </c>
      <c r="F229" s="7">
        <f t="shared" si="19"/>
        <v>1.6111111111111112</v>
      </c>
      <c r="G229" s="7">
        <f t="shared" si="20"/>
        <v>0.68965517241379315</v>
      </c>
      <c r="H229">
        <v>17</v>
      </c>
      <c r="R229" t="s">
        <v>430</v>
      </c>
    </row>
    <row r="230" spans="1:18" x14ac:dyDescent="0.2">
      <c r="A230" t="s">
        <v>429</v>
      </c>
      <c r="B230">
        <v>137</v>
      </c>
      <c r="C230">
        <v>78</v>
      </c>
      <c r="D230">
        <v>103</v>
      </c>
      <c r="E230">
        <v>33</v>
      </c>
      <c r="F230" s="7">
        <f t="shared" si="19"/>
        <v>1.7564102564102564</v>
      </c>
      <c r="G230" s="7">
        <f t="shared" si="20"/>
        <v>0.75182481751824815</v>
      </c>
      <c r="H230">
        <v>17</v>
      </c>
      <c r="R230" t="s">
        <v>430</v>
      </c>
    </row>
    <row r="231" spans="1:18" x14ac:dyDescent="0.2">
      <c r="A231" t="s">
        <v>429</v>
      </c>
      <c r="B231">
        <v>110</v>
      </c>
      <c r="C231">
        <v>58</v>
      </c>
      <c r="D231">
        <v>74</v>
      </c>
      <c r="E231">
        <v>32</v>
      </c>
      <c r="F231" s="7">
        <f t="shared" si="19"/>
        <v>1.896551724137931</v>
      </c>
      <c r="G231" s="7">
        <f t="shared" si="20"/>
        <v>0.67272727272727273</v>
      </c>
      <c r="H231">
        <v>14</v>
      </c>
      <c r="R231" t="s">
        <v>430</v>
      </c>
    </row>
    <row r="232" spans="1:18" x14ac:dyDescent="0.2">
      <c r="A232" t="s">
        <v>429</v>
      </c>
      <c r="B232">
        <v>106</v>
      </c>
      <c r="C232">
        <v>51</v>
      </c>
      <c r="D232">
        <v>80</v>
      </c>
      <c r="E232">
        <v>30</v>
      </c>
      <c r="F232" s="7">
        <f t="shared" si="19"/>
        <v>2.0784313725490198</v>
      </c>
      <c r="G232" s="7">
        <f t="shared" si="20"/>
        <v>0.75471698113207553</v>
      </c>
      <c r="H232">
        <v>12</v>
      </c>
      <c r="R232" t="s">
        <v>430</v>
      </c>
    </row>
    <row r="233" spans="1:18" x14ac:dyDescent="0.2">
      <c r="A233" t="s">
        <v>429</v>
      </c>
      <c r="B233">
        <v>133</v>
      </c>
      <c r="C233">
        <v>72</v>
      </c>
      <c r="D233">
        <v>86</v>
      </c>
      <c r="E233">
        <v>30</v>
      </c>
      <c r="F233" s="7">
        <f t="shared" si="19"/>
        <v>1.8472222222222223</v>
      </c>
      <c r="G233" s="7">
        <f t="shared" si="20"/>
        <v>0.64661654135338342</v>
      </c>
      <c r="H233">
        <v>15</v>
      </c>
      <c r="R233" t="s">
        <v>430</v>
      </c>
    </row>
    <row r="234" spans="1:18" x14ac:dyDescent="0.2">
      <c r="A234" t="s">
        <v>429</v>
      </c>
      <c r="B234">
        <v>114</v>
      </c>
      <c r="C234">
        <v>65</v>
      </c>
      <c r="D234">
        <v>70</v>
      </c>
      <c r="E234">
        <v>30</v>
      </c>
      <c r="F234" s="7">
        <f t="shared" si="19"/>
        <v>1.7538461538461538</v>
      </c>
      <c r="G234" s="7">
        <f t="shared" si="20"/>
        <v>0.61403508771929827</v>
      </c>
      <c r="H234">
        <v>15</v>
      </c>
      <c r="R234" t="s">
        <v>430</v>
      </c>
    </row>
    <row r="235" spans="1:18" x14ac:dyDescent="0.2">
      <c r="A235" t="s">
        <v>429</v>
      </c>
      <c r="B235">
        <v>126</v>
      </c>
      <c r="C235">
        <v>70</v>
      </c>
      <c r="D235">
        <v>82</v>
      </c>
      <c r="E235">
        <v>28</v>
      </c>
      <c r="F235" s="7">
        <f t="shared" si="19"/>
        <v>1.8</v>
      </c>
      <c r="G235" s="7">
        <f t="shared" si="20"/>
        <v>0.65079365079365081</v>
      </c>
      <c r="H235">
        <v>16</v>
      </c>
      <c r="R235" t="s">
        <v>430</v>
      </c>
    </row>
    <row r="236" spans="1:18" x14ac:dyDescent="0.2">
      <c r="A236" t="s">
        <v>429</v>
      </c>
      <c r="B236">
        <v>120</v>
      </c>
      <c r="C236">
        <v>64</v>
      </c>
      <c r="D236">
        <v>72</v>
      </c>
      <c r="E236">
        <v>26</v>
      </c>
      <c r="F236" s="7">
        <f t="shared" si="19"/>
        <v>1.875</v>
      </c>
      <c r="G236" s="7">
        <f t="shared" si="20"/>
        <v>0.6</v>
      </c>
      <c r="H236">
        <v>14</v>
      </c>
      <c r="R236" t="s">
        <v>430</v>
      </c>
    </row>
    <row r="237" spans="1:18" x14ac:dyDescent="0.2">
      <c r="A237" t="s">
        <v>429</v>
      </c>
      <c r="B237">
        <v>160</v>
      </c>
      <c r="C237">
        <v>88</v>
      </c>
      <c r="D237">
        <v>100</v>
      </c>
      <c r="E237">
        <v>30</v>
      </c>
      <c r="F237" s="7">
        <f t="shared" si="19"/>
        <v>1.8181818181818181</v>
      </c>
      <c r="G237" s="7">
        <f t="shared" si="20"/>
        <v>0.625</v>
      </c>
      <c r="H237">
        <v>19</v>
      </c>
      <c r="R237" t="s">
        <v>430</v>
      </c>
    </row>
    <row r="238" spans="1:18" x14ac:dyDescent="0.2">
      <c r="A238" t="s">
        <v>429</v>
      </c>
      <c r="B238">
        <v>124</v>
      </c>
      <c r="C238">
        <v>76</v>
      </c>
      <c r="D238">
        <v>78</v>
      </c>
      <c r="E238">
        <v>32</v>
      </c>
      <c r="F238" s="7">
        <f t="shared" si="19"/>
        <v>1.631578947368421</v>
      </c>
      <c r="G238" s="7">
        <f t="shared" si="20"/>
        <v>0.62903225806451613</v>
      </c>
      <c r="H238">
        <v>15</v>
      </c>
      <c r="R238" t="s">
        <v>430</v>
      </c>
    </row>
    <row r="239" spans="1:18" x14ac:dyDescent="0.2">
      <c r="A239" t="s">
        <v>429</v>
      </c>
      <c r="B239">
        <v>105</v>
      </c>
      <c r="C239">
        <v>52</v>
      </c>
      <c r="D239">
        <v>60</v>
      </c>
      <c r="E239">
        <v>28</v>
      </c>
      <c r="F239" s="7">
        <f t="shared" si="19"/>
        <v>2.0192307692307692</v>
      </c>
      <c r="G239" s="7">
        <f t="shared" si="20"/>
        <v>0.5714285714285714</v>
      </c>
      <c r="H239">
        <v>15</v>
      </c>
      <c r="R239" t="s">
        <v>430</v>
      </c>
    </row>
    <row r="240" spans="1:18" x14ac:dyDescent="0.2">
      <c r="A240" t="s">
        <v>429</v>
      </c>
      <c r="B240">
        <v>92</v>
      </c>
      <c r="C240">
        <v>38</v>
      </c>
      <c r="D240">
        <v>52</v>
      </c>
      <c r="E240">
        <v>25</v>
      </c>
      <c r="F240" s="7">
        <f t="shared" si="19"/>
        <v>2.4210526315789473</v>
      </c>
      <c r="G240" s="7">
        <f t="shared" si="20"/>
        <v>0.56521739130434778</v>
      </c>
      <c r="H240">
        <v>14</v>
      </c>
      <c r="R240" t="s">
        <v>430</v>
      </c>
    </row>
    <row r="241" spans="1:18" x14ac:dyDescent="0.2">
      <c r="A241" t="s">
        <v>429</v>
      </c>
      <c r="B241">
        <v>104</v>
      </c>
      <c r="C241">
        <v>56</v>
      </c>
      <c r="D241">
        <v>64</v>
      </c>
      <c r="E241">
        <v>32</v>
      </c>
      <c r="F241" s="7">
        <f t="shared" si="19"/>
        <v>1.8571428571428572</v>
      </c>
      <c r="G241" s="7">
        <f t="shared" si="20"/>
        <v>0.61538461538461542</v>
      </c>
      <c r="H241">
        <v>17</v>
      </c>
      <c r="R241" t="s">
        <v>430</v>
      </c>
    </row>
    <row r="242" spans="1:18" x14ac:dyDescent="0.2">
      <c r="A242" t="s">
        <v>429</v>
      </c>
      <c r="B242">
        <v>120</v>
      </c>
      <c r="C242">
        <v>52</v>
      </c>
      <c r="D242">
        <v>75</v>
      </c>
      <c r="E242">
        <v>27</v>
      </c>
      <c r="F242" s="7">
        <f t="shared" si="19"/>
        <v>2.3076923076923075</v>
      </c>
      <c r="G242" s="7">
        <f t="shared" si="20"/>
        <v>0.625</v>
      </c>
      <c r="H242">
        <v>17</v>
      </c>
      <c r="R242" t="s">
        <v>430</v>
      </c>
    </row>
    <row r="243" spans="1:18" x14ac:dyDescent="0.2">
      <c r="A243" t="s">
        <v>429</v>
      </c>
      <c r="B243">
        <v>102</v>
      </c>
      <c r="C243">
        <v>49</v>
      </c>
      <c r="D243">
        <v>65</v>
      </c>
      <c r="E243">
        <v>24</v>
      </c>
      <c r="F243" s="7">
        <f t="shared" si="19"/>
        <v>2.0816326530612246</v>
      </c>
      <c r="G243" s="7">
        <f t="shared" si="20"/>
        <v>0.63725490196078427</v>
      </c>
      <c r="H243">
        <v>15</v>
      </c>
      <c r="R243" t="s">
        <v>430</v>
      </c>
    </row>
    <row r="244" spans="1:18" x14ac:dyDescent="0.2">
      <c r="A244" t="s">
        <v>429</v>
      </c>
      <c r="B244">
        <v>103</v>
      </c>
      <c r="C244">
        <v>54</v>
      </c>
      <c r="D244">
        <v>73</v>
      </c>
      <c r="E244">
        <v>25</v>
      </c>
      <c r="F244" s="7">
        <f t="shared" si="19"/>
        <v>1.9074074074074074</v>
      </c>
      <c r="G244" s="7">
        <f t="shared" si="20"/>
        <v>0.70873786407766992</v>
      </c>
      <c r="H244">
        <v>18</v>
      </c>
      <c r="R244" t="s">
        <v>430</v>
      </c>
    </row>
    <row r="245" spans="1:18" x14ac:dyDescent="0.2">
      <c r="A245" t="s">
        <v>429</v>
      </c>
      <c r="B245">
        <v>90</v>
      </c>
      <c r="C245">
        <v>42</v>
      </c>
      <c r="D245">
        <v>55</v>
      </c>
      <c r="E245">
        <v>22</v>
      </c>
      <c r="F245" s="7">
        <f t="shared" si="19"/>
        <v>2.1428571428571428</v>
      </c>
      <c r="G245" s="7">
        <f t="shared" si="20"/>
        <v>0.61111111111111116</v>
      </c>
      <c r="H245">
        <v>14</v>
      </c>
      <c r="R245" t="s">
        <v>430</v>
      </c>
    </row>
    <row r="246" spans="1:18" x14ac:dyDescent="0.2">
      <c r="A246" t="s">
        <v>429</v>
      </c>
      <c r="B246">
        <v>76</v>
      </c>
      <c r="C246">
        <v>35</v>
      </c>
      <c r="D246">
        <v>48</v>
      </c>
      <c r="E246">
        <v>25</v>
      </c>
      <c r="F246" s="7">
        <f t="shared" si="19"/>
        <v>2.1714285714285713</v>
      </c>
      <c r="G246" s="7">
        <f t="shared" si="20"/>
        <v>0.63157894736842102</v>
      </c>
      <c r="H246">
        <v>13</v>
      </c>
      <c r="R246" t="s">
        <v>430</v>
      </c>
    </row>
    <row r="247" spans="1:18" x14ac:dyDescent="0.2">
      <c r="A247" t="s">
        <v>429</v>
      </c>
      <c r="B247">
        <v>58</v>
      </c>
      <c r="C247">
        <v>28</v>
      </c>
      <c r="D247">
        <v>35</v>
      </c>
      <c r="E247">
        <v>20</v>
      </c>
      <c r="F247" s="7">
        <f t="shared" si="19"/>
        <v>2.0714285714285716</v>
      </c>
      <c r="G247" s="7">
        <f t="shared" si="20"/>
        <v>0.60344827586206895</v>
      </c>
      <c r="H247">
        <v>10</v>
      </c>
      <c r="R247" t="s">
        <v>430</v>
      </c>
    </row>
    <row r="248" spans="1:18" x14ac:dyDescent="0.2">
      <c r="A248" t="s">
        <v>429</v>
      </c>
      <c r="B248">
        <v>75</v>
      </c>
      <c r="C248">
        <v>33</v>
      </c>
      <c r="D248">
        <v>45</v>
      </c>
      <c r="E248">
        <v>26</v>
      </c>
      <c r="F248" s="7">
        <f t="shared" si="19"/>
        <v>2.2727272727272729</v>
      </c>
      <c r="G248" s="7">
        <f t="shared" si="20"/>
        <v>0.6</v>
      </c>
      <c r="H248">
        <v>12</v>
      </c>
      <c r="R248" t="s">
        <v>430</v>
      </c>
    </row>
    <row r="249" spans="1:18" x14ac:dyDescent="0.2">
      <c r="A249" t="s">
        <v>429</v>
      </c>
      <c r="B249">
        <v>84</v>
      </c>
      <c r="C249">
        <v>39</v>
      </c>
      <c r="D249">
        <v>54</v>
      </c>
      <c r="E249">
        <v>25</v>
      </c>
      <c r="F249" s="7">
        <f t="shared" si="19"/>
        <v>2.1538461538461537</v>
      </c>
      <c r="G249" s="7">
        <f t="shared" si="20"/>
        <v>0.6428571428571429</v>
      </c>
      <c r="H249">
        <v>11</v>
      </c>
      <c r="R249" t="s">
        <v>430</v>
      </c>
    </row>
    <row r="250" spans="1:18" x14ac:dyDescent="0.2">
      <c r="A250" t="s">
        <v>429</v>
      </c>
      <c r="B250">
        <v>57</v>
      </c>
      <c r="C250">
        <v>26</v>
      </c>
      <c r="D250">
        <v>33</v>
      </c>
      <c r="E250">
        <v>22</v>
      </c>
      <c r="F250" s="7">
        <f t="shared" si="19"/>
        <v>2.1923076923076925</v>
      </c>
      <c r="G250" s="7">
        <f t="shared" si="20"/>
        <v>0.57894736842105265</v>
      </c>
      <c r="H250">
        <v>10</v>
      </c>
      <c r="R250" t="s">
        <v>430</v>
      </c>
    </row>
    <row r="251" spans="1:18" x14ac:dyDescent="0.2">
      <c r="A251" t="s">
        <v>429</v>
      </c>
      <c r="B251">
        <v>88</v>
      </c>
      <c r="C251">
        <v>38</v>
      </c>
      <c r="D251">
        <v>60</v>
      </c>
      <c r="E251">
        <v>26</v>
      </c>
      <c r="F251" s="7">
        <f t="shared" si="19"/>
        <v>2.3157894736842106</v>
      </c>
      <c r="G251" s="7">
        <f t="shared" si="20"/>
        <v>0.68181818181818177</v>
      </c>
      <c r="H251">
        <v>12</v>
      </c>
      <c r="R251" t="s">
        <v>430</v>
      </c>
    </row>
    <row r="252" spans="1:18" x14ac:dyDescent="0.2">
      <c r="A252" t="s">
        <v>429</v>
      </c>
      <c r="B252">
        <v>125</v>
      </c>
      <c r="C252">
        <v>64</v>
      </c>
      <c r="D252">
        <v>78</v>
      </c>
      <c r="E252">
        <v>26</v>
      </c>
      <c r="F252" s="7">
        <f t="shared" ref="F252:F268" si="21">B252/C252</f>
        <v>1.953125</v>
      </c>
      <c r="G252" s="7">
        <f t="shared" ref="G252:G268" si="22">D252/B252</f>
        <v>0.624</v>
      </c>
      <c r="H252">
        <v>16</v>
      </c>
      <c r="R252" t="s">
        <v>430</v>
      </c>
    </row>
    <row r="253" spans="1:18" x14ac:dyDescent="0.2">
      <c r="A253" t="s">
        <v>429</v>
      </c>
      <c r="B253">
        <v>105</v>
      </c>
      <c r="C253">
        <v>60</v>
      </c>
      <c r="D253">
        <v>66</v>
      </c>
      <c r="E253">
        <v>28</v>
      </c>
      <c r="F253" s="7">
        <f t="shared" si="21"/>
        <v>1.75</v>
      </c>
      <c r="G253" s="7">
        <f t="shared" si="22"/>
        <v>0.62857142857142856</v>
      </c>
      <c r="H253">
        <v>14</v>
      </c>
      <c r="R253" t="s">
        <v>430</v>
      </c>
    </row>
    <row r="254" spans="1:18" x14ac:dyDescent="0.2">
      <c r="A254" t="s">
        <v>429</v>
      </c>
      <c r="B254">
        <v>82</v>
      </c>
      <c r="C254">
        <v>45</v>
      </c>
      <c r="D254">
        <v>50</v>
      </c>
      <c r="E254">
        <v>25</v>
      </c>
      <c r="F254" s="7">
        <f t="shared" si="21"/>
        <v>1.8222222222222222</v>
      </c>
      <c r="G254" s="7">
        <f t="shared" si="22"/>
        <v>0.6097560975609756</v>
      </c>
      <c r="H254">
        <v>13</v>
      </c>
      <c r="R254" t="s">
        <v>430</v>
      </c>
    </row>
    <row r="255" spans="1:18" x14ac:dyDescent="0.2">
      <c r="A255" t="s">
        <v>429</v>
      </c>
      <c r="B255">
        <v>100</v>
      </c>
      <c r="C255">
        <v>49</v>
      </c>
      <c r="D255">
        <v>60</v>
      </c>
      <c r="E255">
        <v>24</v>
      </c>
      <c r="F255" s="7">
        <f t="shared" si="21"/>
        <v>2.0408163265306123</v>
      </c>
      <c r="G255" s="7">
        <f t="shared" si="22"/>
        <v>0.6</v>
      </c>
      <c r="H255">
        <v>12</v>
      </c>
      <c r="R255" t="s">
        <v>430</v>
      </c>
    </row>
    <row r="256" spans="1:18" x14ac:dyDescent="0.2">
      <c r="A256" t="s">
        <v>429</v>
      </c>
      <c r="B256">
        <v>130</v>
      </c>
      <c r="C256">
        <v>53</v>
      </c>
      <c r="D256">
        <v>78</v>
      </c>
      <c r="E256">
        <v>22</v>
      </c>
      <c r="F256" s="7">
        <f t="shared" si="21"/>
        <v>2.4528301886792452</v>
      </c>
      <c r="G256" s="7">
        <f t="shared" si="22"/>
        <v>0.6</v>
      </c>
      <c r="H256">
        <v>17</v>
      </c>
      <c r="R256" t="s">
        <v>430</v>
      </c>
    </row>
    <row r="257" spans="1:18" x14ac:dyDescent="0.2">
      <c r="A257" t="s">
        <v>429</v>
      </c>
      <c r="B257">
        <v>123</v>
      </c>
      <c r="C257">
        <v>59</v>
      </c>
      <c r="D257">
        <v>66</v>
      </c>
      <c r="E257">
        <v>26</v>
      </c>
      <c r="F257" s="7">
        <f t="shared" si="21"/>
        <v>2.0847457627118646</v>
      </c>
      <c r="G257" s="7">
        <f t="shared" si="22"/>
        <v>0.53658536585365857</v>
      </c>
      <c r="H257">
        <v>16</v>
      </c>
      <c r="R257" t="s">
        <v>430</v>
      </c>
    </row>
    <row r="258" spans="1:18" x14ac:dyDescent="0.2">
      <c r="A258" t="s">
        <v>429</v>
      </c>
      <c r="B258">
        <v>137</v>
      </c>
      <c r="C258">
        <v>59</v>
      </c>
      <c r="D258">
        <v>88</v>
      </c>
      <c r="E258">
        <v>26</v>
      </c>
      <c r="F258" s="7">
        <f t="shared" si="21"/>
        <v>2.3220338983050848</v>
      </c>
      <c r="G258" s="7">
        <f t="shared" si="22"/>
        <v>0.64233576642335766</v>
      </c>
      <c r="H258">
        <v>17</v>
      </c>
      <c r="R258" t="s">
        <v>430</v>
      </c>
    </row>
    <row r="259" spans="1:18" x14ac:dyDescent="0.2">
      <c r="A259" t="s">
        <v>429</v>
      </c>
      <c r="B259">
        <v>105</v>
      </c>
      <c r="C259">
        <v>50</v>
      </c>
      <c r="D259">
        <v>66</v>
      </c>
      <c r="E259">
        <v>23</v>
      </c>
      <c r="F259" s="7">
        <f t="shared" si="21"/>
        <v>2.1</v>
      </c>
      <c r="G259" s="7">
        <f t="shared" si="22"/>
        <v>0.62857142857142856</v>
      </c>
      <c r="H259">
        <v>11</v>
      </c>
      <c r="R259" t="s">
        <v>430</v>
      </c>
    </row>
    <row r="260" spans="1:18" x14ac:dyDescent="0.2">
      <c r="A260" t="s">
        <v>429</v>
      </c>
      <c r="B260">
        <v>132</v>
      </c>
      <c r="C260">
        <v>56</v>
      </c>
      <c r="D260">
        <v>78</v>
      </c>
      <c r="E260">
        <v>28</v>
      </c>
      <c r="F260" s="7">
        <f t="shared" si="21"/>
        <v>2.3571428571428572</v>
      </c>
      <c r="G260" s="7">
        <f t="shared" si="22"/>
        <v>0.59090909090909094</v>
      </c>
      <c r="H260">
        <v>15</v>
      </c>
      <c r="R260" t="s">
        <v>430</v>
      </c>
    </row>
    <row r="261" spans="1:18" x14ac:dyDescent="0.2">
      <c r="A261" t="s">
        <v>429</v>
      </c>
      <c r="B261">
        <v>112</v>
      </c>
      <c r="C261">
        <v>58</v>
      </c>
      <c r="D261">
        <v>68</v>
      </c>
      <c r="E261">
        <v>28</v>
      </c>
      <c r="F261" s="7">
        <f t="shared" si="21"/>
        <v>1.9310344827586208</v>
      </c>
      <c r="G261" s="7">
        <f t="shared" si="22"/>
        <v>0.6071428571428571</v>
      </c>
      <c r="H261">
        <v>15</v>
      </c>
      <c r="R261" t="s">
        <v>430</v>
      </c>
    </row>
    <row r="262" spans="1:18" x14ac:dyDescent="0.2">
      <c r="A262" t="s">
        <v>429</v>
      </c>
      <c r="B262">
        <v>115</v>
      </c>
      <c r="C262">
        <v>68</v>
      </c>
      <c r="D262">
        <v>79</v>
      </c>
      <c r="E262">
        <v>28</v>
      </c>
      <c r="F262" s="7">
        <f t="shared" si="21"/>
        <v>1.6911764705882353</v>
      </c>
      <c r="G262" s="7">
        <f t="shared" si="22"/>
        <v>0.68695652173913047</v>
      </c>
      <c r="H262">
        <v>15</v>
      </c>
      <c r="R262" t="s">
        <v>430</v>
      </c>
    </row>
    <row r="263" spans="1:18" x14ac:dyDescent="0.2">
      <c r="A263" t="s">
        <v>429</v>
      </c>
      <c r="B263">
        <v>135</v>
      </c>
      <c r="C263">
        <v>58</v>
      </c>
      <c r="D263">
        <v>85</v>
      </c>
      <c r="E263">
        <v>28</v>
      </c>
      <c r="F263" s="7">
        <f t="shared" si="21"/>
        <v>2.3275862068965516</v>
      </c>
      <c r="G263" s="7">
        <f t="shared" si="22"/>
        <v>0.62962962962962965</v>
      </c>
      <c r="H263">
        <v>17</v>
      </c>
      <c r="R263" t="s">
        <v>430</v>
      </c>
    </row>
    <row r="264" spans="1:18" x14ac:dyDescent="0.2">
      <c r="A264" t="s">
        <v>429</v>
      </c>
      <c r="B264">
        <v>122</v>
      </c>
      <c r="C264">
        <v>66</v>
      </c>
      <c r="D264">
        <v>78</v>
      </c>
      <c r="E264">
        <v>32</v>
      </c>
      <c r="F264" s="7">
        <f t="shared" si="21"/>
        <v>1.8484848484848484</v>
      </c>
      <c r="G264" s="7">
        <f t="shared" si="22"/>
        <v>0.63934426229508201</v>
      </c>
      <c r="H264">
        <v>16</v>
      </c>
      <c r="R264" t="s">
        <v>430</v>
      </c>
    </row>
    <row r="265" spans="1:18" x14ac:dyDescent="0.2">
      <c r="A265" t="s">
        <v>429</v>
      </c>
      <c r="B265">
        <v>130</v>
      </c>
      <c r="C265">
        <v>72</v>
      </c>
      <c r="D265">
        <v>85</v>
      </c>
      <c r="E265">
        <v>38</v>
      </c>
      <c r="F265" s="7">
        <f t="shared" si="21"/>
        <v>1.8055555555555556</v>
      </c>
      <c r="G265" s="7">
        <f t="shared" si="22"/>
        <v>0.65384615384615385</v>
      </c>
      <c r="H265">
        <v>19</v>
      </c>
      <c r="R265" t="s">
        <v>430</v>
      </c>
    </row>
    <row r="266" spans="1:18" x14ac:dyDescent="0.2">
      <c r="A266" t="s">
        <v>429</v>
      </c>
      <c r="B266">
        <v>110</v>
      </c>
      <c r="C266">
        <v>72</v>
      </c>
      <c r="D266">
        <v>78</v>
      </c>
      <c r="E266">
        <v>38</v>
      </c>
      <c r="F266" s="7">
        <f t="shared" si="21"/>
        <v>1.5277777777777777</v>
      </c>
      <c r="G266" s="7">
        <f t="shared" si="22"/>
        <v>0.70909090909090911</v>
      </c>
      <c r="H266">
        <v>14</v>
      </c>
      <c r="R266" t="s">
        <v>430</v>
      </c>
    </row>
    <row r="267" spans="1:18" x14ac:dyDescent="0.2">
      <c r="A267" t="s">
        <v>429</v>
      </c>
      <c r="B267">
        <v>122</v>
      </c>
      <c r="C267">
        <v>72</v>
      </c>
      <c r="D267">
        <v>73</v>
      </c>
      <c r="E267">
        <v>32</v>
      </c>
      <c r="F267" s="7">
        <f t="shared" si="21"/>
        <v>1.6944444444444444</v>
      </c>
      <c r="G267" s="7">
        <f t="shared" si="22"/>
        <v>0.59836065573770492</v>
      </c>
      <c r="H267">
        <v>18</v>
      </c>
      <c r="R267" t="s">
        <v>430</v>
      </c>
    </row>
    <row r="268" spans="1:18" x14ac:dyDescent="0.2">
      <c r="A268" t="s">
        <v>429</v>
      </c>
      <c r="B268">
        <v>113</v>
      </c>
      <c r="C268">
        <v>50</v>
      </c>
      <c r="D268">
        <v>60</v>
      </c>
      <c r="E268">
        <v>34</v>
      </c>
      <c r="F268" s="7">
        <f t="shared" si="21"/>
        <v>2.2599999999999998</v>
      </c>
      <c r="G268" s="7">
        <f t="shared" si="22"/>
        <v>0.53097345132743368</v>
      </c>
      <c r="H268">
        <v>16</v>
      </c>
      <c r="R268" t="s">
        <v>430</v>
      </c>
    </row>
    <row r="269" spans="1:18" x14ac:dyDescent="0.2">
      <c r="A269" t="s">
        <v>472</v>
      </c>
      <c r="J269">
        <v>12.2</v>
      </c>
      <c r="K269">
        <v>13</v>
      </c>
      <c r="L269" s="7">
        <v>0.93846153846153846</v>
      </c>
    </row>
    <row r="270" spans="1:18" x14ac:dyDescent="0.2">
      <c r="A270" t="s">
        <v>479</v>
      </c>
    </row>
    <row r="271" spans="1:18" x14ac:dyDescent="0.2">
      <c r="A271" t="s">
        <v>480</v>
      </c>
      <c r="J271">
        <v>11.8</v>
      </c>
      <c r="K271">
        <v>13.6</v>
      </c>
      <c r="L271" s="7">
        <v>0.86764705882352944</v>
      </c>
    </row>
    <row r="272" spans="1:18" x14ac:dyDescent="0.2">
      <c r="A272" t="s">
        <v>480</v>
      </c>
      <c r="J272">
        <v>11.4</v>
      </c>
      <c r="K272">
        <v>12.6</v>
      </c>
      <c r="L272" s="7">
        <v>0.90476190476190477</v>
      </c>
    </row>
    <row r="273" spans="1:13" x14ac:dyDescent="0.2">
      <c r="A273" t="s">
        <v>480</v>
      </c>
      <c r="J273">
        <v>11</v>
      </c>
      <c r="K273">
        <v>12.2</v>
      </c>
      <c r="L273" s="7">
        <v>0.90163934426229508</v>
      </c>
    </row>
    <row r="274" spans="1:13" x14ac:dyDescent="0.2">
      <c r="A274" t="s">
        <v>480</v>
      </c>
      <c r="J274">
        <v>11.6</v>
      </c>
      <c r="K274">
        <v>13</v>
      </c>
      <c r="L274" s="7">
        <v>0.89230769230769225</v>
      </c>
    </row>
    <row r="275" spans="1:13" x14ac:dyDescent="0.2">
      <c r="A275" t="s">
        <v>480</v>
      </c>
      <c r="J275">
        <v>11</v>
      </c>
      <c r="K275">
        <v>12.4</v>
      </c>
      <c r="L275" s="7">
        <v>0.88709677419354838</v>
      </c>
    </row>
    <row r="276" spans="1:13" x14ac:dyDescent="0.2">
      <c r="A276" t="s">
        <v>481</v>
      </c>
      <c r="J276">
        <v>11</v>
      </c>
      <c r="K276">
        <v>11.8</v>
      </c>
      <c r="L276" s="7">
        <v>0.93220338983050843</v>
      </c>
    </row>
    <row r="277" spans="1:13" x14ac:dyDescent="0.2">
      <c r="A277" t="s">
        <v>481</v>
      </c>
      <c r="J277">
        <v>10.4</v>
      </c>
      <c r="K277">
        <v>11.8</v>
      </c>
      <c r="L277" s="7">
        <v>0.88135593220338981</v>
      </c>
    </row>
    <row r="278" spans="1:13" x14ac:dyDescent="0.2">
      <c r="A278" t="s">
        <v>481</v>
      </c>
      <c r="J278">
        <v>10.8</v>
      </c>
      <c r="K278">
        <v>12.2</v>
      </c>
      <c r="L278" s="7">
        <v>0.88524590163934436</v>
      </c>
    </row>
    <row r="279" spans="1:13" x14ac:dyDescent="0.2">
      <c r="A279" t="s">
        <v>481</v>
      </c>
      <c r="J279">
        <v>10.6</v>
      </c>
      <c r="K279">
        <v>11.6</v>
      </c>
      <c r="L279" s="7">
        <v>0.91379310344827591</v>
      </c>
    </row>
    <row r="280" spans="1:13" x14ac:dyDescent="0.2">
      <c r="A280" t="s">
        <v>481</v>
      </c>
      <c r="J280">
        <v>10.6</v>
      </c>
      <c r="K280">
        <v>12</v>
      </c>
      <c r="L280" s="7">
        <v>0.8833333333333333</v>
      </c>
    </row>
    <row r="281" spans="1:13" x14ac:dyDescent="0.2">
      <c r="A281" t="s">
        <v>482</v>
      </c>
      <c r="J281">
        <v>10</v>
      </c>
      <c r="K281">
        <v>12</v>
      </c>
      <c r="L281" s="7">
        <v>0.83333333333333337</v>
      </c>
    </row>
    <row r="282" spans="1:13" x14ac:dyDescent="0.2">
      <c r="A282" t="s">
        <v>482</v>
      </c>
      <c r="J282">
        <v>11</v>
      </c>
      <c r="K282">
        <v>12.4</v>
      </c>
      <c r="L282" s="7">
        <v>0.88709677419354838</v>
      </c>
    </row>
    <row r="283" spans="1:13" x14ac:dyDescent="0.2">
      <c r="A283" t="s">
        <v>482</v>
      </c>
      <c r="J283">
        <v>11.6</v>
      </c>
      <c r="K283">
        <v>12.2</v>
      </c>
      <c r="L283" s="7">
        <v>0.9508196721311476</v>
      </c>
    </row>
    <row r="284" spans="1:13" x14ac:dyDescent="0.2">
      <c r="A284" t="s">
        <v>482</v>
      </c>
      <c r="J284">
        <v>11.6</v>
      </c>
      <c r="K284">
        <v>12.8</v>
      </c>
      <c r="L284" s="7">
        <v>0.90625</v>
      </c>
    </row>
    <row r="285" spans="1:13" x14ac:dyDescent="0.2">
      <c r="A285" t="s">
        <v>482</v>
      </c>
      <c r="J285">
        <v>11.6</v>
      </c>
      <c r="K285">
        <v>13</v>
      </c>
      <c r="L285" s="7">
        <v>0.89230769230769225</v>
      </c>
    </row>
    <row r="286" spans="1:13" x14ac:dyDescent="0.2">
      <c r="A286" t="s">
        <v>534</v>
      </c>
      <c r="J286">
        <v>12.4</v>
      </c>
      <c r="K286">
        <v>13.8</v>
      </c>
      <c r="L286" s="7">
        <v>0.89855072463768115</v>
      </c>
      <c r="M286" t="s">
        <v>535</v>
      </c>
    </row>
    <row r="287" spans="1:13" x14ac:dyDescent="0.2">
      <c r="A287" t="s">
        <v>534</v>
      </c>
      <c r="J287">
        <v>12.4</v>
      </c>
      <c r="K287">
        <v>13.8</v>
      </c>
      <c r="L287" s="7">
        <v>0.89855072463768115</v>
      </c>
      <c r="M287" t="s">
        <v>535</v>
      </c>
    </row>
    <row r="288" spans="1:13" x14ac:dyDescent="0.2">
      <c r="A288" t="s">
        <v>534</v>
      </c>
      <c r="J288">
        <v>12.4</v>
      </c>
      <c r="K288">
        <v>13.8</v>
      </c>
      <c r="L288" s="7">
        <v>0.89855072463768115</v>
      </c>
      <c r="M288" t="s">
        <v>535</v>
      </c>
    </row>
    <row r="289" spans="1:13" x14ac:dyDescent="0.2">
      <c r="A289" t="s">
        <v>534</v>
      </c>
      <c r="J289">
        <v>12.4</v>
      </c>
      <c r="K289">
        <v>13.8</v>
      </c>
      <c r="L289" s="7">
        <v>0.89855072463768115</v>
      </c>
      <c r="M289" t="s">
        <v>535</v>
      </c>
    </row>
    <row r="290" spans="1:13" x14ac:dyDescent="0.2">
      <c r="A290" t="s">
        <v>534</v>
      </c>
      <c r="J290">
        <v>12.4</v>
      </c>
      <c r="K290">
        <v>13.8</v>
      </c>
      <c r="L290" s="7">
        <v>0.89855072463768115</v>
      </c>
      <c r="M290" t="s">
        <v>535</v>
      </c>
    </row>
    <row r="291" spans="1:13" x14ac:dyDescent="0.2">
      <c r="A291" t="s">
        <v>534</v>
      </c>
      <c r="J291">
        <v>12.4</v>
      </c>
      <c r="K291">
        <v>13.8</v>
      </c>
      <c r="L291" s="7">
        <v>0.89855072463768115</v>
      </c>
      <c r="M291" t="s">
        <v>535</v>
      </c>
    </row>
    <row r="292" spans="1:13" x14ac:dyDescent="0.2">
      <c r="A292" t="s">
        <v>536</v>
      </c>
      <c r="J292">
        <v>12.2</v>
      </c>
      <c r="K292">
        <v>14.4</v>
      </c>
      <c r="L292" s="7">
        <v>0.8472222222222221</v>
      </c>
      <c r="M292" t="s">
        <v>537</v>
      </c>
    </row>
    <row r="293" spans="1:13" x14ac:dyDescent="0.2">
      <c r="A293" t="s">
        <v>536</v>
      </c>
      <c r="J293">
        <v>13.8</v>
      </c>
      <c r="K293">
        <v>15.4</v>
      </c>
      <c r="L293" s="7">
        <v>0.89610389610389618</v>
      </c>
      <c r="M293" t="s">
        <v>537</v>
      </c>
    </row>
    <row r="294" spans="1:13" x14ac:dyDescent="0.2">
      <c r="A294" t="s">
        <v>536</v>
      </c>
      <c r="J294">
        <v>12</v>
      </c>
      <c r="K294">
        <v>13.2</v>
      </c>
      <c r="L294" s="7">
        <v>0.90909090909090917</v>
      </c>
      <c r="M294" t="s">
        <v>537</v>
      </c>
    </row>
    <row r="295" spans="1:13" x14ac:dyDescent="0.2">
      <c r="A295" t="s">
        <v>536</v>
      </c>
      <c r="J295">
        <v>11.6</v>
      </c>
      <c r="K295">
        <v>13.4</v>
      </c>
      <c r="L295" s="7">
        <v>0.86567164179104472</v>
      </c>
      <c r="M295" t="s">
        <v>537</v>
      </c>
    </row>
    <row r="296" spans="1:13" x14ac:dyDescent="0.2">
      <c r="A296" t="s">
        <v>536</v>
      </c>
      <c r="J296">
        <v>11.6</v>
      </c>
      <c r="K296">
        <v>13.2</v>
      </c>
      <c r="L296" s="7">
        <v>0.87878787878787878</v>
      </c>
      <c r="M296" t="s">
        <v>537</v>
      </c>
    </row>
    <row r="297" spans="1:13" x14ac:dyDescent="0.2">
      <c r="A297" t="s">
        <v>536</v>
      </c>
      <c r="J297">
        <v>12</v>
      </c>
      <c r="K297">
        <v>13.6</v>
      </c>
      <c r="L297" s="7">
        <v>0.88235294117647056</v>
      </c>
      <c r="M297" t="s">
        <v>537</v>
      </c>
    </row>
    <row r="298" spans="1:13" x14ac:dyDescent="0.2">
      <c r="A298" t="s">
        <v>536</v>
      </c>
      <c r="J298">
        <v>13</v>
      </c>
      <c r="K298">
        <v>14.4</v>
      </c>
      <c r="L298" s="7">
        <v>0.90277777777777779</v>
      </c>
      <c r="M298" t="s">
        <v>537</v>
      </c>
    </row>
    <row r="299" spans="1:13" x14ac:dyDescent="0.2">
      <c r="A299" t="s">
        <v>536</v>
      </c>
      <c r="J299">
        <v>13.6</v>
      </c>
      <c r="K299">
        <v>14.8</v>
      </c>
      <c r="L299" s="7">
        <v>0.91891891891891886</v>
      </c>
      <c r="M299" t="s">
        <v>537</v>
      </c>
    </row>
    <row r="300" spans="1:13" x14ac:dyDescent="0.2">
      <c r="A300" t="s">
        <v>536</v>
      </c>
      <c r="J300">
        <v>12</v>
      </c>
      <c r="K300">
        <v>13</v>
      </c>
      <c r="L300" s="7">
        <v>0.92307692307692313</v>
      </c>
      <c r="M300" t="s">
        <v>537</v>
      </c>
    </row>
    <row r="301" spans="1:13" x14ac:dyDescent="0.2">
      <c r="A301" t="s">
        <v>536</v>
      </c>
      <c r="J301">
        <v>11</v>
      </c>
      <c r="K301">
        <v>12.8</v>
      </c>
      <c r="L301" s="7">
        <v>0.859375</v>
      </c>
      <c r="M301" t="s">
        <v>537</v>
      </c>
    </row>
    <row r="302" spans="1:13" x14ac:dyDescent="0.2">
      <c r="A302" t="s">
        <v>538</v>
      </c>
      <c r="J302">
        <v>11.6</v>
      </c>
      <c r="K302">
        <v>13.8</v>
      </c>
      <c r="L302" s="7">
        <v>0.84057971014492749</v>
      </c>
      <c r="M302" t="s">
        <v>537</v>
      </c>
    </row>
    <row r="303" spans="1:13" x14ac:dyDescent="0.2">
      <c r="A303" t="s">
        <v>538</v>
      </c>
      <c r="J303">
        <v>11</v>
      </c>
      <c r="K303">
        <v>13.4</v>
      </c>
      <c r="L303" s="7">
        <v>0.82089552238805963</v>
      </c>
      <c r="M303" t="s">
        <v>537</v>
      </c>
    </row>
    <row r="304" spans="1:13" x14ac:dyDescent="0.2">
      <c r="A304" t="s">
        <v>538</v>
      </c>
      <c r="J304">
        <v>11.8</v>
      </c>
      <c r="K304">
        <v>14</v>
      </c>
      <c r="L304" s="7">
        <v>0.84285714285714286</v>
      </c>
      <c r="M304" t="s">
        <v>537</v>
      </c>
    </row>
    <row r="305" spans="1:13" x14ac:dyDescent="0.2">
      <c r="A305" t="s">
        <v>538</v>
      </c>
      <c r="J305">
        <v>13</v>
      </c>
      <c r="K305">
        <v>14.8</v>
      </c>
      <c r="L305" s="7">
        <v>0.87837837837837829</v>
      </c>
      <c r="M305" t="s">
        <v>537</v>
      </c>
    </row>
    <row r="306" spans="1:13" x14ac:dyDescent="0.2">
      <c r="A306" t="s">
        <v>538</v>
      </c>
      <c r="J306">
        <v>11</v>
      </c>
      <c r="K306">
        <v>13.2</v>
      </c>
      <c r="L306" s="7">
        <v>0.83333333333333337</v>
      </c>
      <c r="M306" t="s">
        <v>537</v>
      </c>
    </row>
    <row r="307" spans="1:13" x14ac:dyDescent="0.2">
      <c r="A307" t="s">
        <v>538</v>
      </c>
      <c r="J307">
        <v>11</v>
      </c>
      <c r="K307">
        <v>12.6</v>
      </c>
      <c r="L307" s="7">
        <v>0.87301587301587302</v>
      </c>
      <c r="M307" t="s">
        <v>537</v>
      </c>
    </row>
    <row r="308" spans="1:13" x14ac:dyDescent="0.2">
      <c r="A308" t="s">
        <v>538</v>
      </c>
      <c r="J308">
        <v>13</v>
      </c>
      <c r="K308">
        <v>14.4</v>
      </c>
      <c r="L308" s="7">
        <v>0.90277777777777779</v>
      </c>
      <c r="M308" t="s">
        <v>537</v>
      </c>
    </row>
    <row r="309" spans="1:13" x14ac:dyDescent="0.2">
      <c r="A309" t="s">
        <v>538</v>
      </c>
      <c r="J309">
        <v>10.4</v>
      </c>
      <c r="K309">
        <v>12.6</v>
      </c>
      <c r="L309" s="7">
        <v>0.82539682539682546</v>
      </c>
      <c r="M309" t="s">
        <v>537</v>
      </c>
    </row>
    <row r="310" spans="1:13" x14ac:dyDescent="0.2">
      <c r="A310" t="s">
        <v>538</v>
      </c>
      <c r="J310">
        <v>11.4</v>
      </c>
      <c r="K310">
        <v>13.8</v>
      </c>
      <c r="L310" s="7">
        <v>0.82608695652173914</v>
      </c>
      <c r="M310" t="s">
        <v>537</v>
      </c>
    </row>
    <row r="311" spans="1:13" x14ac:dyDescent="0.2">
      <c r="A311" t="s">
        <v>538</v>
      </c>
      <c r="J311">
        <v>11.4</v>
      </c>
      <c r="K311">
        <v>14</v>
      </c>
      <c r="L311" s="7">
        <v>0.81428571428571428</v>
      </c>
      <c r="M311" t="s">
        <v>537</v>
      </c>
    </row>
    <row r="312" spans="1:13" x14ac:dyDescent="0.2">
      <c r="A312" t="s">
        <v>624</v>
      </c>
      <c r="B312">
        <v>104</v>
      </c>
      <c r="C312">
        <v>49</v>
      </c>
      <c r="D312">
        <v>70</v>
      </c>
      <c r="E312">
        <v>26</v>
      </c>
      <c r="F312" s="7">
        <f>B312/C312</f>
        <v>2.1224489795918369</v>
      </c>
      <c r="G312" s="7">
        <f>D312/B312</f>
        <v>0.67307692307692313</v>
      </c>
      <c r="H312">
        <v>16</v>
      </c>
    </row>
    <row r="313" spans="1:13" x14ac:dyDescent="0.2">
      <c r="A313" t="s">
        <v>625</v>
      </c>
      <c r="B313">
        <v>125</v>
      </c>
      <c r="C313">
        <v>54</v>
      </c>
      <c r="D313">
        <v>95</v>
      </c>
      <c r="E313">
        <v>18</v>
      </c>
      <c r="F313" s="7">
        <f t="shared" ref="F313:F334" si="23">B313/C313</f>
        <v>2.3148148148148149</v>
      </c>
      <c r="G313" s="7">
        <f t="shared" ref="G313:G334" si="24">D313/B313</f>
        <v>0.76</v>
      </c>
      <c r="H313">
        <v>16</v>
      </c>
    </row>
    <row r="314" spans="1:13" x14ac:dyDescent="0.2">
      <c r="A314" t="s">
        <v>625</v>
      </c>
      <c r="B314">
        <v>115</v>
      </c>
      <c r="C314">
        <v>42</v>
      </c>
      <c r="D314">
        <v>82</v>
      </c>
      <c r="E314">
        <v>21</v>
      </c>
      <c r="F314" s="7">
        <f t="shared" si="23"/>
        <v>2.7380952380952381</v>
      </c>
      <c r="G314" s="7">
        <f t="shared" si="24"/>
        <v>0.71304347826086956</v>
      </c>
      <c r="H314">
        <v>16</v>
      </c>
    </row>
    <row r="315" spans="1:13" x14ac:dyDescent="0.2">
      <c r="A315" t="s">
        <v>627</v>
      </c>
      <c r="B315">
        <v>155</v>
      </c>
      <c r="C315">
        <v>82</v>
      </c>
      <c r="D315">
        <v>87</v>
      </c>
      <c r="E315">
        <v>35</v>
      </c>
      <c r="F315" s="7">
        <f t="shared" si="23"/>
        <v>1.8902439024390243</v>
      </c>
      <c r="G315" s="7">
        <f t="shared" si="24"/>
        <v>0.56129032258064515</v>
      </c>
      <c r="H315">
        <v>18</v>
      </c>
    </row>
    <row r="316" spans="1:13" x14ac:dyDescent="0.2">
      <c r="A316" t="s">
        <v>627</v>
      </c>
      <c r="B316">
        <v>132</v>
      </c>
      <c r="C316">
        <v>74</v>
      </c>
      <c r="D316">
        <v>82</v>
      </c>
      <c r="E316">
        <v>31</v>
      </c>
      <c r="F316" s="7">
        <f t="shared" si="23"/>
        <v>1.7837837837837838</v>
      </c>
      <c r="G316" s="7">
        <f t="shared" si="24"/>
        <v>0.62121212121212122</v>
      </c>
      <c r="H316">
        <v>18</v>
      </c>
    </row>
    <row r="317" spans="1:13" x14ac:dyDescent="0.2">
      <c r="A317" t="s">
        <v>627</v>
      </c>
      <c r="B317">
        <v>115</v>
      </c>
      <c r="C317">
        <v>73</v>
      </c>
      <c r="D317">
        <v>100</v>
      </c>
      <c r="E317">
        <v>29</v>
      </c>
      <c r="F317" s="7">
        <f t="shared" si="23"/>
        <v>1.5753424657534247</v>
      </c>
      <c r="G317" s="7">
        <f t="shared" si="24"/>
        <v>0.86956521739130432</v>
      </c>
      <c r="H317">
        <v>17</v>
      </c>
    </row>
    <row r="318" spans="1:13" x14ac:dyDescent="0.2">
      <c r="A318" t="s">
        <v>627</v>
      </c>
      <c r="B318">
        <v>144</v>
      </c>
      <c r="C318">
        <v>96</v>
      </c>
      <c r="D318">
        <v>72</v>
      </c>
      <c r="E318">
        <v>33</v>
      </c>
      <c r="F318" s="7">
        <f t="shared" si="23"/>
        <v>1.5</v>
      </c>
      <c r="G318" s="7">
        <f t="shared" si="24"/>
        <v>0.5</v>
      </c>
      <c r="H318">
        <v>16</v>
      </c>
    </row>
    <row r="319" spans="1:13" x14ac:dyDescent="0.2">
      <c r="A319" t="s">
        <v>628</v>
      </c>
      <c r="B319">
        <v>115</v>
      </c>
      <c r="C319">
        <v>48</v>
      </c>
      <c r="D319">
        <v>78</v>
      </c>
      <c r="E319">
        <v>28</v>
      </c>
      <c r="F319" s="7">
        <f t="shared" si="23"/>
        <v>2.3958333333333335</v>
      </c>
      <c r="G319" s="7">
        <f t="shared" si="24"/>
        <v>0.67826086956521736</v>
      </c>
      <c r="H319">
        <v>16</v>
      </c>
    </row>
    <row r="320" spans="1:13" x14ac:dyDescent="0.2">
      <c r="A320" t="s">
        <v>628</v>
      </c>
      <c r="B320">
        <v>132</v>
      </c>
      <c r="C320">
        <v>52</v>
      </c>
      <c r="D320">
        <v>87</v>
      </c>
      <c r="E320">
        <v>27</v>
      </c>
      <c r="F320" s="7">
        <f t="shared" si="23"/>
        <v>2.5384615384615383</v>
      </c>
      <c r="G320" s="7">
        <f t="shared" si="24"/>
        <v>0.65909090909090906</v>
      </c>
      <c r="H320">
        <v>16</v>
      </c>
    </row>
    <row r="321" spans="1:13" x14ac:dyDescent="0.2">
      <c r="A321" t="s">
        <v>628</v>
      </c>
      <c r="B321">
        <v>85</v>
      </c>
      <c r="C321">
        <v>37</v>
      </c>
      <c r="D321">
        <v>57</v>
      </c>
      <c r="E321">
        <v>18</v>
      </c>
      <c r="F321" s="7">
        <f t="shared" si="23"/>
        <v>2.2972972972972974</v>
      </c>
      <c r="G321" s="7">
        <f t="shared" si="24"/>
        <v>0.6705882352941176</v>
      </c>
      <c r="H321">
        <v>14</v>
      </c>
    </row>
    <row r="322" spans="1:13" x14ac:dyDescent="0.2">
      <c r="A322" t="s">
        <v>628</v>
      </c>
      <c r="B322">
        <v>85</v>
      </c>
      <c r="C322">
        <v>41</v>
      </c>
      <c r="D322">
        <v>57</v>
      </c>
      <c r="E322">
        <v>22</v>
      </c>
      <c r="F322" s="7">
        <f t="shared" si="23"/>
        <v>2.0731707317073171</v>
      </c>
      <c r="G322" s="7">
        <f t="shared" si="24"/>
        <v>0.6705882352941176</v>
      </c>
      <c r="H322">
        <v>11</v>
      </c>
    </row>
    <row r="323" spans="1:13" x14ac:dyDescent="0.2">
      <c r="A323" t="s">
        <v>629</v>
      </c>
      <c r="B323">
        <v>108</v>
      </c>
      <c r="C323">
        <v>57</v>
      </c>
      <c r="D323">
        <v>59</v>
      </c>
      <c r="E323">
        <v>27</v>
      </c>
      <c r="F323" s="7">
        <f t="shared" si="23"/>
        <v>1.8947368421052631</v>
      </c>
      <c r="G323" s="7">
        <f t="shared" si="24"/>
        <v>0.54629629629629628</v>
      </c>
      <c r="H323">
        <v>18</v>
      </c>
    </row>
    <row r="324" spans="1:13" x14ac:dyDescent="0.2">
      <c r="A324" t="s">
        <v>629</v>
      </c>
      <c r="B324">
        <v>128</v>
      </c>
      <c r="C324">
        <v>57</v>
      </c>
      <c r="D324">
        <v>80</v>
      </c>
      <c r="E324">
        <v>27</v>
      </c>
      <c r="F324" s="7">
        <f t="shared" si="23"/>
        <v>2.2456140350877192</v>
      </c>
      <c r="G324" s="7">
        <f t="shared" si="24"/>
        <v>0.625</v>
      </c>
      <c r="H324">
        <v>17</v>
      </c>
    </row>
    <row r="325" spans="1:13" x14ac:dyDescent="0.2">
      <c r="A325" t="s">
        <v>626</v>
      </c>
      <c r="B325">
        <v>96</v>
      </c>
      <c r="C325">
        <v>55</v>
      </c>
      <c r="D325">
        <v>64</v>
      </c>
      <c r="E325">
        <v>24</v>
      </c>
      <c r="F325" s="7">
        <f t="shared" si="23"/>
        <v>1.7454545454545454</v>
      </c>
      <c r="G325" s="7">
        <f t="shared" si="24"/>
        <v>0.66666666666666663</v>
      </c>
      <c r="H325">
        <v>16</v>
      </c>
    </row>
    <row r="326" spans="1:13" x14ac:dyDescent="0.2">
      <c r="A326" t="s">
        <v>645</v>
      </c>
      <c r="B326">
        <v>80</v>
      </c>
      <c r="C326">
        <v>61</v>
      </c>
      <c r="D326">
        <v>50</v>
      </c>
      <c r="E326">
        <v>35</v>
      </c>
      <c r="F326" s="7">
        <f t="shared" si="23"/>
        <v>1.3114754098360655</v>
      </c>
      <c r="G326" s="7">
        <f t="shared" si="24"/>
        <v>0.625</v>
      </c>
      <c r="H326">
        <v>18</v>
      </c>
    </row>
    <row r="327" spans="1:13" x14ac:dyDescent="0.2">
      <c r="A327" t="s">
        <v>645</v>
      </c>
      <c r="B327">
        <v>85</v>
      </c>
      <c r="C327">
        <v>56</v>
      </c>
      <c r="D327">
        <v>47</v>
      </c>
      <c r="E327">
        <v>36</v>
      </c>
      <c r="F327" s="7">
        <f t="shared" si="23"/>
        <v>1.5178571428571428</v>
      </c>
      <c r="G327" s="7">
        <f t="shared" si="24"/>
        <v>0.55294117647058827</v>
      </c>
      <c r="H327">
        <v>16</v>
      </c>
    </row>
    <row r="328" spans="1:13" x14ac:dyDescent="0.2">
      <c r="A328" t="s">
        <v>646</v>
      </c>
      <c r="B328">
        <v>112</v>
      </c>
      <c r="C328">
        <v>60</v>
      </c>
      <c r="D328">
        <v>73</v>
      </c>
      <c r="E328">
        <v>28</v>
      </c>
      <c r="F328" s="7">
        <f t="shared" si="23"/>
        <v>1.8666666666666667</v>
      </c>
      <c r="G328" s="7">
        <f t="shared" si="24"/>
        <v>0.6517857142857143</v>
      </c>
      <c r="H328">
        <v>18</v>
      </c>
    </row>
    <row r="329" spans="1:13" x14ac:dyDescent="0.2">
      <c r="A329" t="s">
        <v>646</v>
      </c>
      <c r="B329">
        <v>125</v>
      </c>
      <c r="C329">
        <v>56</v>
      </c>
      <c r="D329">
        <v>84</v>
      </c>
      <c r="E329">
        <v>27</v>
      </c>
      <c r="F329" s="7">
        <f t="shared" si="23"/>
        <v>2.2321428571428572</v>
      </c>
      <c r="G329" s="7">
        <f t="shared" si="24"/>
        <v>0.67200000000000004</v>
      </c>
      <c r="H329">
        <v>20</v>
      </c>
    </row>
    <row r="330" spans="1:13" x14ac:dyDescent="0.2">
      <c r="A330" t="s">
        <v>646</v>
      </c>
      <c r="B330">
        <v>98</v>
      </c>
      <c r="C330">
        <v>53</v>
      </c>
      <c r="D330">
        <v>62</v>
      </c>
      <c r="E330">
        <v>27</v>
      </c>
      <c r="F330" s="7">
        <f t="shared" si="23"/>
        <v>1.8490566037735849</v>
      </c>
      <c r="G330" s="7">
        <f t="shared" si="24"/>
        <v>0.63265306122448983</v>
      </c>
      <c r="H330">
        <v>15</v>
      </c>
    </row>
    <row r="331" spans="1:13" x14ac:dyDescent="0.2">
      <c r="A331" t="s">
        <v>646</v>
      </c>
      <c r="B331">
        <v>118</v>
      </c>
      <c r="C331">
        <v>67</v>
      </c>
      <c r="D331">
        <v>72</v>
      </c>
      <c r="E331">
        <v>30</v>
      </c>
      <c r="F331" s="7">
        <f t="shared" si="23"/>
        <v>1.7611940298507462</v>
      </c>
      <c r="G331" s="7">
        <f t="shared" si="24"/>
        <v>0.61016949152542377</v>
      </c>
      <c r="H331">
        <v>19</v>
      </c>
    </row>
    <row r="332" spans="1:13" x14ac:dyDescent="0.2">
      <c r="A332" t="s">
        <v>646</v>
      </c>
      <c r="B332">
        <v>97</v>
      </c>
      <c r="C332">
        <v>48</v>
      </c>
      <c r="D332">
        <v>52</v>
      </c>
      <c r="E332">
        <v>26</v>
      </c>
      <c r="F332" s="7">
        <f t="shared" si="23"/>
        <v>2.0208333333333335</v>
      </c>
      <c r="G332" s="7">
        <f t="shared" si="24"/>
        <v>0.53608247422680411</v>
      </c>
      <c r="H332">
        <v>16</v>
      </c>
    </row>
    <row r="333" spans="1:13" x14ac:dyDescent="0.2">
      <c r="A333" t="s">
        <v>647</v>
      </c>
      <c r="B333">
        <v>95</v>
      </c>
      <c r="C333">
        <v>54</v>
      </c>
      <c r="D333">
        <v>67</v>
      </c>
      <c r="E333">
        <v>27</v>
      </c>
      <c r="F333" s="7">
        <f t="shared" si="23"/>
        <v>1.7592592592592593</v>
      </c>
      <c r="G333" s="7">
        <f t="shared" si="24"/>
        <v>0.70526315789473681</v>
      </c>
      <c r="H333">
        <v>16</v>
      </c>
    </row>
    <row r="334" spans="1:13" x14ac:dyDescent="0.2">
      <c r="A334" t="s">
        <v>647</v>
      </c>
      <c r="B334">
        <v>82</v>
      </c>
      <c r="C334">
        <v>46</v>
      </c>
      <c r="D334">
        <v>51</v>
      </c>
      <c r="E334">
        <v>25</v>
      </c>
      <c r="F334" s="7">
        <f t="shared" si="23"/>
        <v>1.7826086956521738</v>
      </c>
      <c r="G334" s="7">
        <f t="shared" si="24"/>
        <v>0.62195121951219512</v>
      </c>
      <c r="H334">
        <v>14</v>
      </c>
    </row>
    <row r="335" spans="1:13" x14ac:dyDescent="0.2">
      <c r="A335" t="s">
        <v>920</v>
      </c>
      <c r="J335">
        <v>12</v>
      </c>
      <c r="K335">
        <v>14</v>
      </c>
      <c r="L335" s="7">
        <f>J335/K335</f>
        <v>0.8571428571428571</v>
      </c>
      <c r="M335" t="s">
        <v>921</v>
      </c>
    </row>
    <row r="336" spans="1:13" x14ac:dyDescent="0.2">
      <c r="J336">
        <v>12</v>
      </c>
      <c r="K336">
        <v>12</v>
      </c>
      <c r="L336" s="7">
        <f t="shared" ref="L336:L399" si="25">J336/K336</f>
        <v>1</v>
      </c>
    </row>
    <row r="337" spans="1:13" x14ac:dyDescent="0.2">
      <c r="J337">
        <v>13</v>
      </c>
      <c r="K337">
        <v>15</v>
      </c>
      <c r="L337" s="7">
        <f t="shared" si="25"/>
        <v>0.8666666666666667</v>
      </c>
    </row>
    <row r="338" spans="1:13" x14ac:dyDescent="0.2">
      <c r="J338">
        <v>13</v>
      </c>
      <c r="K338">
        <v>14</v>
      </c>
      <c r="L338" s="7">
        <f t="shared" si="25"/>
        <v>0.9285714285714286</v>
      </c>
    </row>
    <row r="339" spans="1:13" x14ac:dyDescent="0.2">
      <c r="J339">
        <v>13</v>
      </c>
      <c r="K339">
        <v>14</v>
      </c>
      <c r="L339" s="7">
        <f t="shared" si="25"/>
        <v>0.9285714285714286</v>
      </c>
    </row>
    <row r="340" spans="1:13" x14ac:dyDescent="0.2">
      <c r="J340">
        <v>12</v>
      </c>
      <c r="K340">
        <v>13</v>
      </c>
      <c r="L340" s="7">
        <f t="shared" si="25"/>
        <v>0.92307692307692313</v>
      </c>
    </row>
    <row r="341" spans="1:13" x14ac:dyDescent="0.2">
      <c r="J341">
        <v>12.5</v>
      </c>
      <c r="K341">
        <v>14.5</v>
      </c>
      <c r="L341" s="7">
        <f t="shared" si="25"/>
        <v>0.86206896551724133</v>
      </c>
    </row>
    <row r="342" spans="1:13" x14ac:dyDescent="0.2">
      <c r="J342">
        <v>13</v>
      </c>
      <c r="K342">
        <v>14</v>
      </c>
      <c r="L342" s="7">
        <f t="shared" si="25"/>
        <v>0.9285714285714286</v>
      </c>
    </row>
    <row r="343" spans="1:13" x14ac:dyDescent="0.2">
      <c r="J343">
        <v>13</v>
      </c>
      <c r="K343">
        <v>13</v>
      </c>
      <c r="L343" s="7">
        <f t="shared" si="25"/>
        <v>1</v>
      </c>
    </row>
    <row r="344" spans="1:13" x14ac:dyDescent="0.2">
      <c r="J344">
        <v>13</v>
      </c>
      <c r="K344">
        <v>14</v>
      </c>
      <c r="L344" s="7">
        <f t="shared" si="25"/>
        <v>0.9285714285714286</v>
      </c>
    </row>
    <row r="345" spans="1:13" x14ac:dyDescent="0.2">
      <c r="J345">
        <v>12</v>
      </c>
      <c r="K345">
        <v>13</v>
      </c>
      <c r="L345" s="7">
        <f t="shared" si="25"/>
        <v>0.92307692307692313</v>
      </c>
    </row>
    <row r="346" spans="1:13" x14ac:dyDescent="0.2">
      <c r="J346">
        <v>13</v>
      </c>
      <c r="K346">
        <v>15</v>
      </c>
      <c r="L346" s="7">
        <f t="shared" si="25"/>
        <v>0.8666666666666667</v>
      </c>
    </row>
    <row r="347" spans="1:13" x14ac:dyDescent="0.2">
      <c r="J347">
        <v>13</v>
      </c>
      <c r="K347">
        <v>14</v>
      </c>
      <c r="L347" s="7">
        <f t="shared" si="25"/>
        <v>0.9285714285714286</v>
      </c>
    </row>
    <row r="348" spans="1:13" x14ac:dyDescent="0.2">
      <c r="J348">
        <v>12</v>
      </c>
      <c r="K348">
        <v>14</v>
      </c>
      <c r="L348" s="7">
        <f t="shared" si="25"/>
        <v>0.8571428571428571</v>
      </c>
    </row>
    <row r="349" spans="1:13" x14ac:dyDescent="0.2">
      <c r="A349" t="s">
        <v>922</v>
      </c>
      <c r="J349">
        <v>11</v>
      </c>
      <c r="K349">
        <v>12</v>
      </c>
      <c r="L349" s="7">
        <f t="shared" si="25"/>
        <v>0.91666666666666663</v>
      </c>
      <c r="M349" t="s">
        <v>921</v>
      </c>
    </row>
    <row r="350" spans="1:13" x14ac:dyDescent="0.2">
      <c r="J350">
        <v>13</v>
      </c>
      <c r="K350">
        <v>15</v>
      </c>
      <c r="L350" s="7">
        <f t="shared" si="25"/>
        <v>0.8666666666666667</v>
      </c>
    </row>
    <row r="351" spans="1:13" x14ac:dyDescent="0.2">
      <c r="J351">
        <v>12</v>
      </c>
      <c r="K351">
        <v>13</v>
      </c>
      <c r="L351" s="7">
        <f t="shared" si="25"/>
        <v>0.92307692307692313</v>
      </c>
    </row>
    <row r="352" spans="1:13" x14ac:dyDescent="0.2">
      <c r="J352">
        <v>13</v>
      </c>
      <c r="K352">
        <v>14.5</v>
      </c>
      <c r="L352" s="7">
        <f t="shared" si="25"/>
        <v>0.89655172413793105</v>
      </c>
    </row>
    <row r="353" spans="1:12" x14ac:dyDescent="0.2">
      <c r="J353">
        <v>11</v>
      </c>
      <c r="K353">
        <v>13</v>
      </c>
      <c r="L353" s="7">
        <f t="shared" si="25"/>
        <v>0.84615384615384615</v>
      </c>
    </row>
    <row r="354" spans="1:12" x14ac:dyDescent="0.2">
      <c r="J354">
        <v>11</v>
      </c>
      <c r="K354">
        <v>13</v>
      </c>
      <c r="L354" s="7">
        <f t="shared" si="25"/>
        <v>0.84615384615384615</v>
      </c>
    </row>
    <row r="355" spans="1:12" x14ac:dyDescent="0.2">
      <c r="J355">
        <v>11</v>
      </c>
      <c r="K355">
        <v>14</v>
      </c>
      <c r="L355" s="7">
        <f t="shared" si="25"/>
        <v>0.7857142857142857</v>
      </c>
    </row>
    <row r="356" spans="1:12" x14ac:dyDescent="0.2">
      <c r="J356">
        <v>12</v>
      </c>
      <c r="K356">
        <v>13</v>
      </c>
      <c r="L356" s="7">
        <f t="shared" si="25"/>
        <v>0.92307692307692313</v>
      </c>
    </row>
    <row r="357" spans="1:12" x14ac:dyDescent="0.2">
      <c r="J357">
        <v>12</v>
      </c>
      <c r="K357">
        <v>15</v>
      </c>
      <c r="L357" s="7">
        <f t="shared" si="25"/>
        <v>0.8</v>
      </c>
    </row>
    <row r="358" spans="1:12" x14ac:dyDescent="0.2">
      <c r="J358">
        <v>12</v>
      </c>
      <c r="K358">
        <v>13</v>
      </c>
      <c r="L358" s="7">
        <f t="shared" si="25"/>
        <v>0.92307692307692313</v>
      </c>
    </row>
    <row r="359" spans="1:12" x14ac:dyDescent="0.2">
      <c r="J359">
        <v>12</v>
      </c>
      <c r="K359">
        <v>14</v>
      </c>
      <c r="L359" s="7">
        <f t="shared" si="25"/>
        <v>0.8571428571428571</v>
      </c>
    </row>
    <row r="360" spans="1:12" x14ac:dyDescent="0.2">
      <c r="J360">
        <v>12</v>
      </c>
      <c r="K360">
        <v>15</v>
      </c>
      <c r="L360" s="7">
        <f t="shared" si="25"/>
        <v>0.8</v>
      </c>
    </row>
    <row r="361" spans="1:12" x14ac:dyDescent="0.2">
      <c r="J361">
        <v>11</v>
      </c>
      <c r="K361">
        <v>13</v>
      </c>
      <c r="L361" s="7">
        <f t="shared" si="25"/>
        <v>0.84615384615384615</v>
      </c>
    </row>
    <row r="362" spans="1:12" x14ac:dyDescent="0.2">
      <c r="A362" t="s">
        <v>985</v>
      </c>
      <c r="J362">
        <v>11.5</v>
      </c>
      <c r="K362">
        <v>13.5</v>
      </c>
      <c r="L362" s="7">
        <f t="shared" si="25"/>
        <v>0.85185185185185186</v>
      </c>
    </row>
    <row r="363" spans="1:12" x14ac:dyDescent="0.2">
      <c r="J363">
        <v>12</v>
      </c>
      <c r="K363">
        <v>13.5</v>
      </c>
      <c r="L363" s="7">
        <f t="shared" si="25"/>
        <v>0.88888888888888884</v>
      </c>
    </row>
    <row r="364" spans="1:12" x14ac:dyDescent="0.2">
      <c r="J364">
        <v>12</v>
      </c>
      <c r="K364">
        <v>13</v>
      </c>
      <c r="L364" s="7">
        <f t="shared" si="25"/>
        <v>0.92307692307692313</v>
      </c>
    </row>
    <row r="365" spans="1:12" x14ac:dyDescent="0.2">
      <c r="J365">
        <v>12</v>
      </c>
      <c r="K365">
        <v>14</v>
      </c>
      <c r="L365" s="7">
        <f t="shared" si="25"/>
        <v>0.8571428571428571</v>
      </c>
    </row>
    <row r="366" spans="1:12" x14ac:dyDescent="0.2">
      <c r="J366">
        <v>12.5</v>
      </c>
      <c r="K366">
        <v>13</v>
      </c>
      <c r="L366" s="7">
        <f t="shared" si="25"/>
        <v>0.96153846153846156</v>
      </c>
    </row>
    <row r="367" spans="1:12" x14ac:dyDescent="0.2">
      <c r="J367">
        <v>12</v>
      </c>
      <c r="K367">
        <v>13.5</v>
      </c>
      <c r="L367" s="7">
        <f t="shared" si="25"/>
        <v>0.88888888888888884</v>
      </c>
    </row>
    <row r="368" spans="1:12" x14ac:dyDescent="0.2">
      <c r="J368">
        <v>11.5</v>
      </c>
      <c r="K368">
        <v>12</v>
      </c>
      <c r="L368" s="7">
        <f t="shared" si="25"/>
        <v>0.95833333333333337</v>
      </c>
    </row>
    <row r="369" spans="1:12" x14ac:dyDescent="0.2">
      <c r="J369">
        <v>12</v>
      </c>
      <c r="K369">
        <v>13</v>
      </c>
      <c r="L369" s="7">
        <f t="shared" si="25"/>
        <v>0.92307692307692313</v>
      </c>
    </row>
    <row r="370" spans="1:12" x14ac:dyDescent="0.2">
      <c r="J370">
        <v>12</v>
      </c>
      <c r="K370">
        <v>14</v>
      </c>
      <c r="L370" s="7">
        <f t="shared" si="25"/>
        <v>0.8571428571428571</v>
      </c>
    </row>
    <row r="371" spans="1:12" x14ac:dyDescent="0.2">
      <c r="J371">
        <v>13</v>
      </c>
      <c r="K371">
        <v>13</v>
      </c>
      <c r="L371" s="7">
        <f t="shared" si="25"/>
        <v>1</v>
      </c>
    </row>
    <row r="372" spans="1:12" x14ac:dyDescent="0.2">
      <c r="J372">
        <v>11.5</v>
      </c>
      <c r="K372">
        <v>12.5</v>
      </c>
      <c r="L372" s="7">
        <f t="shared" si="25"/>
        <v>0.92</v>
      </c>
    </row>
    <row r="373" spans="1:12" x14ac:dyDescent="0.2">
      <c r="J373">
        <v>11.5</v>
      </c>
      <c r="K373">
        <v>14</v>
      </c>
      <c r="L373" s="7">
        <f t="shared" si="25"/>
        <v>0.8214285714285714</v>
      </c>
    </row>
    <row r="374" spans="1:12" x14ac:dyDescent="0.2">
      <c r="J374">
        <v>12</v>
      </c>
      <c r="K374">
        <v>14</v>
      </c>
      <c r="L374" s="7">
        <f t="shared" si="25"/>
        <v>0.8571428571428571</v>
      </c>
    </row>
    <row r="375" spans="1:12" x14ac:dyDescent="0.2">
      <c r="J375">
        <v>12.5</v>
      </c>
      <c r="K375">
        <v>13.5</v>
      </c>
      <c r="L375" s="7">
        <f t="shared" si="25"/>
        <v>0.92592592592592593</v>
      </c>
    </row>
    <row r="376" spans="1:12" x14ac:dyDescent="0.2">
      <c r="J376">
        <v>11.5</v>
      </c>
      <c r="K376">
        <v>13</v>
      </c>
      <c r="L376" s="7">
        <f t="shared" si="25"/>
        <v>0.88461538461538458</v>
      </c>
    </row>
    <row r="377" spans="1:12" x14ac:dyDescent="0.2">
      <c r="J377">
        <v>12</v>
      </c>
      <c r="K377">
        <v>13</v>
      </c>
      <c r="L377" s="7">
        <f t="shared" si="25"/>
        <v>0.92307692307692313</v>
      </c>
    </row>
    <row r="378" spans="1:12" x14ac:dyDescent="0.2">
      <c r="J378">
        <v>12</v>
      </c>
      <c r="K378">
        <v>13.5</v>
      </c>
      <c r="L378" s="7">
        <f t="shared" si="25"/>
        <v>0.88888888888888884</v>
      </c>
    </row>
    <row r="379" spans="1:12" x14ac:dyDescent="0.2">
      <c r="J379">
        <v>13</v>
      </c>
      <c r="K379">
        <v>13</v>
      </c>
      <c r="L379" s="7">
        <f t="shared" si="25"/>
        <v>1</v>
      </c>
    </row>
    <row r="380" spans="1:12" x14ac:dyDescent="0.2">
      <c r="J380">
        <v>11.5</v>
      </c>
      <c r="K380">
        <v>13</v>
      </c>
      <c r="L380" s="7">
        <f t="shared" si="25"/>
        <v>0.88461538461538458</v>
      </c>
    </row>
    <row r="381" spans="1:12" x14ac:dyDescent="0.2">
      <c r="J381">
        <v>13</v>
      </c>
      <c r="K381">
        <v>14</v>
      </c>
      <c r="L381" s="7">
        <f t="shared" si="25"/>
        <v>0.9285714285714286</v>
      </c>
    </row>
    <row r="382" spans="1:12" x14ac:dyDescent="0.2">
      <c r="A382" t="s">
        <v>987</v>
      </c>
      <c r="J382">
        <v>13</v>
      </c>
      <c r="K382">
        <v>15</v>
      </c>
      <c r="L382" s="7">
        <f t="shared" si="25"/>
        <v>0.8666666666666667</v>
      </c>
    </row>
    <row r="383" spans="1:12" x14ac:dyDescent="0.2">
      <c r="A383" t="s">
        <v>987</v>
      </c>
      <c r="J383">
        <v>12</v>
      </c>
      <c r="K383">
        <v>14</v>
      </c>
      <c r="L383" s="7">
        <f t="shared" si="25"/>
        <v>0.8571428571428571</v>
      </c>
    </row>
    <row r="384" spans="1:12" x14ac:dyDescent="0.2">
      <c r="A384" t="s">
        <v>987</v>
      </c>
      <c r="J384">
        <v>11.5</v>
      </c>
      <c r="K384">
        <v>12.5</v>
      </c>
      <c r="L384" s="7">
        <f t="shared" si="25"/>
        <v>0.92</v>
      </c>
    </row>
    <row r="385" spans="1:12" x14ac:dyDescent="0.2">
      <c r="A385" t="s">
        <v>987</v>
      </c>
      <c r="J385">
        <v>12</v>
      </c>
      <c r="K385">
        <v>13</v>
      </c>
      <c r="L385" s="7">
        <f t="shared" si="25"/>
        <v>0.92307692307692313</v>
      </c>
    </row>
    <row r="386" spans="1:12" x14ac:dyDescent="0.2">
      <c r="A386" t="s">
        <v>987</v>
      </c>
      <c r="J386">
        <v>11</v>
      </c>
      <c r="K386">
        <v>13</v>
      </c>
      <c r="L386" s="7">
        <f t="shared" si="25"/>
        <v>0.84615384615384615</v>
      </c>
    </row>
    <row r="387" spans="1:12" x14ac:dyDescent="0.2">
      <c r="A387" t="s">
        <v>987</v>
      </c>
      <c r="J387">
        <v>11.5</v>
      </c>
      <c r="K387">
        <v>13.5</v>
      </c>
      <c r="L387" s="7">
        <f t="shared" si="25"/>
        <v>0.85185185185185186</v>
      </c>
    </row>
    <row r="388" spans="1:12" x14ac:dyDescent="0.2">
      <c r="A388" t="s">
        <v>987</v>
      </c>
      <c r="J388">
        <v>12</v>
      </c>
      <c r="K388">
        <v>14</v>
      </c>
      <c r="L388" s="7">
        <f t="shared" si="25"/>
        <v>0.8571428571428571</v>
      </c>
    </row>
    <row r="389" spans="1:12" x14ac:dyDescent="0.2">
      <c r="A389" t="s">
        <v>987</v>
      </c>
      <c r="J389">
        <v>12.5</v>
      </c>
      <c r="K389">
        <v>13</v>
      </c>
      <c r="L389" s="7">
        <f t="shared" si="25"/>
        <v>0.96153846153846156</v>
      </c>
    </row>
    <row r="390" spans="1:12" x14ac:dyDescent="0.2">
      <c r="A390" t="s">
        <v>987</v>
      </c>
      <c r="J390">
        <v>12.5</v>
      </c>
      <c r="K390">
        <v>13</v>
      </c>
      <c r="L390" s="7">
        <f t="shared" si="25"/>
        <v>0.96153846153846156</v>
      </c>
    </row>
    <row r="391" spans="1:12" x14ac:dyDescent="0.2">
      <c r="A391" t="s">
        <v>987</v>
      </c>
      <c r="J391">
        <v>13</v>
      </c>
      <c r="K391">
        <v>14</v>
      </c>
      <c r="L391" s="7">
        <f t="shared" si="25"/>
        <v>0.9285714285714286</v>
      </c>
    </row>
    <row r="392" spans="1:12" x14ac:dyDescent="0.2">
      <c r="A392" t="s">
        <v>987</v>
      </c>
      <c r="J392">
        <v>11</v>
      </c>
      <c r="K392">
        <v>12.5</v>
      </c>
      <c r="L392" s="7">
        <f t="shared" si="25"/>
        <v>0.88</v>
      </c>
    </row>
    <row r="393" spans="1:12" x14ac:dyDescent="0.2">
      <c r="A393" t="s">
        <v>987</v>
      </c>
      <c r="J393">
        <v>10.5</v>
      </c>
      <c r="K393">
        <v>12.5</v>
      </c>
      <c r="L393" s="7">
        <f t="shared" si="25"/>
        <v>0.84</v>
      </c>
    </row>
    <row r="394" spans="1:12" x14ac:dyDescent="0.2">
      <c r="A394" t="s">
        <v>987</v>
      </c>
      <c r="J394">
        <v>12</v>
      </c>
      <c r="K394">
        <v>13</v>
      </c>
      <c r="L394" s="7">
        <f t="shared" si="25"/>
        <v>0.92307692307692313</v>
      </c>
    </row>
    <row r="395" spans="1:12" x14ac:dyDescent="0.2">
      <c r="A395" t="s">
        <v>987</v>
      </c>
      <c r="J395">
        <v>10.5</v>
      </c>
      <c r="K395">
        <v>12</v>
      </c>
      <c r="L395" s="7">
        <f t="shared" si="25"/>
        <v>0.875</v>
      </c>
    </row>
    <row r="396" spans="1:12" x14ac:dyDescent="0.2">
      <c r="A396" t="s">
        <v>987</v>
      </c>
      <c r="J396">
        <v>12</v>
      </c>
      <c r="K396">
        <v>14.5</v>
      </c>
      <c r="L396" s="7">
        <f t="shared" si="25"/>
        <v>0.82758620689655171</v>
      </c>
    </row>
    <row r="397" spans="1:12" x14ac:dyDescent="0.2">
      <c r="A397" t="s">
        <v>987</v>
      </c>
      <c r="J397">
        <v>13</v>
      </c>
      <c r="K397">
        <v>14</v>
      </c>
      <c r="L397" s="7">
        <f t="shared" si="25"/>
        <v>0.9285714285714286</v>
      </c>
    </row>
    <row r="398" spans="1:12" x14ac:dyDescent="0.2">
      <c r="A398" t="s">
        <v>987</v>
      </c>
      <c r="J398">
        <v>13</v>
      </c>
      <c r="K398">
        <v>14</v>
      </c>
      <c r="L398" s="7">
        <f t="shared" si="25"/>
        <v>0.9285714285714286</v>
      </c>
    </row>
    <row r="399" spans="1:12" x14ac:dyDescent="0.2">
      <c r="A399" t="s">
        <v>987</v>
      </c>
      <c r="J399">
        <v>12</v>
      </c>
      <c r="K399">
        <v>13</v>
      </c>
      <c r="L399" s="7">
        <f t="shared" si="25"/>
        <v>0.92307692307692313</v>
      </c>
    </row>
    <row r="400" spans="1:12" x14ac:dyDescent="0.2">
      <c r="A400" t="s">
        <v>987</v>
      </c>
      <c r="J400">
        <v>12</v>
      </c>
      <c r="K400">
        <v>13</v>
      </c>
      <c r="L400" s="7">
        <f t="shared" ref="L400:L463" si="26">J400/K400</f>
        <v>0.92307692307692313</v>
      </c>
    </row>
    <row r="401" spans="1:12" x14ac:dyDescent="0.2">
      <c r="A401" t="s">
        <v>987</v>
      </c>
      <c r="J401">
        <v>11</v>
      </c>
      <c r="K401">
        <v>11.5</v>
      </c>
      <c r="L401" s="7">
        <f t="shared" si="26"/>
        <v>0.95652173913043481</v>
      </c>
    </row>
    <row r="402" spans="1:12" x14ac:dyDescent="0.2">
      <c r="A402" t="s">
        <v>987</v>
      </c>
      <c r="J402">
        <v>11</v>
      </c>
      <c r="K402">
        <v>12</v>
      </c>
      <c r="L402" s="7">
        <f t="shared" si="26"/>
        <v>0.91666666666666663</v>
      </c>
    </row>
    <row r="403" spans="1:12" x14ac:dyDescent="0.2">
      <c r="A403" t="s">
        <v>987</v>
      </c>
      <c r="J403">
        <v>11</v>
      </c>
      <c r="K403">
        <v>12.5</v>
      </c>
      <c r="L403" s="7">
        <f t="shared" si="26"/>
        <v>0.88</v>
      </c>
    </row>
    <row r="404" spans="1:12" x14ac:dyDescent="0.2">
      <c r="A404" t="s">
        <v>987</v>
      </c>
      <c r="J404">
        <v>10</v>
      </c>
      <c r="K404">
        <v>12</v>
      </c>
      <c r="L404" s="7">
        <f t="shared" si="26"/>
        <v>0.83333333333333337</v>
      </c>
    </row>
    <row r="405" spans="1:12" x14ac:dyDescent="0.2">
      <c r="A405" t="s">
        <v>987</v>
      </c>
      <c r="J405">
        <v>10.5</v>
      </c>
      <c r="K405">
        <v>12</v>
      </c>
      <c r="L405" s="7">
        <f t="shared" si="26"/>
        <v>0.875</v>
      </c>
    </row>
    <row r="406" spans="1:12" x14ac:dyDescent="0.2">
      <c r="A406" t="s">
        <v>987</v>
      </c>
      <c r="J406">
        <v>11.5</v>
      </c>
      <c r="K406">
        <v>12</v>
      </c>
      <c r="L406" s="7">
        <f t="shared" si="26"/>
        <v>0.95833333333333337</v>
      </c>
    </row>
    <row r="407" spans="1:12" x14ac:dyDescent="0.2">
      <c r="A407" t="s">
        <v>988</v>
      </c>
      <c r="J407">
        <v>11.5</v>
      </c>
      <c r="K407">
        <v>13</v>
      </c>
      <c r="L407" s="7">
        <f t="shared" si="26"/>
        <v>0.88461538461538458</v>
      </c>
    </row>
    <row r="408" spans="1:12" x14ac:dyDescent="0.2">
      <c r="A408" t="s">
        <v>988</v>
      </c>
      <c r="J408">
        <v>14</v>
      </c>
      <c r="K408">
        <v>15</v>
      </c>
      <c r="L408" s="7">
        <f t="shared" si="26"/>
        <v>0.93333333333333335</v>
      </c>
    </row>
    <row r="409" spans="1:12" x14ac:dyDescent="0.2">
      <c r="A409" t="s">
        <v>988</v>
      </c>
      <c r="J409">
        <v>12</v>
      </c>
      <c r="K409">
        <v>13</v>
      </c>
      <c r="L409" s="7">
        <f t="shared" si="26"/>
        <v>0.92307692307692313</v>
      </c>
    </row>
    <row r="410" spans="1:12" x14ac:dyDescent="0.2">
      <c r="A410" t="s">
        <v>988</v>
      </c>
      <c r="J410">
        <v>13</v>
      </c>
      <c r="K410">
        <v>13.5</v>
      </c>
      <c r="L410" s="7">
        <f t="shared" si="26"/>
        <v>0.96296296296296291</v>
      </c>
    </row>
    <row r="411" spans="1:12" x14ac:dyDescent="0.2">
      <c r="A411" t="s">
        <v>988</v>
      </c>
      <c r="J411">
        <v>13</v>
      </c>
      <c r="K411">
        <v>13</v>
      </c>
      <c r="L411" s="7">
        <f t="shared" si="26"/>
        <v>1</v>
      </c>
    </row>
    <row r="412" spans="1:12" x14ac:dyDescent="0.2">
      <c r="A412" t="s">
        <v>988</v>
      </c>
      <c r="J412">
        <v>12</v>
      </c>
      <c r="K412">
        <v>13</v>
      </c>
      <c r="L412" s="7">
        <f t="shared" si="26"/>
        <v>0.92307692307692313</v>
      </c>
    </row>
    <row r="413" spans="1:12" x14ac:dyDescent="0.2">
      <c r="A413" t="s">
        <v>988</v>
      </c>
      <c r="J413">
        <v>13</v>
      </c>
      <c r="K413">
        <v>14.5</v>
      </c>
      <c r="L413" s="7">
        <f t="shared" si="26"/>
        <v>0.89655172413793105</v>
      </c>
    </row>
    <row r="414" spans="1:12" x14ac:dyDescent="0.2">
      <c r="A414" t="s">
        <v>988</v>
      </c>
      <c r="J414">
        <v>13</v>
      </c>
      <c r="K414">
        <v>14</v>
      </c>
      <c r="L414" s="7">
        <f t="shared" si="26"/>
        <v>0.9285714285714286</v>
      </c>
    </row>
    <row r="415" spans="1:12" x14ac:dyDescent="0.2">
      <c r="A415" t="s">
        <v>988</v>
      </c>
      <c r="J415">
        <v>12</v>
      </c>
      <c r="K415">
        <v>14.5</v>
      </c>
      <c r="L415" s="7">
        <f t="shared" si="26"/>
        <v>0.82758620689655171</v>
      </c>
    </row>
    <row r="416" spans="1:12" x14ac:dyDescent="0.2">
      <c r="A416" t="s">
        <v>988</v>
      </c>
      <c r="J416">
        <v>13</v>
      </c>
      <c r="K416">
        <v>14</v>
      </c>
      <c r="L416" s="7">
        <f t="shared" si="26"/>
        <v>0.9285714285714286</v>
      </c>
    </row>
    <row r="417" spans="1:12" x14ac:dyDescent="0.2">
      <c r="A417" t="s">
        <v>988</v>
      </c>
      <c r="J417">
        <v>12</v>
      </c>
      <c r="K417">
        <v>13</v>
      </c>
      <c r="L417" s="7">
        <f t="shared" si="26"/>
        <v>0.92307692307692313</v>
      </c>
    </row>
    <row r="418" spans="1:12" x14ac:dyDescent="0.2">
      <c r="A418" t="s">
        <v>988</v>
      </c>
      <c r="J418">
        <v>13</v>
      </c>
      <c r="K418">
        <v>14</v>
      </c>
      <c r="L418" s="7">
        <f t="shared" si="26"/>
        <v>0.9285714285714286</v>
      </c>
    </row>
    <row r="419" spans="1:12" x14ac:dyDescent="0.2">
      <c r="A419" t="s">
        <v>988</v>
      </c>
      <c r="J419">
        <v>11.5</v>
      </c>
      <c r="K419">
        <v>14</v>
      </c>
      <c r="L419" s="7">
        <f t="shared" si="26"/>
        <v>0.8214285714285714</v>
      </c>
    </row>
    <row r="420" spans="1:12" x14ac:dyDescent="0.2">
      <c r="A420" t="s">
        <v>988</v>
      </c>
      <c r="J420">
        <v>11</v>
      </c>
      <c r="K420">
        <v>13</v>
      </c>
      <c r="L420" s="7">
        <f t="shared" si="26"/>
        <v>0.84615384615384615</v>
      </c>
    </row>
    <row r="421" spans="1:12" x14ac:dyDescent="0.2">
      <c r="A421" t="s">
        <v>988</v>
      </c>
      <c r="J421">
        <v>13</v>
      </c>
      <c r="K421">
        <v>14</v>
      </c>
      <c r="L421" s="7">
        <f t="shared" si="26"/>
        <v>0.9285714285714286</v>
      </c>
    </row>
    <row r="422" spans="1:12" x14ac:dyDescent="0.2">
      <c r="A422" t="s">
        <v>988</v>
      </c>
      <c r="J422">
        <v>12</v>
      </c>
      <c r="K422">
        <v>14</v>
      </c>
      <c r="L422" s="7">
        <f t="shared" si="26"/>
        <v>0.8571428571428571</v>
      </c>
    </row>
    <row r="423" spans="1:12" x14ac:dyDescent="0.2">
      <c r="A423" t="s">
        <v>988</v>
      </c>
      <c r="J423">
        <v>11.5</v>
      </c>
      <c r="K423">
        <v>13</v>
      </c>
      <c r="L423" s="7">
        <f t="shared" si="26"/>
        <v>0.88461538461538458</v>
      </c>
    </row>
    <row r="424" spans="1:12" x14ac:dyDescent="0.2">
      <c r="A424" t="s">
        <v>988</v>
      </c>
      <c r="J424">
        <v>13</v>
      </c>
      <c r="K424">
        <v>15</v>
      </c>
      <c r="L424" s="7">
        <f t="shared" si="26"/>
        <v>0.8666666666666667</v>
      </c>
    </row>
    <row r="425" spans="1:12" x14ac:dyDescent="0.2">
      <c r="A425" t="s">
        <v>988</v>
      </c>
      <c r="J425">
        <v>13</v>
      </c>
      <c r="K425">
        <v>14</v>
      </c>
      <c r="L425" s="7">
        <f t="shared" si="26"/>
        <v>0.9285714285714286</v>
      </c>
    </row>
    <row r="426" spans="1:12" x14ac:dyDescent="0.2">
      <c r="A426" t="s">
        <v>988</v>
      </c>
      <c r="J426">
        <v>13</v>
      </c>
      <c r="K426">
        <v>14</v>
      </c>
      <c r="L426" s="7">
        <f t="shared" si="26"/>
        <v>0.9285714285714286</v>
      </c>
    </row>
    <row r="427" spans="1:12" x14ac:dyDescent="0.2">
      <c r="A427" t="s">
        <v>988</v>
      </c>
      <c r="J427">
        <v>11</v>
      </c>
      <c r="K427">
        <v>13.5</v>
      </c>
      <c r="L427" s="7">
        <f t="shared" si="26"/>
        <v>0.81481481481481477</v>
      </c>
    </row>
    <row r="428" spans="1:12" x14ac:dyDescent="0.2">
      <c r="A428" t="s">
        <v>988</v>
      </c>
      <c r="J428">
        <v>13</v>
      </c>
      <c r="K428">
        <v>14</v>
      </c>
      <c r="L428" s="7">
        <f t="shared" si="26"/>
        <v>0.9285714285714286</v>
      </c>
    </row>
    <row r="429" spans="1:12" x14ac:dyDescent="0.2">
      <c r="A429" t="s">
        <v>988</v>
      </c>
      <c r="J429">
        <v>12.5</v>
      </c>
      <c r="K429">
        <v>13.5</v>
      </c>
      <c r="L429" s="7">
        <f t="shared" si="26"/>
        <v>0.92592592592592593</v>
      </c>
    </row>
    <row r="430" spans="1:12" x14ac:dyDescent="0.2">
      <c r="A430" t="s">
        <v>988</v>
      </c>
      <c r="J430">
        <v>13</v>
      </c>
      <c r="K430">
        <v>13.5</v>
      </c>
      <c r="L430" s="7">
        <f t="shared" si="26"/>
        <v>0.96296296296296291</v>
      </c>
    </row>
    <row r="431" spans="1:12" x14ac:dyDescent="0.2">
      <c r="A431" t="s">
        <v>988</v>
      </c>
      <c r="J431">
        <v>13</v>
      </c>
      <c r="K431">
        <v>14</v>
      </c>
      <c r="L431" s="7">
        <f t="shared" si="26"/>
        <v>0.9285714285714286</v>
      </c>
    </row>
    <row r="432" spans="1:12" x14ac:dyDescent="0.2">
      <c r="A432" t="s">
        <v>989</v>
      </c>
      <c r="J432">
        <v>12.5</v>
      </c>
      <c r="K432">
        <v>13</v>
      </c>
      <c r="L432" s="7">
        <f t="shared" si="26"/>
        <v>0.96153846153846156</v>
      </c>
    </row>
    <row r="433" spans="1:12" x14ac:dyDescent="0.2">
      <c r="A433" t="s">
        <v>989</v>
      </c>
      <c r="J433">
        <v>12</v>
      </c>
      <c r="K433">
        <v>12</v>
      </c>
      <c r="L433" s="7">
        <f t="shared" si="26"/>
        <v>1</v>
      </c>
    </row>
    <row r="434" spans="1:12" x14ac:dyDescent="0.2">
      <c r="A434" t="s">
        <v>989</v>
      </c>
      <c r="J434">
        <v>12.5</v>
      </c>
      <c r="K434">
        <v>13</v>
      </c>
      <c r="L434" s="7">
        <f t="shared" si="26"/>
        <v>0.96153846153846156</v>
      </c>
    </row>
    <row r="435" spans="1:12" x14ac:dyDescent="0.2">
      <c r="A435" t="s">
        <v>989</v>
      </c>
      <c r="J435">
        <v>11.5</v>
      </c>
      <c r="K435">
        <v>13</v>
      </c>
      <c r="L435" s="7">
        <f t="shared" si="26"/>
        <v>0.88461538461538458</v>
      </c>
    </row>
    <row r="436" spans="1:12" x14ac:dyDescent="0.2">
      <c r="A436" t="s">
        <v>989</v>
      </c>
      <c r="J436">
        <v>10.5</v>
      </c>
      <c r="K436">
        <v>12</v>
      </c>
      <c r="L436" s="7">
        <f t="shared" si="26"/>
        <v>0.875</v>
      </c>
    </row>
    <row r="437" spans="1:12" x14ac:dyDescent="0.2">
      <c r="A437" t="s">
        <v>989</v>
      </c>
      <c r="J437">
        <v>12</v>
      </c>
      <c r="K437">
        <v>13</v>
      </c>
      <c r="L437" s="7">
        <f t="shared" si="26"/>
        <v>0.92307692307692313</v>
      </c>
    </row>
    <row r="438" spans="1:12" x14ac:dyDescent="0.2">
      <c r="A438" t="s">
        <v>989</v>
      </c>
      <c r="J438">
        <v>11</v>
      </c>
      <c r="K438">
        <v>13</v>
      </c>
      <c r="L438" s="7">
        <f t="shared" si="26"/>
        <v>0.84615384615384615</v>
      </c>
    </row>
    <row r="439" spans="1:12" x14ac:dyDescent="0.2">
      <c r="A439" t="s">
        <v>989</v>
      </c>
      <c r="J439">
        <v>11</v>
      </c>
      <c r="K439">
        <v>12</v>
      </c>
      <c r="L439" s="7">
        <f t="shared" si="26"/>
        <v>0.91666666666666663</v>
      </c>
    </row>
    <row r="440" spans="1:12" x14ac:dyDescent="0.2">
      <c r="A440" t="s">
        <v>989</v>
      </c>
      <c r="J440">
        <v>11</v>
      </c>
      <c r="K440">
        <v>12</v>
      </c>
      <c r="L440" s="7">
        <f t="shared" si="26"/>
        <v>0.91666666666666663</v>
      </c>
    </row>
    <row r="441" spans="1:12" x14ac:dyDescent="0.2">
      <c r="A441" t="s">
        <v>989</v>
      </c>
      <c r="J441">
        <v>10.5</v>
      </c>
      <c r="K441">
        <v>13</v>
      </c>
      <c r="L441" s="7">
        <f t="shared" si="26"/>
        <v>0.80769230769230771</v>
      </c>
    </row>
    <row r="442" spans="1:12" x14ac:dyDescent="0.2">
      <c r="A442" t="s">
        <v>989</v>
      </c>
      <c r="J442">
        <v>11</v>
      </c>
      <c r="K442">
        <v>10.5</v>
      </c>
      <c r="L442" s="7">
        <f t="shared" si="26"/>
        <v>1.0476190476190477</v>
      </c>
    </row>
    <row r="443" spans="1:12" x14ac:dyDescent="0.2">
      <c r="A443" t="s">
        <v>989</v>
      </c>
      <c r="J443">
        <v>10</v>
      </c>
      <c r="K443">
        <v>11.5</v>
      </c>
      <c r="L443" s="7">
        <f t="shared" si="26"/>
        <v>0.86956521739130432</v>
      </c>
    </row>
    <row r="444" spans="1:12" x14ac:dyDescent="0.2">
      <c r="A444" t="s">
        <v>989</v>
      </c>
      <c r="J444">
        <v>11</v>
      </c>
      <c r="K444">
        <v>13</v>
      </c>
      <c r="L444" s="7">
        <f t="shared" si="26"/>
        <v>0.84615384615384615</v>
      </c>
    </row>
    <row r="445" spans="1:12" x14ac:dyDescent="0.2">
      <c r="A445" t="s">
        <v>989</v>
      </c>
      <c r="J445">
        <v>11</v>
      </c>
      <c r="K445">
        <v>11.5</v>
      </c>
      <c r="L445" s="7">
        <f t="shared" si="26"/>
        <v>0.95652173913043481</v>
      </c>
    </row>
    <row r="446" spans="1:12" x14ac:dyDescent="0.2">
      <c r="A446" t="s">
        <v>989</v>
      </c>
      <c r="J446">
        <v>11</v>
      </c>
      <c r="K446">
        <v>13</v>
      </c>
      <c r="L446" s="7">
        <f t="shared" si="26"/>
        <v>0.84615384615384615</v>
      </c>
    </row>
    <row r="447" spans="1:12" x14ac:dyDescent="0.2">
      <c r="A447" t="s">
        <v>989</v>
      </c>
      <c r="J447">
        <v>10.5</v>
      </c>
      <c r="K447">
        <v>12</v>
      </c>
      <c r="L447" s="7">
        <f t="shared" si="26"/>
        <v>0.875</v>
      </c>
    </row>
    <row r="448" spans="1:12" x14ac:dyDescent="0.2">
      <c r="A448" t="s">
        <v>989</v>
      </c>
      <c r="J448">
        <v>11</v>
      </c>
      <c r="K448">
        <v>12.5</v>
      </c>
      <c r="L448" s="7">
        <f t="shared" si="26"/>
        <v>0.88</v>
      </c>
    </row>
    <row r="449" spans="1:12" x14ac:dyDescent="0.2">
      <c r="A449" t="s">
        <v>989</v>
      </c>
      <c r="J449">
        <v>10</v>
      </c>
      <c r="K449">
        <v>12</v>
      </c>
      <c r="L449" s="7">
        <f t="shared" si="26"/>
        <v>0.83333333333333337</v>
      </c>
    </row>
    <row r="450" spans="1:12" x14ac:dyDescent="0.2">
      <c r="A450" t="s">
        <v>989</v>
      </c>
      <c r="J450">
        <v>10</v>
      </c>
      <c r="K450">
        <v>11</v>
      </c>
      <c r="L450" s="7">
        <f t="shared" si="26"/>
        <v>0.90909090909090906</v>
      </c>
    </row>
    <row r="451" spans="1:12" x14ac:dyDescent="0.2">
      <c r="A451" t="s">
        <v>989</v>
      </c>
      <c r="J451">
        <v>11</v>
      </c>
      <c r="K451">
        <v>13</v>
      </c>
      <c r="L451" s="7">
        <f t="shared" si="26"/>
        <v>0.84615384615384615</v>
      </c>
    </row>
    <row r="452" spans="1:12" x14ac:dyDescent="0.2">
      <c r="A452" t="s">
        <v>989</v>
      </c>
      <c r="J452">
        <v>12</v>
      </c>
      <c r="K452">
        <v>13</v>
      </c>
      <c r="L452" s="7">
        <f t="shared" si="26"/>
        <v>0.92307692307692313</v>
      </c>
    </row>
    <row r="453" spans="1:12" x14ac:dyDescent="0.2">
      <c r="A453" t="s">
        <v>989</v>
      </c>
      <c r="J453">
        <v>10.5</v>
      </c>
      <c r="K453">
        <v>12.5</v>
      </c>
      <c r="L453" s="7">
        <f t="shared" si="26"/>
        <v>0.84</v>
      </c>
    </row>
    <row r="454" spans="1:12" x14ac:dyDescent="0.2">
      <c r="A454" t="s">
        <v>989</v>
      </c>
      <c r="J454">
        <v>11</v>
      </c>
      <c r="K454">
        <v>12</v>
      </c>
      <c r="L454" s="7">
        <f t="shared" si="26"/>
        <v>0.91666666666666663</v>
      </c>
    </row>
    <row r="455" spans="1:12" x14ac:dyDescent="0.2">
      <c r="A455" t="s">
        <v>989</v>
      </c>
      <c r="J455">
        <v>10.5</v>
      </c>
      <c r="K455">
        <v>12.5</v>
      </c>
      <c r="L455" s="7">
        <f t="shared" si="26"/>
        <v>0.84</v>
      </c>
    </row>
    <row r="456" spans="1:12" x14ac:dyDescent="0.2">
      <c r="A456" t="s">
        <v>989</v>
      </c>
      <c r="J456">
        <v>11.5</v>
      </c>
      <c r="K456">
        <v>11.5</v>
      </c>
      <c r="L456" s="7">
        <f t="shared" si="26"/>
        <v>1</v>
      </c>
    </row>
    <row r="457" spans="1:12" x14ac:dyDescent="0.2">
      <c r="A457" t="s">
        <v>994</v>
      </c>
      <c r="J457">
        <v>13</v>
      </c>
      <c r="K457">
        <v>14</v>
      </c>
      <c r="L457" s="7">
        <f t="shared" si="26"/>
        <v>0.9285714285714286</v>
      </c>
    </row>
    <row r="458" spans="1:12" x14ac:dyDescent="0.2">
      <c r="A458" t="s">
        <v>994</v>
      </c>
      <c r="J458">
        <v>13</v>
      </c>
      <c r="K458">
        <v>13.5</v>
      </c>
      <c r="L458" s="7">
        <f t="shared" si="26"/>
        <v>0.96296296296296291</v>
      </c>
    </row>
    <row r="459" spans="1:12" x14ac:dyDescent="0.2">
      <c r="A459" t="s">
        <v>994</v>
      </c>
      <c r="J459">
        <v>14</v>
      </c>
      <c r="K459">
        <v>15</v>
      </c>
      <c r="L459" s="7">
        <f t="shared" si="26"/>
        <v>0.93333333333333335</v>
      </c>
    </row>
    <row r="460" spans="1:12" x14ac:dyDescent="0.2">
      <c r="A460" t="s">
        <v>994</v>
      </c>
      <c r="J460">
        <v>13.5</v>
      </c>
      <c r="K460">
        <v>14.5</v>
      </c>
      <c r="L460" s="7">
        <f t="shared" si="26"/>
        <v>0.93103448275862066</v>
      </c>
    </row>
    <row r="461" spans="1:12" x14ac:dyDescent="0.2">
      <c r="A461" t="s">
        <v>994</v>
      </c>
      <c r="J461">
        <v>13</v>
      </c>
      <c r="K461">
        <v>14.5</v>
      </c>
      <c r="L461" s="7">
        <f t="shared" si="26"/>
        <v>0.89655172413793105</v>
      </c>
    </row>
    <row r="462" spans="1:12" x14ac:dyDescent="0.2">
      <c r="A462" t="s">
        <v>994</v>
      </c>
      <c r="J462">
        <v>13.5</v>
      </c>
      <c r="K462">
        <v>14</v>
      </c>
      <c r="L462" s="7">
        <f t="shared" si="26"/>
        <v>0.9642857142857143</v>
      </c>
    </row>
    <row r="463" spans="1:12" x14ac:dyDescent="0.2">
      <c r="A463" t="s">
        <v>994</v>
      </c>
      <c r="J463">
        <v>13.5</v>
      </c>
      <c r="K463">
        <v>14.5</v>
      </c>
      <c r="L463" s="7">
        <f t="shared" si="26"/>
        <v>0.93103448275862066</v>
      </c>
    </row>
    <row r="464" spans="1:12" x14ac:dyDescent="0.2">
      <c r="A464" t="s">
        <v>994</v>
      </c>
      <c r="J464">
        <v>13</v>
      </c>
      <c r="K464">
        <v>14.5</v>
      </c>
      <c r="L464" s="7">
        <f t="shared" ref="L464:L472" si="27">J464/K464</f>
        <v>0.89655172413793105</v>
      </c>
    </row>
    <row r="465" spans="1:12" x14ac:dyDescent="0.2">
      <c r="A465" t="s">
        <v>994</v>
      </c>
      <c r="J465">
        <v>14</v>
      </c>
      <c r="K465">
        <v>15.5</v>
      </c>
      <c r="L465" s="7">
        <f t="shared" si="27"/>
        <v>0.90322580645161288</v>
      </c>
    </row>
    <row r="466" spans="1:12" x14ac:dyDescent="0.2">
      <c r="A466" t="s">
        <v>994</v>
      </c>
      <c r="J466">
        <v>13</v>
      </c>
      <c r="K466">
        <v>14.5</v>
      </c>
      <c r="L466" s="7">
        <f t="shared" si="27"/>
        <v>0.89655172413793105</v>
      </c>
    </row>
    <row r="467" spans="1:12" x14ac:dyDescent="0.2">
      <c r="A467" t="s">
        <v>994</v>
      </c>
      <c r="J467">
        <v>12.5</v>
      </c>
      <c r="K467">
        <v>13.5</v>
      </c>
      <c r="L467" s="7">
        <f t="shared" si="27"/>
        <v>0.92592592592592593</v>
      </c>
    </row>
    <row r="468" spans="1:12" x14ac:dyDescent="0.2">
      <c r="A468" t="s">
        <v>994</v>
      </c>
      <c r="J468">
        <v>14</v>
      </c>
      <c r="K468">
        <v>15</v>
      </c>
      <c r="L468" s="7">
        <f t="shared" si="27"/>
        <v>0.93333333333333335</v>
      </c>
    </row>
    <row r="469" spans="1:12" x14ac:dyDescent="0.2">
      <c r="A469" t="s">
        <v>994</v>
      </c>
      <c r="J469">
        <v>13</v>
      </c>
      <c r="K469">
        <v>14</v>
      </c>
      <c r="L469" s="7">
        <f t="shared" si="27"/>
        <v>0.9285714285714286</v>
      </c>
    </row>
    <row r="470" spans="1:12" x14ac:dyDescent="0.2">
      <c r="A470" t="s">
        <v>994</v>
      </c>
      <c r="J470">
        <v>14</v>
      </c>
      <c r="K470">
        <v>15</v>
      </c>
      <c r="L470" s="7">
        <f t="shared" si="27"/>
        <v>0.93333333333333335</v>
      </c>
    </row>
    <row r="471" spans="1:12" x14ac:dyDescent="0.2">
      <c r="A471" t="s">
        <v>994</v>
      </c>
      <c r="J471">
        <v>12.5</v>
      </c>
      <c r="K471">
        <v>15</v>
      </c>
      <c r="L471" s="7">
        <f t="shared" si="27"/>
        <v>0.83333333333333337</v>
      </c>
    </row>
    <row r="472" spans="1:12" x14ac:dyDescent="0.2">
      <c r="A472" t="s">
        <v>994</v>
      </c>
      <c r="J472">
        <v>13</v>
      </c>
      <c r="K472">
        <v>13.5</v>
      </c>
      <c r="L472" s="7">
        <f t="shared" si="27"/>
        <v>0.96296296296296291</v>
      </c>
    </row>
  </sheetData>
  <phoneticPr fontId="4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workbookViewId="0">
      <pane ySplit="2040" topLeftCell="A26" activePane="bottomLeft"/>
      <selection activeCell="J2" sqref="J2:J7"/>
      <selection pane="bottomLeft" activeCell="K9" sqref="K9:L59"/>
    </sheetView>
  </sheetViews>
  <sheetFormatPr defaultRowHeight="12.75" x14ac:dyDescent="0.2"/>
  <cols>
    <col min="1" max="2" width="9.140625" style="8"/>
    <col min="3" max="3" width="6.7109375" customWidth="1"/>
    <col min="4" max="4" width="6" customWidth="1"/>
    <col min="6" max="6" width="7.42578125" customWidth="1"/>
    <col min="7" max="7" width="7.140625" style="7" customWidth="1"/>
    <col min="8" max="8" width="6.85546875" style="7" customWidth="1"/>
    <col min="9" max="9" width="6.7109375" customWidth="1"/>
    <col min="10" max="10" width="7.28515625" customWidth="1"/>
    <col min="11" max="12" width="6.5703125" customWidth="1"/>
    <col min="13" max="13" width="7.28515625" style="7" customWidth="1"/>
  </cols>
  <sheetData>
    <row r="1" spans="1:18" x14ac:dyDescent="0.2">
      <c r="A1" s="9" t="s">
        <v>844</v>
      </c>
      <c r="B1" s="9" t="s">
        <v>583</v>
      </c>
      <c r="C1" s="2" t="s">
        <v>1</v>
      </c>
      <c r="D1" s="2" t="s">
        <v>2</v>
      </c>
      <c r="E1" s="2" t="s">
        <v>5</v>
      </c>
      <c r="F1" s="2" t="s">
        <v>4</v>
      </c>
      <c r="G1" s="6" t="s">
        <v>3</v>
      </c>
      <c r="H1" s="6" t="s">
        <v>6</v>
      </c>
      <c r="I1" s="2" t="s">
        <v>24</v>
      </c>
      <c r="J1" s="2"/>
      <c r="K1" s="2" t="s">
        <v>7</v>
      </c>
      <c r="L1" s="2" t="s">
        <v>8</v>
      </c>
      <c r="M1" s="6" t="s">
        <v>56</v>
      </c>
      <c r="N1" t="s">
        <v>45</v>
      </c>
      <c r="O1" t="s">
        <v>46</v>
      </c>
      <c r="P1" t="s">
        <v>47</v>
      </c>
      <c r="Q1" t="s">
        <v>95</v>
      </c>
      <c r="R1" t="s">
        <v>74</v>
      </c>
    </row>
    <row r="2" spans="1:18" x14ac:dyDescent="0.2">
      <c r="A2" s="8" t="s">
        <v>12</v>
      </c>
      <c r="B2" s="1">
        <f>AVERAGE(B9:B993)</f>
        <v>14.944444444444445</v>
      </c>
      <c r="C2" s="1">
        <f>AVERAGE(C9:C993)</f>
        <v>99.722222222222229</v>
      </c>
      <c r="D2" s="1">
        <f t="shared" ref="D2:M2" si="0">AVERAGE(D9:D993)</f>
        <v>60.166666666666664</v>
      </c>
      <c r="E2" s="1">
        <f t="shared" si="0"/>
        <v>59.5</v>
      </c>
      <c r="F2" s="1">
        <f t="shared" si="0"/>
        <v>28.111111111111111</v>
      </c>
      <c r="G2" s="7">
        <f t="shared" si="0"/>
        <v>1.6631193352503166</v>
      </c>
      <c r="H2" s="7">
        <f t="shared" si="0"/>
        <v>0.59790491485732256</v>
      </c>
      <c r="I2" s="1">
        <f t="shared" si="0"/>
        <v>19.166666666666668</v>
      </c>
      <c r="J2" s="1"/>
      <c r="K2" s="1">
        <f t="shared" si="0"/>
        <v>12.813725490196079</v>
      </c>
      <c r="L2" s="1">
        <f>AVERAGE(L9:L993)</f>
        <v>14.970588235294118</v>
      </c>
      <c r="M2" s="7">
        <f t="shared" si="0"/>
        <v>0.85794781922553665</v>
      </c>
    </row>
    <row r="3" spans="1:18" x14ac:dyDescent="0.2">
      <c r="A3" s="8" t="s">
        <v>14</v>
      </c>
      <c r="B3">
        <f>MIN(B9:B993)</f>
        <v>10</v>
      </c>
      <c r="C3">
        <f>MIN(C9:C993)</f>
        <v>66</v>
      </c>
      <c r="D3">
        <f t="shared" ref="D3:M3" si="1">MIN(D9:D993)</f>
        <v>39</v>
      </c>
      <c r="E3">
        <f t="shared" si="1"/>
        <v>42</v>
      </c>
      <c r="F3">
        <f t="shared" si="1"/>
        <v>24</v>
      </c>
      <c r="G3" s="7">
        <f t="shared" si="1"/>
        <v>1.475609756097561</v>
      </c>
      <c r="H3" s="7">
        <f t="shared" si="1"/>
        <v>0.55238095238095242</v>
      </c>
      <c r="I3">
        <f t="shared" si="1"/>
        <v>16</v>
      </c>
      <c r="K3">
        <f t="shared" si="1"/>
        <v>11</v>
      </c>
      <c r="L3">
        <f>MIN(L9:L993)</f>
        <v>12</v>
      </c>
      <c r="M3" s="7">
        <f t="shared" si="1"/>
        <v>0.73333333333333328</v>
      </c>
    </row>
    <row r="4" spans="1:18" x14ac:dyDescent="0.2">
      <c r="A4" s="8" t="s">
        <v>15</v>
      </c>
      <c r="B4" s="1">
        <f>PERCENTILE(B9:B993,0.05)</f>
        <v>10</v>
      </c>
      <c r="C4" s="1">
        <f>PERCENTILE(C9:C993,0.05)</f>
        <v>69.400000000000006</v>
      </c>
      <c r="D4" s="1">
        <f t="shared" ref="D4:M4" si="2">PERCENTILE(D9:D993,0.05)</f>
        <v>42.4</v>
      </c>
      <c r="E4" s="1">
        <f t="shared" si="2"/>
        <v>42.85</v>
      </c>
      <c r="F4" s="1">
        <f t="shared" si="2"/>
        <v>24.85</v>
      </c>
      <c r="G4" s="7">
        <f t="shared" si="2"/>
        <v>1.5705478126209833</v>
      </c>
      <c r="H4" s="7">
        <f t="shared" si="2"/>
        <v>0.560543093270366</v>
      </c>
      <c r="I4" s="1">
        <f t="shared" si="2"/>
        <v>16</v>
      </c>
      <c r="J4" s="1"/>
      <c r="K4" s="1">
        <f t="shared" si="2"/>
        <v>11</v>
      </c>
      <c r="L4" s="1">
        <f>PERCENTILE(L9:L993,0.05)</f>
        <v>13</v>
      </c>
      <c r="M4" s="7">
        <f t="shared" si="2"/>
        <v>0.7857142857142857</v>
      </c>
    </row>
    <row r="5" spans="1:18" x14ac:dyDescent="0.2">
      <c r="A5" s="8" t="s">
        <v>16</v>
      </c>
      <c r="B5" s="1">
        <f>PERCENTILE(B9:B993,0.95)</f>
        <v>20.149999999999999</v>
      </c>
      <c r="C5" s="1">
        <f>PERCENTILE(C9:C993,0.95)</f>
        <v>121.6</v>
      </c>
      <c r="D5" s="1">
        <f t="shared" ref="D5:M5" si="3">PERCENTILE(D9:D993,0.95)</f>
        <v>75.199999999999989</v>
      </c>
      <c r="E5" s="1">
        <f t="shared" si="3"/>
        <v>69.499999999999986</v>
      </c>
      <c r="F5" s="1">
        <f t="shared" si="3"/>
        <v>33.299999999999997</v>
      </c>
      <c r="G5" s="7">
        <f t="shared" si="3"/>
        <v>1.7658882783882783</v>
      </c>
      <c r="H5" s="7">
        <f t="shared" si="3"/>
        <v>0.63805194805194798</v>
      </c>
      <c r="I5" s="1">
        <f t="shared" si="3"/>
        <v>21</v>
      </c>
      <c r="J5" s="1"/>
      <c r="K5" s="1">
        <f t="shared" si="3"/>
        <v>14</v>
      </c>
      <c r="L5" s="1">
        <f>PERCENTILE(L9:L993,0.95)</f>
        <v>17.25</v>
      </c>
      <c r="M5" s="7">
        <f t="shared" si="3"/>
        <v>0.93333333333333335</v>
      </c>
    </row>
    <row r="6" spans="1:18" x14ac:dyDescent="0.2">
      <c r="A6" s="8" t="s">
        <v>13</v>
      </c>
      <c r="B6">
        <f>MAX(B9:B993)</f>
        <v>21</v>
      </c>
      <c r="C6">
        <f>MAX(C9:C993)</f>
        <v>125</v>
      </c>
      <c r="D6">
        <f t="shared" ref="D6:M6" si="4">MAX(D9:D993)</f>
        <v>82</v>
      </c>
      <c r="E6">
        <f t="shared" si="4"/>
        <v>78</v>
      </c>
      <c r="F6">
        <f t="shared" si="4"/>
        <v>35</v>
      </c>
      <c r="G6" s="7">
        <f t="shared" si="4"/>
        <v>1.7884615384615385</v>
      </c>
      <c r="H6" s="7">
        <f t="shared" si="4"/>
        <v>0.64761904761904765</v>
      </c>
      <c r="I6">
        <f t="shared" si="4"/>
        <v>21</v>
      </c>
      <c r="K6">
        <f t="shared" si="4"/>
        <v>15</v>
      </c>
      <c r="L6">
        <f>MAX(L9:L993)</f>
        <v>18</v>
      </c>
      <c r="M6" s="7">
        <f t="shared" si="4"/>
        <v>0.96551724137931039</v>
      </c>
    </row>
    <row r="7" spans="1:18" s="5" customFormat="1" x14ac:dyDescent="0.2">
      <c r="A7" s="5" t="s">
        <v>22</v>
      </c>
      <c r="B7" s="5">
        <f>COUNT(B9:B993)</f>
        <v>18</v>
      </c>
      <c r="C7" s="5">
        <f>COUNT(C9:C993)</f>
        <v>18</v>
      </c>
      <c r="D7" s="5">
        <f t="shared" ref="D7:M7" si="5">COUNT(D9:D993)</f>
        <v>18</v>
      </c>
      <c r="E7" s="5">
        <f t="shared" si="5"/>
        <v>18</v>
      </c>
      <c r="F7" s="5">
        <f t="shared" si="5"/>
        <v>18</v>
      </c>
      <c r="G7" s="5">
        <f t="shared" si="5"/>
        <v>18</v>
      </c>
      <c r="H7" s="5">
        <f t="shared" si="5"/>
        <v>18</v>
      </c>
      <c r="I7" s="5">
        <f t="shared" si="5"/>
        <v>18</v>
      </c>
      <c r="K7" s="5">
        <f t="shared" si="5"/>
        <v>51</v>
      </c>
      <c r="L7" s="5">
        <f>COUNT(L9:L993)</f>
        <v>51</v>
      </c>
      <c r="M7" s="5">
        <f t="shared" si="5"/>
        <v>51</v>
      </c>
    </row>
    <row r="9" spans="1:18" x14ac:dyDescent="0.2">
      <c r="A9" s="8" t="s">
        <v>931</v>
      </c>
      <c r="K9">
        <v>13</v>
      </c>
      <c r="L9">
        <v>15</v>
      </c>
      <c r="M9" s="7">
        <f>K9/L9</f>
        <v>0.8666666666666667</v>
      </c>
    </row>
    <row r="10" spans="1:18" x14ac:dyDescent="0.2">
      <c r="K10">
        <v>12</v>
      </c>
      <c r="L10">
        <v>16</v>
      </c>
      <c r="M10" s="7">
        <f t="shared" ref="M10:M59" si="6">K10/L10</f>
        <v>0.75</v>
      </c>
    </row>
    <row r="11" spans="1:18" x14ac:dyDescent="0.2">
      <c r="K11">
        <v>12</v>
      </c>
      <c r="L11">
        <v>14.5</v>
      </c>
      <c r="M11" s="7">
        <f t="shared" si="6"/>
        <v>0.82758620689655171</v>
      </c>
    </row>
    <row r="12" spans="1:18" x14ac:dyDescent="0.2">
      <c r="K12">
        <v>13</v>
      </c>
      <c r="L12">
        <v>16</v>
      </c>
      <c r="M12" s="7">
        <f t="shared" si="6"/>
        <v>0.8125</v>
      </c>
    </row>
    <row r="13" spans="1:18" x14ac:dyDescent="0.2">
      <c r="K13">
        <v>13</v>
      </c>
      <c r="L13">
        <v>14</v>
      </c>
      <c r="M13" s="7">
        <f t="shared" si="6"/>
        <v>0.9285714285714286</v>
      </c>
    </row>
    <row r="14" spans="1:18" x14ac:dyDescent="0.2">
      <c r="K14">
        <v>13</v>
      </c>
      <c r="L14">
        <v>15</v>
      </c>
      <c r="M14" s="7">
        <f t="shared" si="6"/>
        <v>0.8666666666666667</v>
      </c>
    </row>
    <row r="15" spans="1:18" x14ac:dyDescent="0.2">
      <c r="K15">
        <v>12</v>
      </c>
      <c r="L15">
        <v>14</v>
      </c>
      <c r="M15" s="7">
        <f t="shared" si="6"/>
        <v>0.8571428571428571</v>
      </c>
    </row>
    <row r="16" spans="1:18" x14ac:dyDescent="0.2">
      <c r="K16">
        <v>14</v>
      </c>
      <c r="L16">
        <v>15</v>
      </c>
      <c r="M16" s="7">
        <f t="shared" si="6"/>
        <v>0.93333333333333335</v>
      </c>
    </row>
    <row r="17" spans="1:13" x14ac:dyDescent="0.2">
      <c r="K17">
        <v>12</v>
      </c>
      <c r="L17">
        <v>13</v>
      </c>
      <c r="M17" s="7">
        <f t="shared" si="6"/>
        <v>0.92307692307692313</v>
      </c>
    </row>
    <row r="18" spans="1:13" x14ac:dyDescent="0.2">
      <c r="K18">
        <v>11</v>
      </c>
      <c r="L18">
        <v>14</v>
      </c>
      <c r="M18" s="7">
        <f t="shared" si="6"/>
        <v>0.7857142857142857</v>
      </c>
    </row>
    <row r="19" spans="1:13" x14ac:dyDescent="0.2">
      <c r="K19">
        <v>11</v>
      </c>
      <c r="L19">
        <v>14</v>
      </c>
      <c r="M19" s="7">
        <f t="shared" si="6"/>
        <v>0.7857142857142857</v>
      </c>
    </row>
    <row r="20" spans="1:13" x14ac:dyDescent="0.2">
      <c r="K20">
        <v>12</v>
      </c>
      <c r="L20">
        <v>15</v>
      </c>
      <c r="M20" s="7">
        <f t="shared" si="6"/>
        <v>0.8</v>
      </c>
    </row>
    <row r="21" spans="1:13" x14ac:dyDescent="0.2">
      <c r="K21">
        <v>12</v>
      </c>
      <c r="L21">
        <v>15</v>
      </c>
      <c r="M21" s="7">
        <f t="shared" si="6"/>
        <v>0.8</v>
      </c>
    </row>
    <row r="22" spans="1:13" x14ac:dyDescent="0.2">
      <c r="K22">
        <v>11</v>
      </c>
      <c r="L22">
        <v>15</v>
      </c>
      <c r="M22" s="7">
        <f t="shared" si="6"/>
        <v>0.73333333333333328</v>
      </c>
    </row>
    <row r="23" spans="1:13" x14ac:dyDescent="0.2">
      <c r="K23">
        <v>11</v>
      </c>
      <c r="L23">
        <v>12</v>
      </c>
      <c r="M23" s="7">
        <f t="shared" si="6"/>
        <v>0.91666666666666663</v>
      </c>
    </row>
    <row r="24" spans="1:13" x14ac:dyDescent="0.2">
      <c r="K24">
        <v>11.5</v>
      </c>
      <c r="L24">
        <v>13</v>
      </c>
      <c r="M24" s="7">
        <f t="shared" si="6"/>
        <v>0.88461538461538458</v>
      </c>
    </row>
    <row r="25" spans="1:13" x14ac:dyDescent="0.2">
      <c r="A25" s="8" t="s">
        <v>932</v>
      </c>
      <c r="K25">
        <v>14</v>
      </c>
      <c r="L25">
        <v>15</v>
      </c>
      <c r="M25" s="7">
        <f t="shared" si="6"/>
        <v>0.93333333333333335</v>
      </c>
    </row>
    <row r="26" spans="1:13" x14ac:dyDescent="0.2">
      <c r="K26">
        <v>13</v>
      </c>
      <c r="L26">
        <v>15</v>
      </c>
      <c r="M26" s="7">
        <f t="shared" si="6"/>
        <v>0.8666666666666667</v>
      </c>
    </row>
    <row r="27" spans="1:13" x14ac:dyDescent="0.2">
      <c r="K27">
        <v>13</v>
      </c>
      <c r="L27">
        <v>15</v>
      </c>
      <c r="M27" s="7">
        <f t="shared" si="6"/>
        <v>0.8666666666666667</v>
      </c>
    </row>
    <row r="28" spans="1:13" x14ac:dyDescent="0.2">
      <c r="K28">
        <v>12</v>
      </c>
      <c r="L28">
        <v>15</v>
      </c>
      <c r="M28" s="7">
        <f t="shared" si="6"/>
        <v>0.8</v>
      </c>
    </row>
    <row r="29" spans="1:13" x14ac:dyDescent="0.2">
      <c r="K29">
        <v>13</v>
      </c>
      <c r="L29">
        <v>15</v>
      </c>
      <c r="M29" s="7">
        <f t="shared" si="6"/>
        <v>0.8666666666666667</v>
      </c>
    </row>
    <row r="30" spans="1:13" x14ac:dyDescent="0.2">
      <c r="K30">
        <v>13</v>
      </c>
      <c r="L30">
        <v>15</v>
      </c>
      <c r="M30" s="7">
        <f t="shared" si="6"/>
        <v>0.8666666666666667</v>
      </c>
    </row>
    <row r="31" spans="1:13" x14ac:dyDescent="0.2">
      <c r="K31">
        <v>14</v>
      </c>
      <c r="L31">
        <v>16</v>
      </c>
      <c r="M31" s="7">
        <f t="shared" si="6"/>
        <v>0.875</v>
      </c>
    </row>
    <row r="32" spans="1:13" x14ac:dyDescent="0.2">
      <c r="K32">
        <v>12</v>
      </c>
      <c r="L32">
        <v>15</v>
      </c>
      <c r="M32" s="7">
        <f t="shared" si="6"/>
        <v>0.8</v>
      </c>
    </row>
    <row r="33" spans="1:13" x14ac:dyDescent="0.2">
      <c r="A33" s="8" t="s">
        <v>933</v>
      </c>
      <c r="K33">
        <v>15</v>
      </c>
      <c r="L33">
        <v>18</v>
      </c>
      <c r="M33" s="7">
        <f t="shared" si="6"/>
        <v>0.83333333333333337</v>
      </c>
    </row>
    <row r="34" spans="1:13" x14ac:dyDescent="0.2">
      <c r="K34">
        <v>14</v>
      </c>
      <c r="L34">
        <v>17</v>
      </c>
      <c r="M34" s="7">
        <f t="shared" si="6"/>
        <v>0.82352941176470584</v>
      </c>
    </row>
    <row r="35" spans="1:13" x14ac:dyDescent="0.2">
      <c r="K35">
        <v>14</v>
      </c>
      <c r="L35">
        <v>17</v>
      </c>
      <c r="M35" s="7">
        <f t="shared" si="6"/>
        <v>0.82352941176470584</v>
      </c>
    </row>
    <row r="36" spans="1:13" x14ac:dyDescent="0.2">
      <c r="K36">
        <v>13</v>
      </c>
      <c r="L36">
        <v>15</v>
      </c>
      <c r="M36" s="7">
        <f t="shared" si="6"/>
        <v>0.8666666666666667</v>
      </c>
    </row>
    <row r="37" spans="1:13" x14ac:dyDescent="0.2">
      <c r="K37">
        <v>14</v>
      </c>
      <c r="L37">
        <v>16</v>
      </c>
      <c r="M37" s="7">
        <f t="shared" si="6"/>
        <v>0.875</v>
      </c>
    </row>
    <row r="38" spans="1:13" x14ac:dyDescent="0.2">
      <c r="K38">
        <v>13</v>
      </c>
      <c r="L38">
        <v>16</v>
      </c>
      <c r="M38" s="7">
        <f t="shared" si="6"/>
        <v>0.8125</v>
      </c>
    </row>
    <row r="39" spans="1:13" x14ac:dyDescent="0.2">
      <c r="K39">
        <v>13</v>
      </c>
      <c r="L39">
        <v>14</v>
      </c>
      <c r="M39" s="7">
        <f t="shared" si="6"/>
        <v>0.9285714285714286</v>
      </c>
    </row>
    <row r="40" spans="1:13" x14ac:dyDescent="0.2">
      <c r="K40">
        <v>12</v>
      </c>
      <c r="L40">
        <v>13</v>
      </c>
      <c r="M40" s="7">
        <f t="shared" si="6"/>
        <v>0.92307692307692313</v>
      </c>
    </row>
    <row r="41" spans="1:13" x14ac:dyDescent="0.2">
      <c r="A41" s="8" t="s">
        <v>934</v>
      </c>
      <c r="K41">
        <v>15</v>
      </c>
      <c r="L41">
        <v>18</v>
      </c>
      <c r="M41" s="7">
        <f t="shared" si="6"/>
        <v>0.83333333333333337</v>
      </c>
    </row>
    <row r="42" spans="1:13" x14ac:dyDescent="0.2">
      <c r="K42">
        <v>14</v>
      </c>
      <c r="L42">
        <v>16</v>
      </c>
      <c r="M42" s="7">
        <f t="shared" si="6"/>
        <v>0.875</v>
      </c>
    </row>
    <row r="43" spans="1:13" x14ac:dyDescent="0.2">
      <c r="K43">
        <v>13</v>
      </c>
      <c r="L43">
        <v>16</v>
      </c>
      <c r="M43" s="7">
        <f t="shared" si="6"/>
        <v>0.8125</v>
      </c>
    </row>
    <row r="44" spans="1:13" x14ac:dyDescent="0.2">
      <c r="K44">
        <v>13</v>
      </c>
      <c r="L44">
        <v>15</v>
      </c>
      <c r="M44" s="7">
        <f t="shared" si="6"/>
        <v>0.8666666666666667</v>
      </c>
    </row>
    <row r="45" spans="1:13" x14ac:dyDescent="0.2">
      <c r="A45" s="8" t="s">
        <v>935</v>
      </c>
      <c r="K45">
        <v>14</v>
      </c>
      <c r="L45">
        <v>17.5</v>
      </c>
      <c r="M45" s="7">
        <f t="shared" si="6"/>
        <v>0.8</v>
      </c>
    </row>
    <row r="46" spans="1:13" x14ac:dyDescent="0.2">
      <c r="K46">
        <v>12.5</v>
      </c>
      <c r="L46">
        <v>14.5</v>
      </c>
      <c r="M46" s="7">
        <f t="shared" si="6"/>
        <v>0.86206896551724133</v>
      </c>
    </row>
    <row r="47" spans="1:13" x14ac:dyDescent="0.2">
      <c r="K47">
        <v>12.5</v>
      </c>
      <c r="L47">
        <v>14</v>
      </c>
      <c r="M47" s="7">
        <f t="shared" si="6"/>
        <v>0.8928571428571429</v>
      </c>
    </row>
    <row r="48" spans="1:13" x14ac:dyDescent="0.2">
      <c r="A48" s="8" t="s">
        <v>936</v>
      </c>
      <c r="K48">
        <v>13.5</v>
      </c>
      <c r="L48">
        <v>15</v>
      </c>
      <c r="M48" s="7">
        <f t="shared" si="6"/>
        <v>0.9</v>
      </c>
    </row>
    <row r="49" spans="1:13" x14ac:dyDescent="0.2">
      <c r="K49">
        <v>14</v>
      </c>
      <c r="L49">
        <v>14.5</v>
      </c>
      <c r="M49" s="7">
        <f t="shared" si="6"/>
        <v>0.96551724137931039</v>
      </c>
    </row>
    <row r="50" spans="1:13" x14ac:dyDescent="0.2">
      <c r="K50">
        <v>13</v>
      </c>
      <c r="L50">
        <v>14</v>
      </c>
      <c r="M50" s="7">
        <f t="shared" si="6"/>
        <v>0.9285714285714286</v>
      </c>
    </row>
    <row r="51" spans="1:13" x14ac:dyDescent="0.2">
      <c r="K51">
        <v>13</v>
      </c>
      <c r="L51">
        <v>14</v>
      </c>
      <c r="M51" s="7">
        <f t="shared" si="6"/>
        <v>0.9285714285714286</v>
      </c>
    </row>
    <row r="52" spans="1:13" x14ac:dyDescent="0.2">
      <c r="K52">
        <v>13</v>
      </c>
      <c r="L52">
        <v>15</v>
      </c>
      <c r="M52" s="7">
        <f t="shared" si="6"/>
        <v>0.8666666666666667</v>
      </c>
    </row>
    <row r="53" spans="1:13" x14ac:dyDescent="0.2">
      <c r="K53">
        <v>11</v>
      </c>
      <c r="L53">
        <v>12</v>
      </c>
      <c r="M53" s="7">
        <f t="shared" si="6"/>
        <v>0.91666666666666663</v>
      </c>
    </row>
    <row r="54" spans="1:13" x14ac:dyDescent="0.2">
      <c r="A54" s="8" t="s">
        <v>937</v>
      </c>
      <c r="K54">
        <v>12</v>
      </c>
      <c r="L54">
        <v>14.5</v>
      </c>
      <c r="M54" s="7">
        <f t="shared" si="6"/>
        <v>0.82758620689655171</v>
      </c>
    </row>
    <row r="55" spans="1:13" x14ac:dyDescent="0.2">
      <c r="K55">
        <v>12</v>
      </c>
      <c r="L55">
        <v>14.5</v>
      </c>
      <c r="M55" s="7">
        <f t="shared" si="6"/>
        <v>0.82758620689655171</v>
      </c>
    </row>
    <row r="56" spans="1:13" x14ac:dyDescent="0.2">
      <c r="K56">
        <v>13</v>
      </c>
      <c r="L56">
        <v>16</v>
      </c>
      <c r="M56" s="7">
        <f t="shared" si="6"/>
        <v>0.8125</v>
      </c>
    </row>
    <row r="57" spans="1:13" x14ac:dyDescent="0.2">
      <c r="K57">
        <v>13</v>
      </c>
      <c r="L57">
        <v>15</v>
      </c>
      <c r="M57" s="7">
        <f t="shared" si="6"/>
        <v>0.8666666666666667</v>
      </c>
    </row>
    <row r="58" spans="1:13" x14ac:dyDescent="0.2">
      <c r="K58">
        <v>14</v>
      </c>
      <c r="L58">
        <v>15</v>
      </c>
      <c r="M58" s="7">
        <f t="shared" si="6"/>
        <v>0.93333333333333335</v>
      </c>
    </row>
    <row r="59" spans="1:13" x14ac:dyDescent="0.2">
      <c r="K59">
        <v>12.5</v>
      </c>
      <c r="L59">
        <v>15.5</v>
      </c>
      <c r="M59" s="7">
        <f t="shared" si="6"/>
        <v>0.80645161290322576</v>
      </c>
    </row>
    <row r="60" spans="1:13" x14ac:dyDescent="0.2">
      <c r="B60" s="11">
        <v>13</v>
      </c>
      <c r="C60">
        <v>100</v>
      </c>
      <c r="D60">
        <v>63</v>
      </c>
      <c r="E60">
        <v>58</v>
      </c>
      <c r="F60">
        <v>25</v>
      </c>
      <c r="G60" s="7">
        <f>C60/D60</f>
        <v>1.5873015873015872</v>
      </c>
      <c r="H60" s="7">
        <f>E60/C60</f>
        <v>0.57999999999999996</v>
      </c>
      <c r="I60">
        <v>19</v>
      </c>
    </row>
    <row r="61" spans="1:13" x14ac:dyDescent="0.2">
      <c r="B61" s="11">
        <v>15</v>
      </c>
      <c r="C61">
        <v>105</v>
      </c>
      <c r="D61">
        <v>63</v>
      </c>
      <c r="E61">
        <v>68</v>
      </c>
      <c r="F61">
        <v>25</v>
      </c>
      <c r="G61" s="7">
        <f t="shared" ref="G61:G77" si="7">C61/D61</f>
        <v>1.6666666666666667</v>
      </c>
      <c r="H61" s="7">
        <f t="shared" ref="H61:H77" si="8">E61/C61</f>
        <v>0.64761904761904765</v>
      </c>
      <c r="I61">
        <v>20</v>
      </c>
    </row>
    <row r="62" spans="1:13" x14ac:dyDescent="0.2">
      <c r="B62" s="11">
        <v>10</v>
      </c>
      <c r="C62">
        <v>102</v>
      </c>
      <c r="D62">
        <v>64</v>
      </c>
      <c r="E62">
        <v>58</v>
      </c>
      <c r="F62">
        <v>26</v>
      </c>
      <c r="G62" s="7">
        <f t="shared" si="7"/>
        <v>1.59375</v>
      </c>
      <c r="H62" s="7">
        <f t="shared" si="8"/>
        <v>0.56862745098039214</v>
      </c>
      <c r="I62">
        <v>16</v>
      </c>
    </row>
    <row r="63" spans="1:13" x14ac:dyDescent="0.2">
      <c r="B63" s="11">
        <v>14</v>
      </c>
      <c r="C63">
        <v>104</v>
      </c>
      <c r="D63">
        <v>61</v>
      </c>
      <c r="E63">
        <v>64</v>
      </c>
      <c r="F63">
        <v>25</v>
      </c>
      <c r="G63" s="7">
        <f t="shared" si="7"/>
        <v>1.7049180327868851</v>
      </c>
      <c r="H63" s="7">
        <f t="shared" si="8"/>
        <v>0.61538461538461542</v>
      </c>
      <c r="I63">
        <v>19</v>
      </c>
    </row>
    <row r="64" spans="1:13" x14ac:dyDescent="0.2">
      <c r="B64" s="11">
        <v>18</v>
      </c>
      <c r="C64">
        <v>104</v>
      </c>
      <c r="D64">
        <v>63</v>
      </c>
      <c r="E64">
        <v>60</v>
      </c>
      <c r="F64">
        <v>27</v>
      </c>
      <c r="G64" s="7">
        <f t="shared" si="7"/>
        <v>1.6507936507936507</v>
      </c>
      <c r="H64" s="7">
        <f t="shared" si="8"/>
        <v>0.57692307692307687</v>
      </c>
      <c r="I64">
        <v>21</v>
      </c>
    </row>
    <row r="65" spans="2:9" x14ac:dyDescent="0.2">
      <c r="B65" s="11">
        <v>18</v>
      </c>
      <c r="C65">
        <v>104</v>
      </c>
      <c r="D65">
        <v>63</v>
      </c>
      <c r="E65">
        <v>61</v>
      </c>
      <c r="F65">
        <v>25</v>
      </c>
      <c r="G65" s="7">
        <f t="shared" si="7"/>
        <v>1.6507936507936507</v>
      </c>
      <c r="H65" s="7">
        <f t="shared" si="8"/>
        <v>0.58653846153846156</v>
      </c>
      <c r="I65">
        <v>19</v>
      </c>
    </row>
    <row r="66" spans="2:9" x14ac:dyDescent="0.2">
      <c r="B66" s="11">
        <v>20</v>
      </c>
      <c r="C66">
        <v>111</v>
      </c>
      <c r="D66">
        <v>63</v>
      </c>
      <c r="E66">
        <v>65</v>
      </c>
      <c r="F66">
        <v>26</v>
      </c>
      <c r="G66" s="7">
        <f t="shared" si="7"/>
        <v>1.7619047619047619</v>
      </c>
      <c r="H66" s="7">
        <f t="shared" si="8"/>
        <v>0.5855855855855856</v>
      </c>
      <c r="I66">
        <v>19</v>
      </c>
    </row>
    <row r="67" spans="2:9" x14ac:dyDescent="0.2">
      <c r="B67" s="11">
        <v>15</v>
      </c>
      <c r="C67">
        <v>93</v>
      </c>
      <c r="D67">
        <v>52</v>
      </c>
      <c r="E67">
        <v>58</v>
      </c>
      <c r="F67">
        <v>25</v>
      </c>
      <c r="G67" s="7">
        <f t="shared" si="7"/>
        <v>1.7884615384615385</v>
      </c>
      <c r="H67" s="7">
        <f t="shared" si="8"/>
        <v>0.62365591397849462</v>
      </c>
      <c r="I67">
        <v>21</v>
      </c>
    </row>
    <row r="68" spans="2:9" x14ac:dyDescent="0.2">
      <c r="B68" s="11">
        <v>15</v>
      </c>
      <c r="C68">
        <v>93</v>
      </c>
      <c r="D68">
        <v>58</v>
      </c>
      <c r="E68">
        <v>57</v>
      </c>
      <c r="F68">
        <v>25</v>
      </c>
      <c r="G68" s="7">
        <f t="shared" si="7"/>
        <v>1.603448275862069</v>
      </c>
      <c r="H68" s="7">
        <f t="shared" si="8"/>
        <v>0.61290322580645162</v>
      </c>
      <c r="I68">
        <v>20</v>
      </c>
    </row>
    <row r="69" spans="2:9" x14ac:dyDescent="0.2">
      <c r="B69" s="11">
        <v>14</v>
      </c>
      <c r="C69">
        <v>105</v>
      </c>
      <c r="D69">
        <v>65</v>
      </c>
      <c r="E69">
        <v>58</v>
      </c>
      <c r="F69">
        <v>29</v>
      </c>
      <c r="G69" s="7">
        <f t="shared" si="7"/>
        <v>1.6153846153846154</v>
      </c>
      <c r="H69" s="7">
        <f t="shared" si="8"/>
        <v>0.55238095238095242</v>
      </c>
      <c r="I69">
        <v>16</v>
      </c>
    </row>
    <row r="70" spans="2:9" x14ac:dyDescent="0.2">
      <c r="B70" s="11">
        <v>15</v>
      </c>
      <c r="C70">
        <v>105</v>
      </c>
      <c r="D70">
        <v>63</v>
      </c>
      <c r="E70">
        <v>63</v>
      </c>
      <c r="F70">
        <v>30</v>
      </c>
      <c r="G70" s="7">
        <f t="shared" si="7"/>
        <v>1.6666666666666667</v>
      </c>
      <c r="H70" s="7">
        <f t="shared" si="8"/>
        <v>0.6</v>
      </c>
      <c r="I70">
        <v>18</v>
      </c>
    </row>
    <row r="71" spans="2:9" x14ac:dyDescent="0.2">
      <c r="B71" s="11">
        <v>17</v>
      </c>
      <c r="C71">
        <v>121</v>
      </c>
      <c r="D71">
        <v>82</v>
      </c>
      <c r="E71">
        <v>68</v>
      </c>
      <c r="F71">
        <v>33</v>
      </c>
      <c r="G71" s="7">
        <f t="shared" si="7"/>
        <v>1.475609756097561</v>
      </c>
      <c r="H71" s="7">
        <f t="shared" si="8"/>
        <v>0.56198347107438018</v>
      </c>
      <c r="I71">
        <v>20</v>
      </c>
    </row>
    <row r="72" spans="2:9" x14ac:dyDescent="0.2">
      <c r="B72" s="11">
        <v>21</v>
      </c>
      <c r="C72">
        <v>125</v>
      </c>
      <c r="D72">
        <v>74</v>
      </c>
      <c r="E72">
        <v>78</v>
      </c>
      <c r="F72">
        <v>31</v>
      </c>
      <c r="G72" s="7">
        <f t="shared" si="7"/>
        <v>1.6891891891891893</v>
      </c>
      <c r="H72" s="7">
        <f t="shared" si="8"/>
        <v>0.624</v>
      </c>
      <c r="I72">
        <v>19</v>
      </c>
    </row>
    <row r="73" spans="2:9" x14ac:dyDescent="0.2">
      <c r="B73" s="11">
        <v>15</v>
      </c>
      <c r="C73">
        <v>108</v>
      </c>
      <c r="D73">
        <v>64</v>
      </c>
      <c r="E73">
        <v>65</v>
      </c>
      <c r="F73">
        <v>31</v>
      </c>
      <c r="G73" s="7">
        <f t="shared" si="7"/>
        <v>1.6875</v>
      </c>
      <c r="H73" s="7">
        <f t="shared" si="8"/>
        <v>0.60185185185185186</v>
      </c>
      <c r="I73">
        <v>20</v>
      </c>
    </row>
    <row r="74" spans="2:9" x14ac:dyDescent="0.2">
      <c r="B74" s="11">
        <v>14</v>
      </c>
      <c r="C74">
        <v>95</v>
      </c>
      <c r="D74">
        <v>54</v>
      </c>
      <c r="E74">
        <v>55</v>
      </c>
      <c r="F74">
        <v>24</v>
      </c>
      <c r="G74" s="7">
        <f t="shared" si="7"/>
        <v>1.7592592592592593</v>
      </c>
      <c r="H74" s="7">
        <f t="shared" si="8"/>
        <v>0.57894736842105265</v>
      </c>
      <c r="I74">
        <v>20</v>
      </c>
    </row>
    <row r="75" spans="2:9" x14ac:dyDescent="0.2">
      <c r="B75" s="11">
        <v>13</v>
      </c>
      <c r="C75">
        <v>84</v>
      </c>
      <c r="D75">
        <v>49</v>
      </c>
      <c r="E75">
        <v>50</v>
      </c>
      <c r="F75">
        <v>32</v>
      </c>
      <c r="G75" s="7">
        <f t="shared" si="7"/>
        <v>1.7142857142857142</v>
      </c>
      <c r="H75" s="7">
        <f t="shared" si="8"/>
        <v>0.59523809523809523</v>
      </c>
      <c r="I75">
        <v>20</v>
      </c>
    </row>
    <row r="76" spans="2:9" x14ac:dyDescent="0.2">
      <c r="B76" s="11">
        <v>10</v>
      </c>
      <c r="C76">
        <v>66</v>
      </c>
      <c r="D76">
        <v>39</v>
      </c>
      <c r="E76">
        <v>42</v>
      </c>
      <c r="F76">
        <v>32</v>
      </c>
      <c r="G76" s="7">
        <f t="shared" si="7"/>
        <v>1.6923076923076923</v>
      </c>
      <c r="H76" s="7">
        <f t="shared" si="8"/>
        <v>0.63636363636363635</v>
      </c>
      <c r="I76">
        <v>19</v>
      </c>
    </row>
    <row r="77" spans="2:9" x14ac:dyDescent="0.2">
      <c r="B77" s="11">
        <v>12</v>
      </c>
      <c r="C77">
        <v>70</v>
      </c>
      <c r="D77">
        <v>43</v>
      </c>
      <c r="E77">
        <v>43</v>
      </c>
      <c r="F77">
        <v>35</v>
      </c>
      <c r="G77" s="7">
        <f t="shared" si="7"/>
        <v>1.6279069767441861</v>
      </c>
      <c r="H77" s="7">
        <f t="shared" si="8"/>
        <v>0.61428571428571432</v>
      </c>
      <c r="I77">
        <v>19</v>
      </c>
    </row>
  </sheetData>
  <phoneticPr fontId="4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8"/>
  <sheetViews>
    <sheetView workbookViewId="0">
      <pane ySplit="2040" topLeftCell="A105" activePane="bottomLeft"/>
      <selection activeCell="O2" sqref="O2:O7"/>
      <selection pane="bottomLeft" activeCell="M115" sqref="M115"/>
    </sheetView>
  </sheetViews>
  <sheetFormatPr defaultRowHeight="12.75" x14ac:dyDescent="0.2"/>
  <cols>
    <col min="2" max="9" width="6.7109375" customWidth="1"/>
    <col min="10" max="10" width="6.7109375" style="7" customWidth="1"/>
    <col min="11" max="20" width="6.7109375" customWidth="1"/>
  </cols>
  <sheetData>
    <row r="1" spans="1:21" x14ac:dyDescent="0.2">
      <c r="A1" s="2" t="s">
        <v>140</v>
      </c>
      <c r="B1" s="2" t="s">
        <v>1</v>
      </c>
      <c r="C1" s="2" t="s">
        <v>2</v>
      </c>
      <c r="D1" s="2" t="s">
        <v>5</v>
      </c>
      <c r="E1" s="2" t="s">
        <v>4</v>
      </c>
      <c r="F1" s="3" t="s">
        <v>3</v>
      </c>
      <c r="G1" s="4" t="s">
        <v>6</v>
      </c>
      <c r="H1" s="2" t="s">
        <v>24</v>
      </c>
      <c r="I1" s="2" t="s">
        <v>153</v>
      </c>
      <c r="J1" s="6" t="s">
        <v>141</v>
      </c>
      <c r="K1" s="2" t="s">
        <v>7</v>
      </c>
      <c r="L1" s="2" t="s">
        <v>8</v>
      </c>
      <c r="M1" s="6" t="s">
        <v>56</v>
      </c>
      <c r="N1" s="6"/>
      <c r="O1" s="6" t="s">
        <v>1172</v>
      </c>
      <c r="P1" t="s">
        <v>45</v>
      </c>
      <c r="Q1" t="s">
        <v>46</v>
      </c>
      <c r="R1" t="s">
        <v>47</v>
      </c>
      <c r="S1" t="s">
        <v>73</v>
      </c>
      <c r="T1" t="s">
        <v>74</v>
      </c>
      <c r="U1" t="s">
        <v>583</v>
      </c>
    </row>
    <row r="2" spans="1:21" x14ac:dyDescent="0.2">
      <c r="A2" t="s">
        <v>12</v>
      </c>
      <c r="B2" s="1">
        <f>AVERAGE(B21:B993)</f>
        <v>70.959999999999994</v>
      </c>
      <c r="C2" s="1">
        <f t="shared" ref="C2:L2" si="0">AVERAGE(C21:C993)</f>
        <v>40.44</v>
      </c>
      <c r="D2" s="1">
        <f t="shared" si="0"/>
        <v>37.32</v>
      </c>
      <c r="E2" s="1">
        <f t="shared" si="0"/>
        <v>31.552236559139782</v>
      </c>
      <c r="F2" s="1">
        <f t="shared" si="0"/>
        <v>1.7636000111394907</v>
      </c>
      <c r="G2" s="7">
        <f t="shared" si="0"/>
        <v>0.52696235484415421</v>
      </c>
      <c r="H2" s="1">
        <f t="shared" si="0"/>
        <v>15.08</v>
      </c>
      <c r="I2" s="1">
        <f t="shared" si="0"/>
        <v>6.6666666666666666E-2</v>
      </c>
      <c r="J2" s="1">
        <f>AVERAGE(J21:J993)</f>
        <v>0.42149417331595274</v>
      </c>
      <c r="K2" s="1">
        <f>AVERAGE(K21:K991)</f>
        <v>9.8214285714285712</v>
      </c>
      <c r="L2" s="1">
        <f t="shared" si="0"/>
        <v>9.3928571428571423</v>
      </c>
      <c r="M2" s="7">
        <f>AVERAGE(M21:M993)</f>
        <v>1.0479617943668698</v>
      </c>
      <c r="N2" s="7"/>
      <c r="O2" s="7">
        <f>AVERAGE(O21:O993)</f>
        <v>41.233333333333334</v>
      </c>
      <c r="S2" s="7" t="e">
        <f>AVERAGE(S22:S993)</f>
        <v>#DIV/0!</v>
      </c>
      <c r="T2" s="7" t="e">
        <f>AVERAGE(T22:T993)</f>
        <v>#DIV/0!</v>
      </c>
      <c r="U2" s="7">
        <f>AVERAGE(U22:U993)</f>
        <v>12.689655172413794</v>
      </c>
    </row>
    <row r="3" spans="1:21" x14ac:dyDescent="0.2">
      <c r="A3" t="s">
        <v>14</v>
      </c>
      <c r="B3">
        <f>MIN(B21:B993)</f>
        <v>52</v>
      </c>
      <c r="C3">
        <f t="shared" ref="C3:L3" si="1">MIN(C21:C993)</f>
        <v>30</v>
      </c>
      <c r="D3">
        <f t="shared" si="1"/>
        <v>27</v>
      </c>
      <c r="E3">
        <f t="shared" si="1"/>
        <v>25</v>
      </c>
      <c r="F3" s="1">
        <f t="shared" si="1"/>
        <v>1.4772727272727273</v>
      </c>
      <c r="G3" s="7">
        <f t="shared" si="1"/>
        <v>0.4</v>
      </c>
      <c r="H3">
        <f t="shared" si="1"/>
        <v>11</v>
      </c>
      <c r="I3">
        <f t="shared" si="1"/>
        <v>0</v>
      </c>
      <c r="J3">
        <f>MIN(J21:J993)</f>
        <v>0.2</v>
      </c>
      <c r="K3">
        <f>MIN(K21:K991)</f>
        <v>8</v>
      </c>
      <c r="L3">
        <f t="shared" si="1"/>
        <v>8</v>
      </c>
      <c r="M3" s="7">
        <f>MIN(M21:M993)</f>
        <v>0.8571428571428571</v>
      </c>
      <c r="N3" s="7"/>
      <c r="O3" s="7">
        <f>MIN(O21:O993)</f>
        <v>29</v>
      </c>
      <c r="S3" s="7">
        <f>MIN(S22:S993)</f>
        <v>0</v>
      </c>
      <c r="T3" s="7">
        <f>MIN(T22:T993)</f>
        <v>0</v>
      </c>
      <c r="U3" s="7">
        <f>MIN(U22:U993)</f>
        <v>8</v>
      </c>
    </row>
    <row r="4" spans="1:21" x14ac:dyDescent="0.2">
      <c r="A4" t="s">
        <v>15</v>
      </c>
      <c r="B4" s="1">
        <f t="shared" ref="B4:I4" si="2">PERCENTILE(B21:B993,0.05)</f>
        <v>56.45</v>
      </c>
      <c r="C4" s="1">
        <f t="shared" si="2"/>
        <v>30.45</v>
      </c>
      <c r="D4" s="1">
        <f t="shared" si="2"/>
        <v>28.9</v>
      </c>
      <c r="E4" s="1">
        <f t="shared" si="2"/>
        <v>27</v>
      </c>
      <c r="F4" s="1">
        <f t="shared" si="2"/>
        <v>1.529535274356103</v>
      </c>
      <c r="G4" s="7">
        <f t="shared" si="2"/>
        <v>0.44047122239610503</v>
      </c>
      <c r="H4" s="1">
        <f t="shared" si="2"/>
        <v>13</v>
      </c>
      <c r="I4" s="1">
        <f t="shared" si="2"/>
        <v>0</v>
      </c>
      <c r="J4" s="1">
        <f>PERCENTILE(J21:J993,0.05)</f>
        <v>0.27523809523809523</v>
      </c>
      <c r="K4" s="1">
        <f>PERCENTILE(K21:K991,0.05)</f>
        <v>9</v>
      </c>
      <c r="L4" s="1">
        <f>PERCENTILE(L21:L993,0.05)</f>
        <v>8.35</v>
      </c>
      <c r="M4" s="7">
        <f>PERCENTILE(M21:M993,0.05)</f>
        <v>0.94912280701754381</v>
      </c>
      <c r="N4" s="7"/>
      <c r="O4" s="7">
        <f>PERCENTILE(O21:O993,0.05)</f>
        <v>31.45</v>
      </c>
      <c r="S4" s="7" t="e">
        <f>PERCENTILE(S22:S993,0.05)</f>
        <v>#NUM!</v>
      </c>
      <c r="T4" s="7" t="e">
        <f>PERCENTILE(T22:T993,0.05)</f>
        <v>#NUM!</v>
      </c>
      <c r="U4" s="7">
        <f>PERCENTILE(U22:U993,0.05)</f>
        <v>8.4</v>
      </c>
    </row>
    <row r="5" spans="1:21" x14ac:dyDescent="0.2">
      <c r="A5" t="s">
        <v>16</v>
      </c>
      <c r="B5" s="1">
        <f t="shared" ref="B5:I5" si="3">PERCENTILE(B21:B993,0.95)</f>
        <v>88.399999999999977</v>
      </c>
      <c r="C5" s="1">
        <f t="shared" si="3"/>
        <v>51.099999999999994</v>
      </c>
      <c r="D5" s="1">
        <f t="shared" si="3"/>
        <v>48</v>
      </c>
      <c r="E5" s="1">
        <f t="shared" si="3"/>
        <v>38</v>
      </c>
      <c r="F5" s="1">
        <f t="shared" si="3"/>
        <v>1.9881578947368419</v>
      </c>
      <c r="G5" s="7">
        <f t="shared" si="3"/>
        <v>0.59333333333333327</v>
      </c>
      <c r="H5" s="1">
        <f t="shared" si="3"/>
        <v>17.549999999999997</v>
      </c>
      <c r="I5" s="1">
        <f t="shared" si="3"/>
        <v>0.54999999999999716</v>
      </c>
      <c r="J5" s="1">
        <f>PERCENTILE(J21:J993,0.95)</f>
        <v>0.59047619047619038</v>
      </c>
      <c r="K5" s="1">
        <f>PERCENTILE(K21:K991,0.95)</f>
        <v>10.824999999999999</v>
      </c>
      <c r="L5" s="1">
        <f>PERCENTILE(L21:L993,0.95)</f>
        <v>10.5</v>
      </c>
      <c r="M5" s="7">
        <f>PERCENTILE(M21:M993,0.95)</f>
        <v>1.1666666666666667</v>
      </c>
      <c r="N5" s="7"/>
      <c r="O5" s="7">
        <f>PERCENTILE(O21:O993,0.95)</f>
        <v>54.099999999999994</v>
      </c>
      <c r="S5" s="7" t="e">
        <f>PERCENTILE(S22:S993,0.95)</f>
        <v>#NUM!</v>
      </c>
      <c r="T5" s="7" t="e">
        <f>PERCENTILE(T22:T993,0.95)</f>
        <v>#NUM!</v>
      </c>
      <c r="U5" s="7">
        <f>PERCENTILE(U22:U993,0.95)</f>
        <v>19.199999999999996</v>
      </c>
    </row>
    <row r="6" spans="1:21" x14ac:dyDescent="0.2">
      <c r="A6" t="s">
        <v>13</v>
      </c>
      <c r="B6">
        <f>MAX(B21:B993)</f>
        <v>95</v>
      </c>
      <c r="C6">
        <f t="shared" ref="C6:L6" si="4">MAX(C21:C993)</f>
        <v>53</v>
      </c>
      <c r="D6">
        <f t="shared" si="4"/>
        <v>56</v>
      </c>
      <c r="E6">
        <f t="shared" si="4"/>
        <v>41</v>
      </c>
      <c r="F6" s="1">
        <f t="shared" si="4"/>
        <v>2.0750000000000002</v>
      </c>
      <c r="G6" s="7">
        <f t="shared" si="4"/>
        <v>0.61538461538461542</v>
      </c>
      <c r="H6">
        <f t="shared" si="4"/>
        <v>18</v>
      </c>
      <c r="I6">
        <f t="shared" si="4"/>
        <v>1</v>
      </c>
      <c r="J6" s="7">
        <f>MAX(J21:J993)</f>
        <v>0.84210526315789469</v>
      </c>
      <c r="K6">
        <f>MAX(K21:K991)</f>
        <v>11</v>
      </c>
      <c r="L6">
        <f t="shared" si="4"/>
        <v>11</v>
      </c>
      <c r="M6" s="7">
        <f>MAX(M21:M993)</f>
        <v>1.1875</v>
      </c>
      <c r="N6" s="7"/>
      <c r="O6" s="7">
        <f>MAX(O21:O993)</f>
        <v>55</v>
      </c>
      <c r="S6" s="7">
        <f>MAX(S22:S993)</f>
        <v>0</v>
      </c>
      <c r="T6" s="7">
        <f>MAX(T22:T993)</f>
        <v>0</v>
      </c>
      <c r="U6" s="7">
        <f>MAX(U22:U993)</f>
        <v>20</v>
      </c>
    </row>
    <row r="7" spans="1:21" x14ac:dyDescent="0.2">
      <c r="A7" t="s">
        <v>22</v>
      </c>
      <c r="B7">
        <f>COUNT(B9:B993)</f>
        <v>50</v>
      </c>
      <c r="C7">
        <f t="shared" ref="C7:M7" si="5">COUNT(C9:C993)</f>
        <v>50</v>
      </c>
      <c r="D7">
        <f t="shared" si="5"/>
        <v>50</v>
      </c>
      <c r="E7">
        <f t="shared" si="5"/>
        <v>50</v>
      </c>
      <c r="F7">
        <f t="shared" si="5"/>
        <v>50</v>
      </c>
      <c r="G7" s="7">
        <f t="shared" si="5"/>
        <v>50</v>
      </c>
      <c r="H7">
        <f t="shared" si="5"/>
        <v>50</v>
      </c>
      <c r="I7">
        <f t="shared" si="5"/>
        <v>30</v>
      </c>
      <c r="J7">
        <f>COUNT(J9:J993)</f>
        <v>50</v>
      </c>
      <c r="K7">
        <f>COUNT(K9:K991)</f>
        <v>28</v>
      </c>
      <c r="L7">
        <f t="shared" si="5"/>
        <v>28</v>
      </c>
      <c r="M7">
        <f t="shared" si="5"/>
        <v>28</v>
      </c>
      <c r="O7">
        <f>COUNT(O9:O993)</f>
        <v>30</v>
      </c>
      <c r="S7">
        <f>COUNT(S21:S993)</f>
        <v>0</v>
      </c>
      <c r="T7">
        <f>COUNT(T21:T993)</f>
        <v>0</v>
      </c>
      <c r="U7">
        <f>COUNT(U21:U993)</f>
        <v>29</v>
      </c>
    </row>
    <row r="21" spans="1:10" x14ac:dyDescent="0.2">
      <c r="A21" t="s">
        <v>142</v>
      </c>
      <c r="B21">
        <v>77</v>
      </c>
      <c r="C21">
        <v>44</v>
      </c>
      <c r="D21">
        <v>44</v>
      </c>
      <c r="E21" s="1">
        <f t="shared" ref="E21:E32" si="6">AVERAGE(E40:E1012)</f>
        <v>31.64516129032258</v>
      </c>
      <c r="F21" s="7">
        <f>B21/C21</f>
        <v>1.75</v>
      </c>
      <c r="G21" s="7">
        <f>D21/B21</f>
        <v>0.5714285714285714</v>
      </c>
      <c r="H21">
        <v>14</v>
      </c>
      <c r="J21" s="7">
        <v>0.25</v>
      </c>
    </row>
    <row r="22" spans="1:10" x14ac:dyDescent="0.2">
      <c r="A22" t="s">
        <v>142</v>
      </c>
      <c r="B22">
        <v>95</v>
      </c>
      <c r="C22">
        <v>49</v>
      </c>
      <c r="D22">
        <v>56</v>
      </c>
      <c r="E22" s="1">
        <f t="shared" si="6"/>
        <v>31.633333333333333</v>
      </c>
      <c r="F22" s="7">
        <f t="shared" ref="F22:F36" si="7">B22/C22</f>
        <v>1.9387755102040816</v>
      </c>
      <c r="G22" s="7">
        <f t="shared" ref="G22:G36" si="8">D22/B22</f>
        <v>0.58947368421052626</v>
      </c>
      <c r="H22">
        <v>14</v>
      </c>
      <c r="J22" s="7">
        <v>0.39</v>
      </c>
    </row>
    <row r="23" spans="1:10" x14ac:dyDescent="0.2">
      <c r="A23" t="s">
        <v>143</v>
      </c>
      <c r="B23">
        <v>75</v>
      </c>
      <c r="C23">
        <v>37</v>
      </c>
      <c r="D23">
        <v>40</v>
      </c>
      <c r="E23" s="1">
        <f t="shared" si="6"/>
        <v>31.633333333333333</v>
      </c>
      <c r="F23" s="7">
        <f t="shared" si="7"/>
        <v>2.0270270270270272</v>
      </c>
      <c r="G23" s="7">
        <f t="shared" si="8"/>
        <v>0.53333333333333333</v>
      </c>
      <c r="H23">
        <v>16</v>
      </c>
      <c r="J23" s="7">
        <v>0.44</v>
      </c>
    </row>
    <row r="24" spans="1:10" x14ac:dyDescent="0.2">
      <c r="A24" t="s">
        <v>144</v>
      </c>
      <c r="B24">
        <v>56</v>
      </c>
      <c r="C24">
        <v>35</v>
      </c>
      <c r="D24">
        <v>34</v>
      </c>
      <c r="E24" s="1">
        <f t="shared" si="6"/>
        <v>31.633333333333333</v>
      </c>
      <c r="F24" s="7">
        <f t="shared" si="7"/>
        <v>1.6</v>
      </c>
      <c r="G24" s="7">
        <f t="shared" si="8"/>
        <v>0.6071428571428571</v>
      </c>
      <c r="H24">
        <v>14</v>
      </c>
      <c r="J24" s="7">
        <v>0.33</v>
      </c>
    </row>
    <row r="25" spans="1:10" x14ac:dyDescent="0.2">
      <c r="A25" t="s">
        <v>145</v>
      </c>
      <c r="B25">
        <v>57</v>
      </c>
      <c r="C25">
        <v>31</v>
      </c>
      <c r="D25">
        <v>34</v>
      </c>
      <c r="E25" s="1">
        <f t="shared" si="6"/>
        <v>31.633333333333333</v>
      </c>
      <c r="F25" s="7">
        <f t="shared" si="7"/>
        <v>1.8387096774193548</v>
      </c>
      <c r="G25" s="7">
        <f t="shared" si="8"/>
        <v>0.59649122807017541</v>
      </c>
      <c r="H25">
        <v>14</v>
      </c>
      <c r="J25" s="7">
        <v>0.47</v>
      </c>
    </row>
    <row r="26" spans="1:10" x14ac:dyDescent="0.2">
      <c r="A26" t="s">
        <v>146</v>
      </c>
      <c r="B26">
        <v>71</v>
      </c>
      <c r="C26">
        <v>47</v>
      </c>
      <c r="D26">
        <v>32</v>
      </c>
      <c r="E26" s="1">
        <f t="shared" si="6"/>
        <v>31.633333333333333</v>
      </c>
      <c r="F26" s="7">
        <f t="shared" si="7"/>
        <v>1.5106382978723405</v>
      </c>
      <c r="G26" s="7">
        <f t="shared" si="8"/>
        <v>0.45070422535211269</v>
      </c>
      <c r="H26">
        <v>14</v>
      </c>
      <c r="J26" s="7">
        <v>0.61904761904761907</v>
      </c>
    </row>
    <row r="27" spans="1:10" x14ac:dyDescent="0.2">
      <c r="A27" t="s">
        <v>147</v>
      </c>
      <c r="B27">
        <v>83</v>
      </c>
      <c r="C27">
        <v>40</v>
      </c>
      <c r="D27">
        <v>48</v>
      </c>
      <c r="E27" s="1">
        <f t="shared" si="6"/>
        <v>31.633333333333333</v>
      </c>
      <c r="F27" s="7">
        <f t="shared" si="7"/>
        <v>2.0750000000000002</v>
      </c>
      <c r="G27" s="7">
        <f t="shared" si="8"/>
        <v>0.57831325301204817</v>
      </c>
      <c r="H27">
        <v>16</v>
      </c>
      <c r="J27" s="7">
        <v>0.42105263157894735</v>
      </c>
    </row>
    <row r="28" spans="1:10" x14ac:dyDescent="0.2">
      <c r="A28" t="s">
        <v>148</v>
      </c>
      <c r="B28">
        <v>77</v>
      </c>
      <c r="C28">
        <v>41</v>
      </c>
      <c r="D28">
        <v>43</v>
      </c>
      <c r="E28" s="1">
        <f t="shared" si="6"/>
        <v>31.633333333333333</v>
      </c>
      <c r="F28" s="7">
        <f t="shared" si="7"/>
        <v>1.8780487804878048</v>
      </c>
      <c r="G28" s="7">
        <f t="shared" si="8"/>
        <v>0.55844155844155841</v>
      </c>
      <c r="H28">
        <v>16</v>
      </c>
      <c r="J28" s="7">
        <v>0.42857142857142855</v>
      </c>
    </row>
    <row r="29" spans="1:10" x14ac:dyDescent="0.2">
      <c r="A29" t="s">
        <v>149</v>
      </c>
      <c r="B29">
        <v>65</v>
      </c>
      <c r="C29">
        <v>37</v>
      </c>
      <c r="D29">
        <v>37</v>
      </c>
      <c r="E29" s="1">
        <f t="shared" si="6"/>
        <v>31.633333333333333</v>
      </c>
      <c r="F29" s="7">
        <f t="shared" si="7"/>
        <v>1.7567567567567568</v>
      </c>
      <c r="G29" s="7">
        <f t="shared" si="8"/>
        <v>0.56923076923076921</v>
      </c>
      <c r="H29">
        <v>14</v>
      </c>
      <c r="J29" s="7">
        <v>0.44444444444444442</v>
      </c>
    </row>
    <row r="30" spans="1:10" x14ac:dyDescent="0.2">
      <c r="A30" t="s">
        <v>149</v>
      </c>
      <c r="B30">
        <v>60</v>
      </c>
      <c r="C30">
        <v>32</v>
      </c>
      <c r="D30">
        <v>32</v>
      </c>
      <c r="E30" s="1">
        <f t="shared" si="6"/>
        <v>31.633333333333333</v>
      </c>
      <c r="F30" s="7">
        <f t="shared" si="7"/>
        <v>1.875</v>
      </c>
      <c r="G30" s="7">
        <f t="shared" si="8"/>
        <v>0.53333333333333333</v>
      </c>
      <c r="H30">
        <v>12</v>
      </c>
      <c r="J30" s="7">
        <v>0.4</v>
      </c>
    </row>
    <row r="31" spans="1:10" x14ac:dyDescent="0.2">
      <c r="A31" t="s">
        <v>149</v>
      </c>
      <c r="B31">
        <v>65</v>
      </c>
      <c r="C31">
        <v>41</v>
      </c>
      <c r="D31">
        <v>35</v>
      </c>
      <c r="E31" s="1">
        <f t="shared" si="6"/>
        <v>31.633333333333333</v>
      </c>
      <c r="F31" s="7">
        <f t="shared" si="7"/>
        <v>1.5853658536585367</v>
      </c>
      <c r="G31" s="7">
        <f t="shared" si="8"/>
        <v>0.53846153846153844</v>
      </c>
      <c r="H31">
        <v>14</v>
      </c>
      <c r="J31" s="7">
        <v>0.38095238095238093</v>
      </c>
    </row>
    <row r="32" spans="1:10" x14ac:dyDescent="0.2">
      <c r="A32" t="s">
        <v>149</v>
      </c>
      <c r="B32">
        <v>71</v>
      </c>
      <c r="C32">
        <v>39</v>
      </c>
      <c r="D32">
        <v>32</v>
      </c>
      <c r="E32" s="1">
        <f t="shared" si="6"/>
        <v>31.633333333333333</v>
      </c>
      <c r="F32" s="7">
        <f t="shared" si="7"/>
        <v>1.8205128205128205</v>
      </c>
      <c r="G32" s="7">
        <f t="shared" si="8"/>
        <v>0.45070422535211269</v>
      </c>
      <c r="H32">
        <v>14</v>
      </c>
      <c r="J32" s="7">
        <v>0.31578947368421051</v>
      </c>
    </row>
    <row r="33" spans="1:16" x14ac:dyDescent="0.2">
      <c r="A33" t="s">
        <v>150</v>
      </c>
      <c r="B33">
        <v>68</v>
      </c>
      <c r="C33">
        <v>39</v>
      </c>
      <c r="D33">
        <v>35</v>
      </c>
      <c r="E33">
        <v>32</v>
      </c>
      <c r="F33" s="7">
        <f t="shared" si="7"/>
        <v>1.7435897435897436</v>
      </c>
      <c r="G33" s="7">
        <f t="shared" si="8"/>
        <v>0.51470588235294112</v>
      </c>
      <c r="H33">
        <v>16</v>
      </c>
      <c r="J33" s="7">
        <v>0.63157894736842102</v>
      </c>
    </row>
    <row r="34" spans="1:16" x14ac:dyDescent="0.2">
      <c r="A34" t="s">
        <v>150</v>
      </c>
      <c r="B34">
        <v>73</v>
      </c>
      <c r="C34">
        <v>39</v>
      </c>
      <c r="D34">
        <v>40</v>
      </c>
      <c r="E34">
        <v>35</v>
      </c>
      <c r="F34" s="7">
        <f t="shared" si="7"/>
        <v>1.8717948717948718</v>
      </c>
      <c r="G34" s="7">
        <f t="shared" si="8"/>
        <v>0.54794520547945202</v>
      </c>
      <c r="H34">
        <v>17</v>
      </c>
      <c r="J34" s="7">
        <v>0.35</v>
      </c>
    </row>
    <row r="35" spans="1:16" x14ac:dyDescent="0.2">
      <c r="A35" t="s">
        <v>150</v>
      </c>
      <c r="B35">
        <v>65</v>
      </c>
      <c r="C35">
        <v>36</v>
      </c>
      <c r="D35">
        <v>38</v>
      </c>
      <c r="E35">
        <v>30</v>
      </c>
      <c r="F35" s="7">
        <f t="shared" si="7"/>
        <v>1.8055555555555556</v>
      </c>
      <c r="G35" s="7">
        <f t="shared" si="8"/>
        <v>0.58461538461538465</v>
      </c>
      <c r="H35">
        <v>14</v>
      </c>
      <c r="J35" s="7">
        <v>0.33333333333333331</v>
      </c>
    </row>
    <row r="36" spans="1:16" x14ac:dyDescent="0.2">
      <c r="A36" t="s">
        <v>150</v>
      </c>
      <c r="B36">
        <v>62</v>
      </c>
      <c r="C36">
        <v>37</v>
      </c>
      <c r="D36">
        <v>33</v>
      </c>
      <c r="E36">
        <v>30</v>
      </c>
      <c r="F36" s="7">
        <f t="shared" si="7"/>
        <v>1.6756756756756757</v>
      </c>
      <c r="G36" s="7">
        <f t="shared" si="8"/>
        <v>0.532258064516129</v>
      </c>
      <c r="H36">
        <v>15</v>
      </c>
      <c r="J36" s="7">
        <v>0.52941176470588236</v>
      </c>
    </row>
    <row r="37" spans="1:16" x14ac:dyDescent="0.2">
      <c r="A37" t="s">
        <v>619</v>
      </c>
      <c r="B37">
        <v>75</v>
      </c>
      <c r="C37">
        <v>38</v>
      </c>
      <c r="D37">
        <v>35</v>
      </c>
      <c r="E37">
        <v>30</v>
      </c>
      <c r="F37" s="7">
        <f>B37/C37</f>
        <v>1.9736842105263157</v>
      </c>
      <c r="G37" s="7">
        <f>D37/B37</f>
        <v>0.46666666666666667</v>
      </c>
      <c r="H37">
        <v>15</v>
      </c>
      <c r="J37" s="7">
        <v>0.52631578947368418</v>
      </c>
    </row>
    <row r="38" spans="1:16" x14ac:dyDescent="0.2">
      <c r="A38" t="s">
        <v>619</v>
      </c>
      <c r="B38">
        <v>58</v>
      </c>
      <c r="C38">
        <v>30</v>
      </c>
      <c r="D38">
        <v>28</v>
      </c>
      <c r="E38">
        <v>32</v>
      </c>
      <c r="F38" s="7">
        <f>B38/C38</f>
        <v>1.9333333333333333</v>
      </c>
      <c r="G38" s="7">
        <f>D38/B38</f>
        <v>0.48275862068965519</v>
      </c>
      <c r="H38">
        <v>13</v>
      </c>
      <c r="J38" s="7">
        <v>0.375</v>
      </c>
    </row>
    <row r="39" spans="1:16" x14ac:dyDescent="0.2">
      <c r="A39" t="s">
        <v>619</v>
      </c>
      <c r="B39">
        <v>84</v>
      </c>
      <c r="C39">
        <v>47</v>
      </c>
      <c r="D39">
        <v>45</v>
      </c>
      <c r="E39">
        <v>28</v>
      </c>
      <c r="F39" s="7">
        <f>B39/C39</f>
        <v>1.7872340425531914</v>
      </c>
      <c r="G39" s="7">
        <f>D39/B39</f>
        <v>0.5357142857142857</v>
      </c>
      <c r="H39">
        <v>17</v>
      </c>
      <c r="J39" s="7">
        <v>0.375</v>
      </c>
    </row>
    <row r="40" spans="1:16" x14ac:dyDescent="0.2">
      <c r="A40" t="s">
        <v>619</v>
      </c>
      <c r="B40">
        <v>62</v>
      </c>
      <c r="C40">
        <v>32</v>
      </c>
      <c r="D40">
        <v>32</v>
      </c>
      <c r="E40">
        <v>32</v>
      </c>
      <c r="F40" s="7">
        <f>B40/C40</f>
        <v>1.9375</v>
      </c>
      <c r="G40" s="7">
        <f>D40/B40</f>
        <v>0.5161290322580645</v>
      </c>
      <c r="H40">
        <v>14</v>
      </c>
      <c r="J40" s="7">
        <v>0.4</v>
      </c>
    </row>
    <row r="41" spans="1:16" x14ac:dyDescent="0.2">
      <c r="K41">
        <v>9</v>
      </c>
      <c r="L41">
        <v>9</v>
      </c>
      <c r="M41">
        <f>K41/L41</f>
        <v>1</v>
      </c>
      <c r="P41" t="s">
        <v>717</v>
      </c>
    </row>
    <row r="42" spans="1:16" x14ac:dyDescent="0.2">
      <c r="K42">
        <v>8</v>
      </c>
      <c r="L42">
        <v>8</v>
      </c>
      <c r="M42">
        <f>K42/L42</f>
        <v>1</v>
      </c>
    </row>
    <row r="43" spans="1:16" x14ac:dyDescent="0.2">
      <c r="A43" t="s">
        <v>754</v>
      </c>
      <c r="K43">
        <v>9</v>
      </c>
      <c r="L43">
        <v>9</v>
      </c>
      <c r="M43">
        <f t="shared" ref="M43:M68" si="9">K43/L43</f>
        <v>1</v>
      </c>
    </row>
    <row r="44" spans="1:16" x14ac:dyDescent="0.2">
      <c r="K44">
        <v>9.5</v>
      </c>
      <c r="L44">
        <v>9</v>
      </c>
      <c r="M44">
        <f t="shared" si="9"/>
        <v>1.0555555555555556</v>
      </c>
    </row>
    <row r="45" spans="1:16" x14ac:dyDescent="0.2">
      <c r="K45">
        <v>10.5</v>
      </c>
      <c r="L45">
        <v>9.5</v>
      </c>
      <c r="M45">
        <f t="shared" si="9"/>
        <v>1.1052631578947369</v>
      </c>
    </row>
    <row r="46" spans="1:16" x14ac:dyDescent="0.2">
      <c r="K46">
        <v>10</v>
      </c>
      <c r="L46">
        <v>10</v>
      </c>
      <c r="M46">
        <f t="shared" si="9"/>
        <v>1</v>
      </c>
    </row>
    <row r="47" spans="1:16" x14ac:dyDescent="0.2">
      <c r="K47">
        <v>9</v>
      </c>
      <c r="L47">
        <v>9.5</v>
      </c>
      <c r="M47">
        <f t="shared" si="9"/>
        <v>0.94736842105263153</v>
      </c>
    </row>
    <row r="48" spans="1:16" x14ac:dyDescent="0.2">
      <c r="K48">
        <v>9.5</v>
      </c>
      <c r="L48">
        <v>8</v>
      </c>
      <c r="M48">
        <f t="shared" si="9"/>
        <v>1.1875</v>
      </c>
    </row>
    <row r="49" spans="11:13" x14ac:dyDescent="0.2">
      <c r="K49">
        <v>10</v>
      </c>
      <c r="L49">
        <v>9</v>
      </c>
      <c r="M49">
        <f t="shared" si="9"/>
        <v>1.1111111111111112</v>
      </c>
    </row>
    <row r="50" spans="11:13" x14ac:dyDescent="0.2">
      <c r="K50">
        <v>10.5</v>
      </c>
      <c r="L50">
        <v>9.5</v>
      </c>
      <c r="M50">
        <f t="shared" si="9"/>
        <v>1.1052631578947369</v>
      </c>
    </row>
    <row r="51" spans="11:13" x14ac:dyDescent="0.2">
      <c r="K51">
        <v>9</v>
      </c>
      <c r="L51">
        <v>10.5</v>
      </c>
      <c r="M51">
        <f t="shared" si="9"/>
        <v>0.8571428571428571</v>
      </c>
    </row>
    <row r="52" spans="11:13" x14ac:dyDescent="0.2">
      <c r="K52">
        <v>9.5</v>
      </c>
      <c r="L52">
        <v>9</v>
      </c>
      <c r="M52">
        <f t="shared" si="9"/>
        <v>1.0555555555555556</v>
      </c>
    </row>
    <row r="53" spans="11:13" x14ac:dyDescent="0.2">
      <c r="K53">
        <v>10</v>
      </c>
      <c r="L53">
        <v>9</v>
      </c>
      <c r="M53">
        <f t="shared" si="9"/>
        <v>1.1111111111111112</v>
      </c>
    </row>
    <row r="54" spans="11:13" x14ac:dyDescent="0.2">
      <c r="K54">
        <v>10</v>
      </c>
      <c r="L54">
        <v>9.5</v>
      </c>
      <c r="M54">
        <f t="shared" si="9"/>
        <v>1.0526315789473684</v>
      </c>
    </row>
    <row r="55" spans="11:13" x14ac:dyDescent="0.2">
      <c r="K55">
        <v>10</v>
      </c>
      <c r="L55">
        <v>10</v>
      </c>
      <c r="M55">
        <f t="shared" si="9"/>
        <v>1</v>
      </c>
    </row>
    <row r="56" spans="11:13" x14ac:dyDescent="0.2">
      <c r="K56">
        <v>9</v>
      </c>
      <c r="L56">
        <v>9</v>
      </c>
      <c r="M56">
        <f t="shared" si="9"/>
        <v>1</v>
      </c>
    </row>
    <row r="57" spans="11:13" x14ac:dyDescent="0.2">
      <c r="K57">
        <v>10.5</v>
      </c>
      <c r="L57">
        <v>10</v>
      </c>
      <c r="M57">
        <f t="shared" si="9"/>
        <v>1.05</v>
      </c>
    </row>
    <row r="58" spans="11:13" x14ac:dyDescent="0.2">
      <c r="K58">
        <v>11</v>
      </c>
      <c r="L58">
        <v>11</v>
      </c>
      <c r="M58">
        <f t="shared" si="9"/>
        <v>1</v>
      </c>
    </row>
    <row r="59" spans="11:13" x14ac:dyDescent="0.2">
      <c r="K59">
        <v>10.5</v>
      </c>
      <c r="L59">
        <v>9.5</v>
      </c>
      <c r="M59">
        <f t="shared" si="9"/>
        <v>1.1052631578947369</v>
      </c>
    </row>
    <row r="60" spans="11:13" x14ac:dyDescent="0.2">
      <c r="K60">
        <v>11</v>
      </c>
      <c r="L60">
        <v>10</v>
      </c>
      <c r="M60">
        <f t="shared" si="9"/>
        <v>1.1000000000000001</v>
      </c>
    </row>
    <row r="61" spans="11:13" x14ac:dyDescent="0.2">
      <c r="K61">
        <v>10</v>
      </c>
      <c r="L61">
        <v>10.5</v>
      </c>
      <c r="M61">
        <f t="shared" si="9"/>
        <v>0.95238095238095233</v>
      </c>
    </row>
    <row r="62" spans="11:13" x14ac:dyDescent="0.2">
      <c r="K62">
        <v>10</v>
      </c>
      <c r="L62">
        <v>9.5</v>
      </c>
      <c r="M62">
        <f t="shared" si="9"/>
        <v>1.0526315789473684</v>
      </c>
    </row>
    <row r="63" spans="11:13" x14ac:dyDescent="0.2">
      <c r="K63">
        <v>10.5</v>
      </c>
      <c r="L63">
        <v>9</v>
      </c>
      <c r="M63">
        <f t="shared" si="9"/>
        <v>1.1666666666666667</v>
      </c>
    </row>
    <row r="64" spans="11:13" x14ac:dyDescent="0.2">
      <c r="K64">
        <v>9</v>
      </c>
      <c r="L64">
        <v>9</v>
      </c>
      <c r="M64">
        <f t="shared" si="9"/>
        <v>1</v>
      </c>
    </row>
    <row r="65" spans="1:21" x14ac:dyDescent="0.2">
      <c r="K65">
        <v>9.5</v>
      </c>
      <c r="L65">
        <v>9</v>
      </c>
      <c r="M65">
        <f t="shared" si="9"/>
        <v>1.0555555555555556</v>
      </c>
    </row>
    <row r="66" spans="1:21" x14ac:dyDescent="0.2">
      <c r="K66">
        <v>10.5</v>
      </c>
      <c r="L66">
        <v>9</v>
      </c>
      <c r="M66">
        <f t="shared" si="9"/>
        <v>1.1666666666666667</v>
      </c>
    </row>
    <row r="67" spans="1:21" x14ac:dyDescent="0.2">
      <c r="K67">
        <v>10</v>
      </c>
      <c r="L67">
        <v>9.5</v>
      </c>
      <c r="M67">
        <f t="shared" si="9"/>
        <v>1.0526315789473684</v>
      </c>
    </row>
    <row r="68" spans="1:21" x14ac:dyDescent="0.2">
      <c r="K68">
        <v>10</v>
      </c>
      <c r="L68">
        <v>9.5</v>
      </c>
      <c r="M68">
        <f t="shared" si="9"/>
        <v>1.0526315789473684</v>
      </c>
    </row>
    <row r="69" spans="1:21" x14ac:dyDescent="0.2">
      <c r="A69" t="s">
        <v>828</v>
      </c>
      <c r="B69">
        <v>70</v>
      </c>
      <c r="C69">
        <v>41</v>
      </c>
      <c r="D69">
        <v>39</v>
      </c>
      <c r="E69">
        <v>29</v>
      </c>
      <c r="F69" s="7">
        <f>B69/C69</f>
        <v>1.7073170731707317</v>
      </c>
      <c r="G69" s="7">
        <f>D69/B69</f>
        <v>0.55714285714285716</v>
      </c>
      <c r="H69">
        <v>15</v>
      </c>
      <c r="I69">
        <v>0</v>
      </c>
      <c r="J69" s="7">
        <v>0.36842105263157893</v>
      </c>
      <c r="U69">
        <v>12</v>
      </c>
    </row>
    <row r="70" spans="1:21" x14ac:dyDescent="0.2">
      <c r="B70">
        <v>80</v>
      </c>
      <c r="C70">
        <v>40</v>
      </c>
      <c r="D70">
        <v>41</v>
      </c>
      <c r="E70">
        <v>32</v>
      </c>
      <c r="F70" s="7">
        <f t="shared" ref="F70:F98" si="10">B70/C70</f>
        <v>2</v>
      </c>
      <c r="G70" s="7">
        <f t="shared" ref="G70:G98" si="11">D70/B70</f>
        <v>0.51249999999999996</v>
      </c>
      <c r="H70">
        <v>17</v>
      </c>
      <c r="I70">
        <v>0</v>
      </c>
      <c r="J70" s="7">
        <v>0.3888888888888889</v>
      </c>
      <c r="U70">
        <v>18</v>
      </c>
    </row>
    <row r="71" spans="1:21" x14ac:dyDescent="0.2">
      <c r="B71">
        <v>78</v>
      </c>
      <c r="C71">
        <v>48</v>
      </c>
      <c r="D71">
        <v>43</v>
      </c>
      <c r="E71">
        <v>41</v>
      </c>
      <c r="F71" s="7">
        <f t="shared" si="10"/>
        <v>1.625</v>
      </c>
      <c r="G71" s="7">
        <f t="shared" si="11"/>
        <v>0.55128205128205132</v>
      </c>
      <c r="H71">
        <v>18</v>
      </c>
      <c r="I71">
        <v>0</v>
      </c>
      <c r="J71" s="7">
        <v>0.41666666666666669</v>
      </c>
      <c r="U71">
        <v>15</v>
      </c>
    </row>
    <row r="72" spans="1:21" x14ac:dyDescent="0.2">
      <c r="B72">
        <v>62</v>
      </c>
      <c r="C72">
        <v>35</v>
      </c>
      <c r="D72">
        <v>33</v>
      </c>
      <c r="E72">
        <v>28</v>
      </c>
      <c r="F72" s="7">
        <f t="shared" si="10"/>
        <v>1.7714285714285714</v>
      </c>
      <c r="G72" s="7">
        <f t="shared" si="11"/>
        <v>0.532258064516129</v>
      </c>
      <c r="H72">
        <v>13</v>
      </c>
      <c r="I72">
        <v>0</v>
      </c>
      <c r="J72" s="7">
        <v>0.5</v>
      </c>
      <c r="U72">
        <v>12</v>
      </c>
    </row>
    <row r="73" spans="1:21" x14ac:dyDescent="0.2">
      <c r="B73">
        <v>52</v>
      </c>
      <c r="C73">
        <v>31</v>
      </c>
      <c r="D73">
        <v>28</v>
      </c>
      <c r="E73">
        <v>31</v>
      </c>
      <c r="F73" s="7">
        <f t="shared" si="10"/>
        <v>1.6774193548387097</v>
      </c>
      <c r="G73" s="7">
        <f t="shared" si="11"/>
        <v>0.53846153846153844</v>
      </c>
      <c r="H73">
        <v>15</v>
      </c>
      <c r="I73">
        <v>0</v>
      </c>
      <c r="J73" s="7">
        <v>0.26666666666666666</v>
      </c>
      <c r="U73">
        <v>8</v>
      </c>
    </row>
    <row r="74" spans="1:21" x14ac:dyDescent="0.2">
      <c r="B74">
        <v>80</v>
      </c>
      <c r="C74">
        <v>47</v>
      </c>
      <c r="D74">
        <v>34</v>
      </c>
      <c r="E74">
        <v>38</v>
      </c>
      <c r="F74" s="7">
        <f t="shared" si="10"/>
        <v>1.7021276595744681</v>
      </c>
      <c r="G74" s="7">
        <f t="shared" si="11"/>
        <v>0.42499999999999999</v>
      </c>
      <c r="H74">
        <v>18</v>
      </c>
      <c r="I74">
        <v>1</v>
      </c>
      <c r="J74" s="7">
        <v>0.52173913043478259</v>
      </c>
      <c r="U74">
        <v>20</v>
      </c>
    </row>
    <row r="75" spans="1:21" x14ac:dyDescent="0.2">
      <c r="B75">
        <v>73</v>
      </c>
      <c r="C75">
        <v>45</v>
      </c>
      <c r="D75">
        <v>37</v>
      </c>
      <c r="E75">
        <v>38</v>
      </c>
      <c r="F75" s="7">
        <f t="shared" si="10"/>
        <v>1.6222222222222222</v>
      </c>
      <c r="G75" s="7">
        <f t="shared" si="11"/>
        <v>0.50684931506849318</v>
      </c>
      <c r="H75">
        <v>15</v>
      </c>
      <c r="I75">
        <v>1</v>
      </c>
      <c r="J75" s="7">
        <v>0.52380952380952384</v>
      </c>
      <c r="U75">
        <v>15</v>
      </c>
    </row>
    <row r="76" spans="1:21" x14ac:dyDescent="0.2">
      <c r="B76">
        <v>77</v>
      </c>
      <c r="C76">
        <v>43</v>
      </c>
      <c r="D76">
        <v>37</v>
      </c>
      <c r="E76">
        <v>32</v>
      </c>
      <c r="F76" s="7">
        <f t="shared" si="10"/>
        <v>1.7906976744186047</v>
      </c>
      <c r="G76" s="7">
        <f t="shared" si="11"/>
        <v>0.48051948051948051</v>
      </c>
      <c r="H76">
        <v>15</v>
      </c>
      <c r="I76">
        <v>0</v>
      </c>
      <c r="J76" s="7">
        <v>0.5</v>
      </c>
      <c r="U76">
        <v>12</v>
      </c>
    </row>
    <row r="77" spans="1:21" x14ac:dyDescent="0.2">
      <c r="B77">
        <v>63</v>
      </c>
      <c r="C77">
        <v>39</v>
      </c>
      <c r="D77">
        <v>32</v>
      </c>
      <c r="E77">
        <v>38</v>
      </c>
      <c r="F77" s="7">
        <f t="shared" si="10"/>
        <v>1.6153846153846154</v>
      </c>
      <c r="G77" s="7">
        <f t="shared" si="11"/>
        <v>0.50793650793650791</v>
      </c>
      <c r="H77">
        <v>11</v>
      </c>
      <c r="I77">
        <v>0</v>
      </c>
      <c r="J77" s="7">
        <v>0.84210526315789469</v>
      </c>
    </row>
    <row r="78" spans="1:21" x14ac:dyDescent="0.2">
      <c r="B78">
        <v>59</v>
      </c>
      <c r="C78">
        <v>38</v>
      </c>
      <c r="D78">
        <v>27</v>
      </c>
      <c r="E78">
        <v>34</v>
      </c>
      <c r="F78" s="7">
        <f t="shared" si="10"/>
        <v>1.5526315789473684</v>
      </c>
      <c r="G78" s="7">
        <f t="shared" si="11"/>
        <v>0.4576271186440678</v>
      </c>
      <c r="H78">
        <v>14</v>
      </c>
      <c r="I78">
        <v>0</v>
      </c>
      <c r="J78" s="7">
        <v>0.4</v>
      </c>
      <c r="U78">
        <v>9</v>
      </c>
    </row>
    <row r="79" spans="1:21" x14ac:dyDescent="0.2">
      <c r="B79">
        <v>81</v>
      </c>
      <c r="C79">
        <v>48</v>
      </c>
      <c r="D79">
        <v>35</v>
      </c>
      <c r="E79">
        <v>37</v>
      </c>
      <c r="F79" s="7">
        <f t="shared" si="10"/>
        <v>1.6875</v>
      </c>
      <c r="G79" s="7">
        <f t="shared" si="11"/>
        <v>0.43209876543209874</v>
      </c>
      <c r="H79">
        <v>18</v>
      </c>
      <c r="I79">
        <v>0</v>
      </c>
      <c r="J79" s="7">
        <v>0.40909090909090912</v>
      </c>
      <c r="U79">
        <v>11</v>
      </c>
    </row>
    <row r="80" spans="1:21" x14ac:dyDescent="0.2">
      <c r="B80">
        <v>79</v>
      </c>
      <c r="C80">
        <v>48</v>
      </c>
      <c r="D80">
        <v>39</v>
      </c>
      <c r="E80">
        <v>27</v>
      </c>
      <c r="F80" s="7">
        <f t="shared" si="10"/>
        <v>1.6458333333333333</v>
      </c>
      <c r="G80" s="7">
        <f t="shared" si="11"/>
        <v>0.49367088607594939</v>
      </c>
      <c r="H80">
        <v>17</v>
      </c>
      <c r="I80">
        <v>0</v>
      </c>
      <c r="J80" s="7">
        <v>0.34782608695652173</v>
      </c>
      <c r="U80">
        <v>14</v>
      </c>
    </row>
    <row r="81" spans="2:21" x14ac:dyDescent="0.2">
      <c r="B81">
        <v>80</v>
      </c>
      <c r="C81">
        <v>43</v>
      </c>
      <c r="D81">
        <v>45</v>
      </c>
      <c r="E81">
        <v>36</v>
      </c>
      <c r="F81" s="7">
        <f t="shared" si="10"/>
        <v>1.8604651162790697</v>
      </c>
      <c r="G81" s="7">
        <f t="shared" si="11"/>
        <v>0.5625</v>
      </c>
      <c r="H81">
        <v>16</v>
      </c>
      <c r="I81">
        <v>0</v>
      </c>
      <c r="J81" s="7">
        <v>0.5</v>
      </c>
      <c r="U81">
        <v>12</v>
      </c>
    </row>
    <row r="82" spans="2:21" x14ac:dyDescent="0.2">
      <c r="B82">
        <v>70</v>
      </c>
      <c r="C82">
        <v>39</v>
      </c>
      <c r="D82">
        <v>35</v>
      </c>
      <c r="E82">
        <v>30</v>
      </c>
      <c r="F82" s="7">
        <f t="shared" si="10"/>
        <v>1.7948717948717949</v>
      </c>
      <c r="G82" s="7">
        <f t="shared" si="11"/>
        <v>0.5</v>
      </c>
      <c r="H82">
        <v>16</v>
      </c>
      <c r="I82">
        <v>0</v>
      </c>
      <c r="J82" s="7">
        <v>0.5</v>
      </c>
      <c r="U82">
        <v>10</v>
      </c>
    </row>
    <row r="83" spans="2:21" x14ac:dyDescent="0.2">
      <c r="B83">
        <v>72</v>
      </c>
      <c r="C83">
        <v>43</v>
      </c>
      <c r="D83">
        <v>36</v>
      </c>
      <c r="E83">
        <v>29</v>
      </c>
      <c r="F83" s="7">
        <f t="shared" si="10"/>
        <v>1.6744186046511629</v>
      </c>
      <c r="G83" s="7">
        <f t="shared" si="11"/>
        <v>0.5</v>
      </c>
      <c r="H83">
        <v>16</v>
      </c>
      <c r="I83">
        <v>0</v>
      </c>
      <c r="J83" s="7">
        <v>0.35</v>
      </c>
      <c r="U83">
        <v>13</v>
      </c>
    </row>
    <row r="84" spans="2:21" x14ac:dyDescent="0.2">
      <c r="B84">
        <v>65</v>
      </c>
      <c r="C84">
        <v>40</v>
      </c>
      <c r="D84">
        <v>40</v>
      </c>
      <c r="E84">
        <v>28</v>
      </c>
      <c r="F84" s="7">
        <f t="shared" si="10"/>
        <v>1.625</v>
      </c>
      <c r="G84" s="7">
        <f t="shared" si="11"/>
        <v>0.61538461538461542</v>
      </c>
      <c r="H84">
        <v>16</v>
      </c>
      <c r="I84">
        <v>0</v>
      </c>
      <c r="J84" s="7">
        <v>0.42857142857142855</v>
      </c>
      <c r="U84">
        <v>11</v>
      </c>
    </row>
    <row r="85" spans="2:21" x14ac:dyDescent="0.2">
      <c r="B85">
        <v>75</v>
      </c>
      <c r="C85">
        <v>40</v>
      </c>
      <c r="D85">
        <v>30</v>
      </c>
      <c r="E85">
        <v>30</v>
      </c>
      <c r="F85" s="7">
        <f t="shared" si="10"/>
        <v>1.875</v>
      </c>
      <c r="G85" s="7">
        <f t="shared" si="11"/>
        <v>0.4</v>
      </c>
      <c r="H85">
        <v>14</v>
      </c>
      <c r="I85">
        <v>0</v>
      </c>
      <c r="J85" s="7">
        <v>0.31578947368421051</v>
      </c>
      <c r="U85">
        <v>15</v>
      </c>
    </row>
    <row r="86" spans="2:21" x14ac:dyDescent="0.2">
      <c r="B86">
        <v>62</v>
      </c>
      <c r="C86">
        <v>35</v>
      </c>
      <c r="D86">
        <v>34</v>
      </c>
      <c r="E86">
        <v>26</v>
      </c>
      <c r="F86" s="7">
        <f t="shared" si="10"/>
        <v>1.7714285714285714</v>
      </c>
      <c r="G86" s="7">
        <f t="shared" si="11"/>
        <v>0.54838709677419351</v>
      </c>
      <c r="H86">
        <v>13</v>
      </c>
      <c r="I86">
        <v>0</v>
      </c>
      <c r="J86" s="7">
        <v>0.35294117647058826</v>
      </c>
      <c r="U86">
        <v>10</v>
      </c>
    </row>
    <row r="87" spans="2:21" x14ac:dyDescent="0.2">
      <c r="B87">
        <v>56</v>
      </c>
      <c r="C87">
        <v>30</v>
      </c>
      <c r="D87">
        <v>30</v>
      </c>
      <c r="E87">
        <v>30</v>
      </c>
      <c r="F87" s="7">
        <f t="shared" si="10"/>
        <v>1.8666666666666667</v>
      </c>
      <c r="G87" s="7">
        <f t="shared" si="11"/>
        <v>0.5357142857142857</v>
      </c>
      <c r="H87">
        <v>15</v>
      </c>
      <c r="I87">
        <v>0</v>
      </c>
      <c r="J87" s="7">
        <v>0.2857142857142857</v>
      </c>
      <c r="U87">
        <v>8</v>
      </c>
    </row>
    <row r="88" spans="2:21" x14ac:dyDescent="0.2">
      <c r="B88">
        <v>62</v>
      </c>
      <c r="C88">
        <v>32</v>
      </c>
      <c r="D88">
        <v>35</v>
      </c>
      <c r="E88">
        <v>32</v>
      </c>
      <c r="F88" s="7">
        <f t="shared" si="10"/>
        <v>1.9375</v>
      </c>
      <c r="G88" s="7">
        <f t="shared" si="11"/>
        <v>0.56451612903225812</v>
      </c>
      <c r="H88">
        <v>14</v>
      </c>
      <c r="I88">
        <v>0</v>
      </c>
      <c r="J88" s="7">
        <v>0.4</v>
      </c>
      <c r="U88">
        <v>10</v>
      </c>
    </row>
    <row r="89" spans="2:21" x14ac:dyDescent="0.2">
      <c r="B89">
        <v>95</v>
      </c>
      <c r="C89">
        <v>53</v>
      </c>
      <c r="D89">
        <v>52</v>
      </c>
      <c r="E89">
        <v>34</v>
      </c>
      <c r="F89" s="7">
        <f t="shared" si="10"/>
        <v>1.7924528301886793</v>
      </c>
      <c r="G89" s="7">
        <f t="shared" si="11"/>
        <v>0.54736842105263162</v>
      </c>
      <c r="H89">
        <v>15</v>
      </c>
      <c r="I89">
        <v>0</v>
      </c>
      <c r="J89" s="7">
        <v>0.36</v>
      </c>
      <c r="U89">
        <v>14</v>
      </c>
    </row>
    <row r="90" spans="2:21" x14ac:dyDescent="0.2">
      <c r="B90">
        <v>76</v>
      </c>
      <c r="C90">
        <v>45</v>
      </c>
      <c r="D90">
        <v>44</v>
      </c>
      <c r="E90">
        <v>27</v>
      </c>
      <c r="F90" s="7">
        <f t="shared" si="10"/>
        <v>1.6888888888888889</v>
      </c>
      <c r="G90" s="7">
        <f t="shared" si="11"/>
        <v>0.57894736842105265</v>
      </c>
      <c r="H90">
        <v>15</v>
      </c>
      <c r="I90">
        <v>0</v>
      </c>
      <c r="J90" s="7">
        <v>0.36363636363636365</v>
      </c>
      <c r="U90">
        <v>12</v>
      </c>
    </row>
    <row r="91" spans="2:21" x14ac:dyDescent="0.2">
      <c r="B91">
        <v>57</v>
      </c>
      <c r="C91">
        <v>30</v>
      </c>
      <c r="D91">
        <v>32</v>
      </c>
      <c r="E91">
        <v>30</v>
      </c>
      <c r="F91" s="7">
        <f t="shared" si="10"/>
        <v>1.9</v>
      </c>
      <c r="G91" s="7">
        <f t="shared" si="11"/>
        <v>0.56140350877192979</v>
      </c>
      <c r="H91">
        <v>14</v>
      </c>
      <c r="I91">
        <v>0</v>
      </c>
      <c r="J91" s="7">
        <v>0.2</v>
      </c>
      <c r="U91">
        <v>11</v>
      </c>
    </row>
    <row r="92" spans="2:21" x14ac:dyDescent="0.2">
      <c r="B92">
        <v>70</v>
      </c>
      <c r="C92">
        <v>37</v>
      </c>
      <c r="D92">
        <v>39</v>
      </c>
      <c r="E92">
        <v>28</v>
      </c>
      <c r="F92" s="7">
        <f t="shared" si="10"/>
        <v>1.8918918918918919</v>
      </c>
      <c r="G92" s="7">
        <f t="shared" si="11"/>
        <v>0.55714285714285716</v>
      </c>
      <c r="H92">
        <v>17</v>
      </c>
      <c r="I92">
        <v>0</v>
      </c>
      <c r="J92" s="7">
        <v>0.3888888888888889</v>
      </c>
      <c r="U92">
        <v>12</v>
      </c>
    </row>
    <row r="93" spans="2:21" x14ac:dyDescent="0.2">
      <c r="B93">
        <v>65</v>
      </c>
      <c r="C93">
        <v>44</v>
      </c>
      <c r="D93">
        <v>36</v>
      </c>
      <c r="E93">
        <v>38</v>
      </c>
      <c r="F93" s="7">
        <f t="shared" si="10"/>
        <v>1.4772727272727273</v>
      </c>
      <c r="G93" s="7">
        <f t="shared" si="11"/>
        <v>0.55384615384615388</v>
      </c>
      <c r="H93">
        <v>16</v>
      </c>
      <c r="I93">
        <v>0</v>
      </c>
      <c r="J93" s="7">
        <v>0.5</v>
      </c>
      <c r="U93">
        <v>10</v>
      </c>
    </row>
    <row r="94" spans="2:21" x14ac:dyDescent="0.2">
      <c r="B94">
        <v>66</v>
      </c>
      <c r="C94">
        <v>42</v>
      </c>
      <c r="D94">
        <v>34</v>
      </c>
      <c r="E94">
        <v>36</v>
      </c>
      <c r="F94" s="7">
        <f t="shared" si="10"/>
        <v>1.5714285714285714</v>
      </c>
      <c r="G94" s="7">
        <f t="shared" si="11"/>
        <v>0.51515151515151514</v>
      </c>
      <c r="H94">
        <v>15</v>
      </c>
      <c r="I94">
        <v>0</v>
      </c>
      <c r="J94" s="7">
        <v>0.43478260869565216</v>
      </c>
      <c r="U94">
        <v>10</v>
      </c>
    </row>
    <row r="95" spans="2:21" x14ac:dyDescent="0.2">
      <c r="B95">
        <v>84</v>
      </c>
      <c r="C95">
        <v>52</v>
      </c>
      <c r="D95">
        <v>43</v>
      </c>
      <c r="E95">
        <v>30</v>
      </c>
      <c r="F95" s="7">
        <f t="shared" si="10"/>
        <v>1.6153846153846154</v>
      </c>
      <c r="G95" s="7">
        <f t="shared" si="11"/>
        <v>0.51190476190476186</v>
      </c>
      <c r="H95">
        <v>17</v>
      </c>
      <c r="I95">
        <v>0</v>
      </c>
      <c r="J95" s="7">
        <v>0.36</v>
      </c>
      <c r="U95">
        <v>20</v>
      </c>
    </row>
    <row r="96" spans="2:21" x14ac:dyDescent="0.2">
      <c r="B96">
        <v>79</v>
      </c>
      <c r="C96">
        <v>53</v>
      </c>
      <c r="D96">
        <v>36</v>
      </c>
      <c r="E96">
        <v>25</v>
      </c>
      <c r="F96" s="7">
        <f t="shared" si="10"/>
        <v>1.4905660377358489</v>
      </c>
      <c r="G96" s="7">
        <f t="shared" si="11"/>
        <v>0.45569620253164556</v>
      </c>
      <c r="H96">
        <v>16</v>
      </c>
      <c r="I96">
        <v>0</v>
      </c>
      <c r="J96" s="7">
        <v>0.42857142857142855</v>
      </c>
      <c r="U96">
        <v>17</v>
      </c>
    </row>
    <row r="97" spans="2:21" x14ac:dyDescent="0.2">
      <c r="B97">
        <v>69</v>
      </c>
      <c r="C97">
        <v>40</v>
      </c>
      <c r="D97">
        <v>39</v>
      </c>
      <c r="E97">
        <v>27</v>
      </c>
      <c r="F97" s="7">
        <f t="shared" si="10"/>
        <v>1.7250000000000001</v>
      </c>
      <c r="G97" s="7">
        <f t="shared" si="11"/>
        <v>0.56521739130434778</v>
      </c>
      <c r="H97">
        <v>15</v>
      </c>
      <c r="I97">
        <v>0</v>
      </c>
      <c r="J97" s="7">
        <v>0.45454545454545453</v>
      </c>
      <c r="U97">
        <v>13</v>
      </c>
    </row>
    <row r="98" spans="2:21" x14ac:dyDescent="0.2">
      <c r="B98">
        <v>92</v>
      </c>
      <c r="C98">
        <v>50</v>
      </c>
      <c r="D98">
        <v>48</v>
      </c>
      <c r="E98">
        <v>28</v>
      </c>
      <c r="F98" s="7">
        <f t="shared" si="10"/>
        <v>1.84</v>
      </c>
      <c r="G98" s="7">
        <f t="shared" si="11"/>
        <v>0.52173913043478259</v>
      </c>
      <c r="H98">
        <v>15</v>
      </c>
      <c r="I98">
        <v>0</v>
      </c>
      <c r="J98" s="7">
        <v>0.55555555555555558</v>
      </c>
      <c r="U98">
        <v>14</v>
      </c>
    </row>
    <row r="99" spans="2:21" x14ac:dyDescent="0.2">
      <c r="O99">
        <v>31</v>
      </c>
    </row>
    <row r="100" spans="2:21" x14ac:dyDescent="0.2">
      <c r="O100">
        <v>38</v>
      </c>
    </row>
    <row r="101" spans="2:21" x14ac:dyDescent="0.2">
      <c r="O101">
        <v>32</v>
      </c>
    </row>
    <row r="102" spans="2:21" x14ac:dyDescent="0.2">
      <c r="O102">
        <v>36</v>
      </c>
    </row>
    <row r="103" spans="2:21" x14ac:dyDescent="0.2">
      <c r="O103">
        <v>40</v>
      </c>
    </row>
    <row r="104" spans="2:21" x14ac:dyDescent="0.2">
      <c r="O104">
        <v>48</v>
      </c>
    </row>
    <row r="105" spans="2:21" x14ac:dyDescent="0.2">
      <c r="O105">
        <v>53</v>
      </c>
    </row>
    <row r="106" spans="2:21" x14ac:dyDescent="0.2">
      <c r="O106">
        <v>46</v>
      </c>
    </row>
    <row r="107" spans="2:21" x14ac:dyDescent="0.2">
      <c r="O107">
        <v>44</v>
      </c>
    </row>
    <row r="108" spans="2:21" x14ac:dyDescent="0.2">
      <c r="O108">
        <v>52</v>
      </c>
    </row>
    <row r="109" spans="2:21" x14ac:dyDescent="0.2">
      <c r="O109">
        <v>33</v>
      </c>
    </row>
    <row r="110" spans="2:21" x14ac:dyDescent="0.2">
      <c r="O110">
        <v>38</v>
      </c>
    </row>
    <row r="111" spans="2:21" x14ac:dyDescent="0.2">
      <c r="O111">
        <v>42</v>
      </c>
    </row>
    <row r="112" spans="2:21" x14ac:dyDescent="0.2">
      <c r="O112">
        <v>55</v>
      </c>
    </row>
    <row r="113" spans="15:15" x14ac:dyDescent="0.2">
      <c r="O113">
        <v>39</v>
      </c>
    </row>
    <row r="114" spans="15:15" x14ac:dyDescent="0.2">
      <c r="O114">
        <v>35</v>
      </c>
    </row>
    <row r="115" spans="15:15" x14ac:dyDescent="0.2">
      <c r="O115">
        <v>50</v>
      </c>
    </row>
    <row r="116" spans="15:15" x14ac:dyDescent="0.2">
      <c r="O116">
        <v>55</v>
      </c>
    </row>
    <row r="117" spans="15:15" x14ac:dyDescent="0.2">
      <c r="O117">
        <v>43</v>
      </c>
    </row>
    <row r="118" spans="15:15" x14ac:dyDescent="0.2">
      <c r="O118">
        <v>36</v>
      </c>
    </row>
    <row r="119" spans="15:15" x14ac:dyDescent="0.2">
      <c r="O119">
        <v>29</v>
      </c>
    </row>
    <row r="120" spans="15:15" x14ac:dyDescent="0.2">
      <c r="O120">
        <v>40</v>
      </c>
    </row>
    <row r="121" spans="15:15" x14ac:dyDescent="0.2">
      <c r="O121">
        <v>38</v>
      </c>
    </row>
    <row r="122" spans="15:15" x14ac:dyDescent="0.2">
      <c r="O122">
        <v>32</v>
      </c>
    </row>
    <row r="123" spans="15:15" x14ac:dyDescent="0.2">
      <c r="O123">
        <v>40</v>
      </c>
    </row>
    <row r="124" spans="15:15" x14ac:dyDescent="0.2">
      <c r="O124">
        <v>42</v>
      </c>
    </row>
    <row r="125" spans="15:15" x14ac:dyDescent="0.2">
      <c r="O125">
        <v>43</v>
      </c>
    </row>
    <row r="126" spans="15:15" x14ac:dyDescent="0.2">
      <c r="O126">
        <v>42</v>
      </c>
    </row>
    <row r="127" spans="15:15" x14ac:dyDescent="0.2">
      <c r="O127">
        <v>52</v>
      </c>
    </row>
    <row r="128" spans="15:15" x14ac:dyDescent="0.2">
      <c r="O128">
        <v>33</v>
      </c>
    </row>
  </sheetData>
  <phoneticPr fontId="4" type="noConversion"/>
  <pageMargins left="0.75" right="0.75" top="1" bottom="1" header="0.5" footer="0.5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workbookViewId="0">
      <pane ySplit="2040" topLeftCell="A16"/>
      <selection activeCell="I7" sqref="I7"/>
      <selection pane="bottomLeft" activeCell="I42" sqref="I42"/>
    </sheetView>
  </sheetViews>
  <sheetFormatPr defaultRowHeight="12.75" x14ac:dyDescent="0.2"/>
  <cols>
    <col min="7" max="9" width="9.140625" style="7"/>
  </cols>
  <sheetData>
    <row r="1" spans="1:15" x14ac:dyDescent="0.2">
      <c r="A1" s="2" t="s">
        <v>873</v>
      </c>
      <c r="B1" s="2" t="s">
        <v>583</v>
      </c>
      <c r="C1" s="2" t="s">
        <v>1</v>
      </c>
      <c r="D1" s="2" t="s">
        <v>2</v>
      </c>
      <c r="E1" s="2" t="s">
        <v>5</v>
      </c>
      <c r="F1" s="2" t="s">
        <v>4</v>
      </c>
      <c r="G1" s="6" t="s">
        <v>3</v>
      </c>
      <c r="H1" s="6" t="s">
        <v>6</v>
      </c>
      <c r="I1" s="6" t="s">
        <v>141</v>
      </c>
      <c r="J1" s="2" t="s">
        <v>24</v>
      </c>
      <c r="K1" s="2" t="s">
        <v>1042</v>
      </c>
      <c r="L1" s="6"/>
      <c r="M1" s="2" t="s">
        <v>7</v>
      </c>
      <c r="N1" s="2" t="s">
        <v>8</v>
      </c>
      <c r="O1" s="6" t="s">
        <v>56</v>
      </c>
    </row>
    <row r="2" spans="1:15" x14ac:dyDescent="0.2">
      <c r="A2" t="s">
        <v>12</v>
      </c>
      <c r="B2" s="1">
        <f>AVERAGE(B21:B990)</f>
        <v>12.904761904761905</v>
      </c>
      <c r="C2" s="1">
        <f>AVERAGE(C21:C990)</f>
        <v>92.761904761904759</v>
      </c>
      <c r="D2" s="1">
        <f t="shared" ref="D2:N2" si="0">AVERAGE(D21:D990)</f>
        <v>56.523809523809526</v>
      </c>
      <c r="E2" s="1">
        <f t="shared" si="0"/>
        <v>53.38095238095238</v>
      </c>
      <c r="F2" s="1">
        <f t="shared" si="0"/>
        <v>28.476190476190474</v>
      </c>
      <c r="G2" s="7">
        <f t="shared" si="0"/>
        <v>1.6447558196787355</v>
      </c>
      <c r="H2" s="7">
        <f t="shared" si="0"/>
        <v>0.57634867560842706</v>
      </c>
      <c r="I2" s="7">
        <f>AVERAGE(I21:I990)</f>
        <v>9.95359372792715E-2</v>
      </c>
      <c r="J2" s="1">
        <f>AVERAGE(J22:J990)</f>
        <v>19</v>
      </c>
      <c r="K2" s="1">
        <f>AVERAGE(K21:K990)</f>
        <v>37.950000000000003</v>
      </c>
      <c r="L2" s="7"/>
      <c r="M2" s="1">
        <f>AVERAGE(M21:M988)</f>
        <v>9.8611111111111107</v>
      </c>
      <c r="N2" s="1">
        <f t="shared" si="0"/>
        <v>10.333333333333334</v>
      </c>
      <c r="O2" s="7">
        <f>AVERAGE(O21:O990)</f>
        <v>0.95449367636629268</v>
      </c>
    </row>
    <row r="3" spans="1:15" x14ac:dyDescent="0.2">
      <c r="A3" t="s">
        <v>14</v>
      </c>
      <c r="B3">
        <f>MIN(B21:B990)</f>
        <v>7</v>
      </c>
      <c r="C3">
        <f>MIN(C21:C990)</f>
        <v>68</v>
      </c>
      <c r="D3">
        <f t="shared" ref="D3:N3" si="1">MIN(D21:D990)</f>
        <v>45</v>
      </c>
      <c r="E3">
        <f t="shared" si="1"/>
        <v>40</v>
      </c>
      <c r="F3">
        <f t="shared" si="1"/>
        <v>23</v>
      </c>
      <c r="G3" s="7">
        <f t="shared" si="1"/>
        <v>1.4696969696969697</v>
      </c>
      <c r="H3" s="7">
        <f t="shared" si="1"/>
        <v>0.52631578947368418</v>
      </c>
      <c r="I3" s="7">
        <f>MIN(I21:I990)</f>
        <v>0</v>
      </c>
      <c r="J3">
        <f>MIN(J22:J990)</f>
        <v>15</v>
      </c>
      <c r="K3">
        <f>MIN(K21:K990)</f>
        <v>30</v>
      </c>
      <c r="L3" s="7"/>
      <c r="M3">
        <f>MIN(M21:M988)</f>
        <v>8</v>
      </c>
      <c r="N3">
        <f t="shared" si="1"/>
        <v>9</v>
      </c>
      <c r="O3" s="7">
        <f>MIN(O21:O990)</f>
        <v>0.88888888888888884</v>
      </c>
    </row>
    <row r="4" spans="1:15" x14ac:dyDescent="0.2">
      <c r="A4" t="s">
        <v>15</v>
      </c>
      <c r="B4" s="1">
        <f>PERCENTILE(B21:B990,0.05)</f>
        <v>9</v>
      </c>
      <c r="C4" s="1">
        <f t="shared" ref="C4:H4" si="2">PERCENTILE(C21:C990,0.05)</f>
        <v>70</v>
      </c>
      <c r="D4" s="1">
        <f t="shared" si="2"/>
        <v>47</v>
      </c>
      <c r="E4" s="1">
        <f t="shared" si="2"/>
        <v>44</v>
      </c>
      <c r="F4" s="1">
        <f t="shared" si="2"/>
        <v>24</v>
      </c>
      <c r="G4" s="7">
        <f t="shared" si="2"/>
        <v>1.4893617021276595</v>
      </c>
      <c r="H4" s="7">
        <f t="shared" si="2"/>
        <v>0.54</v>
      </c>
      <c r="I4" s="7">
        <f>PERCENTILE(I21:I990,0.05)</f>
        <v>0</v>
      </c>
      <c r="J4" s="1">
        <f>PERCENTILE(J22:J990,0.05)</f>
        <v>15</v>
      </c>
      <c r="K4" s="1">
        <f>PERCENTILE(K21:K990,0.05)</f>
        <v>30.95</v>
      </c>
      <c r="L4" s="7"/>
      <c r="M4" s="1">
        <f>PERCENTILE(M21:M988,0.05)</f>
        <v>8.85</v>
      </c>
      <c r="N4" s="1">
        <f>PERCENTILE(N21:N990,0.05)</f>
        <v>9.4250000000000007</v>
      </c>
      <c r="O4" s="7">
        <f>PERCENTILE(O21:O990,0.05)</f>
        <v>0.89833333333333332</v>
      </c>
    </row>
    <row r="5" spans="1:15" x14ac:dyDescent="0.2">
      <c r="A5" t="s">
        <v>16</v>
      </c>
      <c r="B5" s="1">
        <f>PERCENTILE(B21:B990,0.95)</f>
        <v>17</v>
      </c>
      <c r="C5" s="1">
        <f t="shared" ref="C5:H5" si="3">PERCENTILE(C21:C990,0.95)</f>
        <v>110</v>
      </c>
      <c r="D5" s="1">
        <f t="shared" si="3"/>
        <v>66</v>
      </c>
      <c r="E5" s="1">
        <f t="shared" si="3"/>
        <v>64</v>
      </c>
      <c r="F5" s="1">
        <f t="shared" si="3"/>
        <v>32</v>
      </c>
      <c r="G5" s="7">
        <f t="shared" si="3"/>
        <v>1.8518518518518519</v>
      </c>
      <c r="H5" s="7">
        <f t="shared" si="3"/>
        <v>0.60952380952380958</v>
      </c>
      <c r="I5" s="7">
        <f>PERCENTILE(I21:I990,0.95)</f>
        <v>0.14705882352941177</v>
      </c>
      <c r="J5" s="1">
        <f>PERCENTILE(J22:J990,0.95)</f>
        <v>22</v>
      </c>
      <c r="K5" s="1">
        <f>PERCENTILE(K21:K990,0.95)</f>
        <v>42.05</v>
      </c>
      <c r="L5" s="7"/>
      <c r="M5" s="1">
        <f>PERCENTILE(M21:M988,0.95)</f>
        <v>11.574999999999999</v>
      </c>
      <c r="N5" s="1">
        <f>PERCENTILE(N21:N990,0.95)</f>
        <v>11.5</v>
      </c>
      <c r="O5" s="7">
        <f>PERCENTILE(O21:O990,0.95)</f>
        <v>1.0448512585812357</v>
      </c>
    </row>
    <row r="6" spans="1:15" x14ac:dyDescent="0.2">
      <c r="A6" t="s">
        <v>13</v>
      </c>
      <c r="B6">
        <f>MAX(B21:B990)</f>
        <v>20</v>
      </c>
      <c r="C6">
        <f>MAX(C21:C990)</f>
        <v>110</v>
      </c>
      <c r="D6">
        <f t="shared" ref="D6:N6" si="4">MAX(D21:D990)</f>
        <v>68</v>
      </c>
      <c r="E6">
        <f t="shared" si="4"/>
        <v>65</v>
      </c>
      <c r="F6">
        <f t="shared" si="4"/>
        <v>36</v>
      </c>
      <c r="G6" s="7">
        <f t="shared" si="4"/>
        <v>2.06</v>
      </c>
      <c r="H6" s="7">
        <f t="shared" si="4"/>
        <v>0.6470588235294118</v>
      </c>
      <c r="I6" s="7">
        <f>MAX(I21:I990)</f>
        <v>0.16666666666666666</v>
      </c>
      <c r="J6">
        <f>MAX(J22:J990)</f>
        <v>22</v>
      </c>
      <c r="K6">
        <f>MAX(K21:K990)</f>
        <v>43</v>
      </c>
      <c r="L6" s="7"/>
      <c r="M6">
        <f>MAX(M21:M988)</f>
        <v>12</v>
      </c>
      <c r="N6">
        <f t="shared" si="4"/>
        <v>11.5</v>
      </c>
      <c r="O6" s="7">
        <f>MAX(O21:O990)</f>
        <v>1.0526315789473684</v>
      </c>
    </row>
    <row r="7" spans="1:15" x14ac:dyDescent="0.2">
      <c r="A7" s="5" t="s">
        <v>22</v>
      </c>
      <c r="B7" s="5">
        <f>COUNT(B9:B990)</f>
        <v>32</v>
      </c>
      <c r="C7" s="5">
        <f>COUNT(C9:C990)</f>
        <v>32</v>
      </c>
      <c r="D7" s="5">
        <f t="shared" ref="D7:O7" si="5">COUNT(D9:D990)</f>
        <v>32</v>
      </c>
      <c r="E7" s="5">
        <f t="shared" si="5"/>
        <v>32</v>
      </c>
      <c r="F7" s="5">
        <f t="shared" si="5"/>
        <v>32</v>
      </c>
      <c r="G7" s="7">
        <f t="shared" si="5"/>
        <v>32</v>
      </c>
      <c r="H7" s="7">
        <f t="shared" si="5"/>
        <v>32</v>
      </c>
      <c r="I7" s="7">
        <f>COUNT(I9:I990)</f>
        <v>32</v>
      </c>
      <c r="J7" s="5">
        <f t="shared" si="5"/>
        <v>31</v>
      </c>
      <c r="K7" s="5">
        <f>COUNT(K9:K990)</f>
        <v>31</v>
      </c>
      <c r="L7" s="5"/>
      <c r="M7" s="5">
        <f>COUNT(M9:M988)</f>
        <v>18</v>
      </c>
      <c r="N7" s="5">
        <f t="shared" si="5"/>
        <v>18</v>
      </c>
      <c r="O7" s="5">
        <f t="shared" si="5"/>
        <v>18</v>
      </c>
    </row>
    <row r="10" spans="1:15" x14ac:dyDescent="0.2">
      <c r="B10">
        <v>20</v>
      </c>
      <c r="C10">
        <v>105</v>
      </c>
      <c r="D10">
        <v>65</v>
      </c>
      <c r="E10">
        <v>65</v>
      </c>
      <c r="F10">
        <v>29</v>
      </c>
      <c r="G10" s="7">
        <f>C10/D10</f>
        <v>1.6153846153846154</v>
      </c>
      <c r="H10" s="7">
        <f>E10/C10</f>
        <v>0.61904761904761907</v>
      </c>
      <c r="I10" s="7">
        <v>0.1</v>
      </c>
      <c r="J10">
        <v>20</v>
      </c>
      <c r="K10">
        <v>35</v>
      </c>
    </row>
    <row r="11" spans="1:15" x14ac:dyDescent="0.2">
      <c r="B11">
        <v>14</v>
      </c>
      <c r="C11">
        <v>95</v>
      </c>
      <c r="D11">
        <v>56</v>
      </c>
      <c r="E11">
        <v>62</v>
      </c>
      <c r="F11">
        <v>28</v>
      </c>
      <c r="G11" s="7">
        <f t="shared" ref="G11:G41" si="6">C11/D11</f>
        <v>1.6964285714285714</v>
      </c>
      <c r="H11" s="7">
        <f t="shared" ref="H11:H41" si="7">E11/C11</f>
        <v>0.65263157894736845</v>
      </c>
      <c r="I11" s="7">
        <v>3.4482758620689655E-2</v>
      </c>
      <c r="J11">
        <v>21</v>
      </c>
      <c r="K11">
        <v>35</v>
      </c>
    </row>
    <row r="12" spans="1:15" x14ac:dyDescent="0.2">
      <c r="B12">
        <v>18</v>
      </c>
      <c r="C12">
        <v>92</v>
      </c>
      <c r="D12">
        <v>54</v>
      </c>
      <c r="E12">
        <v>57</v>
      </c>
      <c r="F12">
        <v>24</v>
      </c>
      <c r="G12" s="7">
        <f t="shared" si="6"/>
        <v>1.7037037037037037</v>
      </c>
      <c r="H12" s="7">
        <f t="shared" si="7"/>
        <v>0.61956521739130432</v>
      </c>
      <c r="I12" s="7">
        <v>0.12</v>
      </c>
      <c r="J12">
        <v>16</v>
      </c>
      <c r="K12">
        <v>33</v>
      </c>
    </row>
    <row r="13" spans="1:15" x14ac:dyDescent="0.2">
      <c r="B13">
        <v>19</v>
      </c>
      <c r="C13">
        <v>103</v>
      </c>
      <c r="D13">
        <v>66</v>
      </c>
      <c r="E13">
        <v>65</v>
      </c>
      <c r="F13">
        <v>28</v>
      </c>
      <c r="G13" s="7">
        <f t="shared" si="6"/>
        <v>1.5606060606060606</v>
      </c>
      <c r="H13" s="7">
        <f t="shared" si="7"/>
        <v>0.6310679611650486</v>
      </c>
      <c r="I13" s="7">
        <v>6.4516129032258063E-2</v>
      </c>
      <c r="J13">
        <v>21</v>
      </c>
      <c r="K13">
        <v>34</v>
      </c>
    </row>
    <row r="14" spans="1:15" x14ac:dyDescent="0.2">
      <c r="B14">
        <v>14</v>
      </c>
      <c r="C14">
        <v>102</v>
      </c>
      <c r="D14">
        <v>61</v>
      </c>
      <c r="E14">
        <v>62</v>
      </c>
      <c r="F14">
        <v>25</v>
      </c>
      <c r="G14" s="7">
        <f t="shared" si="6"/>
        <v>1.6721311475409837</v>
      </c>
      <c r="H14" s="7">
        <f t="shared" si="7"/>
        <v>0.60784313725490191</v>
      </c>
      <c r="I14" s="7">
        <v>0.10344827586206896</v>
      </c>
      <c r="J14">
        <v>19</v>
      </c>
      <c r="K14">
        <v>34</v>
      </c>
    </row>
    <row r="15" spans="1:15" x14ac:dyDescent="0.2">
      <c r="B15">
        <v>20</v>
      </c>
      <c r="C15">
        <v>103</v>
      </c>
      <c r="D15">
        <v>60</v>
      </c>
      <c r="E15">
        <v>60</v>
      </c>
      <c r="F15">
        <v>29</v>
      </c>
      <c r="G15" s="7">
        <f t="shared" si="6"/>
        <v>1.7166666666666666</v>
      </c>
      <c r="H15" s="7">
        <f t="shared" si="7"/>
        <v>0.58252427184466016</v>
      </c>
      <c r="I15" s="7">
        <v>3.3333333333333333E-2</v>
      </c>
      <c r="J15">
        <v>21</v>
      </c>
      <c r="K15">
        <v>37</v>
      </c>
    </row>
    <row r="16" spans="1:15" x14ac:dyDescent="0.2">
      <c r="B16">
        <v>16</v>
      </c>
      <c r="C16">
        <v>105</v>
      </c>
      <c r="D16">
        <v>63</v>
      </c>
      <c r="E16">
        <v>65</v>
      </c>
      <c r="F16">
        <v>27</v>
      </c>
      <c r="G16" s="7">
        <f t="shared" si="6"/>
        <v>1.6666666666666667</v>
      </c>
      <c r="H16" s="7">
        <f t="shared" si="7"/>
        <v>0.61904761904761907</v>
      </c>
      <c r="I16" s="7">
        <v>9.6774193548387094E-2</v>
      </c>
      <c r="J16">
        <v>20</v>
      </c>
      <c r="K16">
        <v>38</v>
      </c>
    </row>
    <row r="17" spans="2:16" x14ac:dyDescent="0.2">
      <c r="B17">
        <v>10</v>
      </c>
      <c r="C17">
        <v>67</v>
      </c>
      <c r="D17">
        <v>43</v>
      </c>
      <c r="E17">
        <v>38</v>
      </c>
      <c r="F17">
        <v>31</v>
      </c>
      <c r="G17" s="7">
        <f t="shared" si="6"/>
        <v>1.558139534883721</v>
      </c>
      <c r="H17" s="7">
        <f t="shared" si="7"/>
        <v>0.56716417910447758</v>
      </c>
      <c r="I17" s="7">
        <v>0.13636363636363635</v>
      </c>
      <c r="J17">
        <v>18</v>
      </c>
      <c r="K17">
        <v>43</v>
      </c>
    </row>
    <row r="18" spans="2:16" x14ac:dyDescent="0.2">
      <c r="B18">
        <v>12</v>
      </c>
      <c r="C18">
        <v>63</v>
      </c>
      <c r="D18">
        <v>40</v>
      </c>
      <c r="E18">
        <v>38</v>
      </c>
      <c r="F18">
        <v>29</v>
      </c>
      <c r="G18" s="7">
        <f t="shared" si="6"/>
        <v>1.575</v>
      </c>
      <c r="H18" s="7">
        <f t="shared" si="7"/>
        <v>0.60317460317460314</v>
      </c>
      <c r="I18" s="7">
        <v>9.5238095238095233E-2</v>
      </c>
      <c r="J18">
        <v>17</v>
      </c>
      <c r="K18">
        <v>47</v>
      </c>
    </row>
    <row r="19" spans="2:16" x14ac:dyDescent="0.2">
      <c r="B19">
        <v>12</v>
      </c>
      <c r="C19">
        <v>83</v>
      </c>
      <c r="D19">
        <v>53</v>
      </c>
      <c r="E19">
        <v>49</v>
      </c>
      <c r="F19">
        <v>32</v>
      </c>
      <c r="G19" s="7">
        <f t="shared" si="6"/>
        <v>1.5660377358490567</v>
      </c>
      <c r="H19" s="7">
        <f t="shared" si="7"/>
        <v>0.59036144578313254</v>
      </c>
      <c r="I19" s="7">
        <v>7.1428571428571425E-2</v>
      </c>
      <c r="J19">
        <v>20</v>
      </c>
      <c r="K19">
        <v>40</v>
      </c>
    </row>
    <row r="20" spans="2:16" x14ac:dyDescent="0.2">
      <c r="B20">
        <v>15</v>
      </c>
      <c r="C20">
        <v>88</v>
      </c>
      <c r="D20">
        <v>54</v>
      </c>
      <c r="E20">
        <v>48</v>
      </c>
      <c r="F20">
        <v>29</v>
      </c>
      <c r="G20" s="7">
        <f t="shared" si="6"/>
        <v>1.6296296296296295</v>
      </c>
      <c r="H20" s="7">
        <f t="shared" si="7"/>
        <v>0.54545454545454541</v>
      </c>
      <c r="I20" s="7">
        <v>0.1111111111111111</v>
      </c>
      <c r="K20">
        <v>45</v>
      </c>
    </row>
    <row r="21" spans="2:16" x14ac:dyDescent="0.2">
      <c r="B21">
        <v>9</v>
      </c>
      <c r="C21">
        <v>70</v>
      </c>
      <c r="D21">
        <v>47</v>
      </c>
      <c r="E21">
        <v>40</v>
      </c>
      <c r="F21">
        <v>29</v>
      </c>
      <c r="G21" s="7">
        <f t="shared" si="6"/>
        <v>1.4893617021276595</v>
      </c>
      <c r="H21" s="7">
        <f t="shared" si="7"/>
        <v>0.5714285714285714</v>
      </c>
      <c r="I21" s="7">
        <v>8.3333333333333329E-2</v>
      </c>
      <c r="J21">
        <v>19</v>
      </c>
      <c r="M21">
        <v>10</v>
      </c>
      <c r="N21">
        <v>10</v>
      </c>
      <c r="O21">
        <f>M21/N21</f>
        <v>1</v>
      </c>
      <c r="P21" t="s">
        <v>874</v>
      </c>
    </row>
    <row r="22" spans="2:16" x14ac:dyDescent="0.2">
      <c r="B22">
        <v>12</v>
      </c>
      <c r="C22">
        <v>110</v>
      </c>
      <c r="D22">
        <v>65</v>
      </c>
      <c r="E22">
        <v>65</v>
      </c>
      <c r="F22">
        <v>23</v>
      </c>
      <c r="G22" s="7">
        <f t="shared" si="6"/>
        <v>1.6923076923076923</v>
      </c>
      <c r="H22" s="7">
        <f t="shared" si="7"/>
        <v>0.59090909090909094</v>
      </c>
      <c r="I22" s="7">
        <v>0.14705882352941177</v>
      </c>
      <c r="J22">
        <v>20</v>
      </c>
      <c r="K22">
        <v>34</v>
      </c>
      <c r="M22">
        <v>10</v>
      </c>
      <c r="N22">
        <v>11</v>
      </c>
      <c r="O22">
        <f t="shared" ref="O22:O44" si="8">M22/N22</f>
        <v>0.90909090909090906</v>
      </c>
    </row>
    <row r="23" spans="2:16" x14ac:dyDescent="0.2">
      <c r="B23">
        <v>10</v>
      </c>
      <c r="C23">
        <v>100</v>
      </c>
      <c r="D23">
        <v>62</v>
      </c>
      <c r="E23">
        <v>57</v>
      </c>
      <c r="F23">
        <v>24</v>
      </c>
      <c r="G23" s="7">
        <f t="shared" si="6"/>
        <v>1.6129032258064515</v>
      </c>
      <c r="H23" s="7">
        <f t="shared" si="7"/>
        <v>0.56999999999999995</v>
      </c>
      <c r="I23" s="7">
        <v>0.14285714285714285</v>
      </c>
      <c r="J23">
        <v>19</v>
      </c>
      <c r="K23">
        <v>41</v>
      </c>
      <c r="M23">
        <v>9</v>
      </c>
      <c r="N23">
        <v>10</v>
      </c>
      <c r="O23">
        <f t="shared" si="8"/>
        <v>0.9</v>
      </c>
    </row>
    <row r="24" spans="2:16" x14ac:dyDescent="0.2">
      <c r="B24">
        <v>12</v>
      </c>
      <c r="C24">
        <v>103</v>
      </c>
      <c r="D24">
        <v>50</v>
      </c>
      <c r="E24">
        <v>60</v>
      </c>
      <c r="F24">
        <v>24</v>
      </c>
      <c r="G24" s="7">
        <f t="shared" si="6"/>
        <v>2.06</v>
      </c>
      <c r="H24" s="7">
        <f t="shared" si="7"/>
        <v>0.58252427184466016</v>
      </c>
      <c r="I24" s="7">
        <v>0.125</v>
      </c>
      <c r="J24">
        <v>17</v>
      </c>
      <c r="K24">
        <v>37</v>
      </c>
      <c r="M24">
        <v>9</v>
      </c>
      <c r="N24">
        <v>10</v>
      </c>
      <c r="O24">
        <f t="shared" si="8"/>
        <v>0.9</v>
      </c>
    </row>
    <row r="25" spans="2:16" x14ac:dyDescent="0.2">
      <c r="B25">
        <v>12</v>
      </c>
      <c r="C25">
        <v>100</v>
      </c>
      <c r="D25">
        <v>56</v>
      </c>
      <c r="E25">
        <v>54</v>
      </c>
      <c r="F25">
        <v>28</v>
      </c>
      <c r="G25" s="7">
        <f t="shared" si="6"/>
        <v>1.7857142857142858</v>
      </c>
      <c r="H25" s="7">
        <f t="shared" si="7"/>
        <v>0.54</v>
      </c>
      <c r="I25" s="7">
        <v>0</v>
      </c>
      <c r="J25">
        <v>18</v>
      </c>
      <c r="K25">
        <v>40</v>
      </c>
      <c r="M25">
        <v>8</v>
      </c>
      <c r="N25">
        <v>9</v>
      </c>
      <c r="O25">
        <f t="shared" si="8"/>
        <v>0.88888888888888884</v>
      </c>
    </row>
    <row r="26" spans="2:16" x14ac:dyDescent="0.2">
      <c r="B26">
        <v>12</v>
      </c>
      <c r="C26">
        <v>100</v>
      </c>
      <c r="D26">
        <v>54</v>
      </c>
      <c r="E26">
        <v>57</v>
      </c>
      <c r="F26">
        <v>26</v>
      </c>
      <c r="G26" s="7">
        <f t="shared" si="6"/>
        <v>1.8518518518518519</v>
      </c>
      <c r="H26" s="7">
        <f t="shared" si="7"/>
        <v>0.56999999999999995</v>
      </c>
      <c r="I26" s="7">
        <v>0.11538461538461539</v>
      </c>
      <c r="J26">
        <v>19</v>
      </c>
      <c r="K26">
        <v>31</v>
      </c>
      <c r="M26">
        <v>9.5</v>
      </c>
      <c r="N26">
        <v>9.5</v>
      </c>
      <c r="O26">
        <f t="shared" si="8"/>
        <v>1</v>
      </c>
    </row>
    <row r="27" spans="2:16" x14ac:dyDescent="0.2">
      <c r="B27">
        <v>12</v>
      </c>
      <c r="C27">
        <v>92</v>
      </c>
      <c r="D27">
        <v>60</v>
      </c>
      <c r="E27">
        <v>51</v>
      </c>
      <c r="F27">
        <v>31</v>
      </c>
      <c r="G27" s="7">
        <f t="shared" si="6"/>
        <v>1.5333333333333334</v>
      </c>
      <c r="H27" s="7">
        <f t="shared" si="7"/>
        <v>0.55434782608695654</v>
      </c>
      <c r="I27" s="7">
        <v>0.1</v>
      </c>
      <c r="J27">
        <v>22</v>
      </c>
      <c r="K27">
        <v>40</v>
      </c>
      <c r="M27">
        <v>9.5</v>
      </c>
      <c r="N27">
        <v>10.5</v>
      </c>
      <c r="O27">
        <f t="shared" si="8"/>
        <v>0.90476190476190477</v>
      </c>
    </row>
    <row r="28" spans="2:16" x14ac:dyDescent="0.2">
      <c r="B28">
        <v>15</v>
      </c>
      <c r="C28">
        <v>86</v>
      </c>
      <c r="D28">
        <v>57</v>
      </c>
      <c r="E28">
        <v>52</v>
      </c>
      <c r="F28">
        <v>30</v>
      </c>
      <c r="G28" s="7">
        <f t="shared" si="6"/>
        <v>1.5087719298245614</v>
      </c>
      <c r="H28" s="7">
        <f t="shared" si="7"/>
        <v>0.60465116279069764</v>
      </c>
      <c r="I28" s="7">
        <v>0.10714285714285714</v>
      </c>
      <c r="J28">
        <v>21</v>
      </c>
      <c r="K28">
        <v>42</v>
      </c>
      <c r="M28">
        <v>9.5</v>
      </c>
      <c r="N28">
        <v>10.5</v>
      </c>
      <c r="O28">
        <f t="shared" si="8"/>
        <v>0.90476190476190477</v>
      </c>
    </row>
    <row r="29" spans="2:16" x14ac:dyDescent="0.2">
      <c r="B29">
        <v>7</v>
      </c>
      <c r="C29">
        <v>68</v>
      </c>
      <c r="D29">
        <v>45</v>
      </c>
      <c r="E29">
        <v>44</v>
      </c>
      <c r="F29">
        <v>30</v>
      </c>
      <c r="G29" s="7">
        <f t="shared" si="6"/>
        <v>1.5111111111111111</v>
      </c>
      <c r="H29" s="7">
        <f t="shared" si="7"/>
        <v>0.6470588235294118</v>
      </c>
      <c r="I29" s="7">
        <v>0.13043478260869565</v>
      </c>
      <c r="J29">
        <v>17</v>
      </c>
      <c r="K29">
        <v>30</v>
      </c>
      <c r="M29">
        <v>10</v>
      </c>
      <c r="N29">
        <v>11</v>
      </c>
      <c r="O29">
        <f t="shared" si="8"/>
        <v>0.90909090909090906</v>
      </c>
    </row>
    <row r="30" spans="2:16" x14ac:dyDescent="0.2">
      <c r="B30">
        <v>17</v>
      </c>
      <c r="C30">
        <v>105</v>
      </c>
      <c r="D30">
        <v>68</v>
      </c>
      <c r="E30">
        <v>64</v>
      </c>
      <c r="F30">
        <v>26</v>
      </c>
      <c r="G30" s="7">
        <f t="shared" si="6"/>
        <v>1.5441176470588236</v>
      </c>
      <c r="H30" s="7">
        <f t="shared" si="7"/>
        <v>0.60952380952380958</v>
      </c>
      <c r="I30" s="7">
        <v>0.14285714285714285</v>
      </c>
      <c r="J30">
        <v>19</v>
      </c>
      <c r="K30">
        <v>39</v>
      </c>
      <c r="M30">
        <v>10</v>
      </c>
      <c r="N30">
        <v>10</v>
      </c>
      <c r="O30">
        <f t="shared" si="8"/>
        <v>1</v>
      </c>
    </row>
    <row r="31" spans="2:16" x14ac:dyDescent="0.2">
      <c r="B31">
        <v>20</v>
      </c>
      <c r="C31">
        <v>110</v>
      </c>
      <c r="D31">
        <v>64</v>
      </c>
      <c r="E31">
        <v>64</v>
      </c>
      <c r="F31">
        <v>29</v>
      </c>
      <c r="G31" s="7">
        <f t="shared" si="6"/>
        <v>1.71875</v>
      </c>
      <c r="H31" s="7">
        <f t="shared" si="7"/>
        <v>0.58181818181818179</v>
      </c>
      <c r="I31" s="7">
        <v>0.16666666666666666</v>
      </c>
      <c r="J31">
        <v>20</v>
      </c>
      <c r="K31">
        <v>33</v>
      </c>
      <c r="M31">
        <v>10</v>
      </c>
      <c r="N31">
        <v>11</v>
      </c>
      <c r="O31">
        <f t="shared" si="8"/>
        <v>0.90909090909090906</v>
      </c>
    </row>
    <row r="32" spans="2:16" x14ac:dyDescent="0.2">
      <c r="B32">
        <v>12</v>
      </c>
      <c r="C32">
        <v>86</v>
      </c>
      <c r="D32">
        <v>56</v>
      </c>
      <c r="E32">
        <v>50</v>
      </c>
      <c r="F32">
        <v>27</v>
      </c>
      <c r="G32" s="7">
        <f t="shared" si="6"/>
        <v>1.5357142857142858</v>
      </c>
      <c r="H32" s="7">
        <f t="shared" si="7"/>
        <v>0.58139534883720934</v>
      </c>
      <c r="I32" s="7">
        <v>0.10344827586206896</v>
      </c>
      <c r="J32">
        <v>15</v>
      </c>
      <c r="K32">
        <v>36</v>
      </c>
      <c r="M32">
        <v>10</v>
      </c>
      <c r="N32">
        <v>10</v>
      </c>
      <c r="O32">
        <f t="shared" si="8"/>
        <v>1</v>
      </c>
    </row>
    <row r="33" spans="1:15" x14ac:dyDescent="0.2">
      <c r="B33">
        <v>12</v>
      </c>
      <c r="C33">
        <v>97</v>
      </c>
      <c r="D33">
        <v>66</v>
      </c>
      <c r="E33">
        <v>54</v>
      </c>
      <c r="F33">
        <v>32</v>
      </c>
      <c r="G33" s="7">
        <f t="shared" si="6"/>
        <v>1.4696969696969697</v>
      </c>
      <c r="H33" s="7">
        <f t="shared" si="7"/>
        <v>0.55670103092783507</v>
      </c>
      <c r="I33" s="7">
        <v>0.125</v>
      </c>
      <c r="J33">
        <v>19</v>
      </c>
      <c r="K33">
        <v>42</v>
      </c>
      <c r="M33">
        <v>10</v>
      </c>
      <c r="N33">
        <v>11</v>
      </c>
      <c r="O33">
        <f t="shared" si="8"/>
        <v>0.90909090909090906</v>
      </c>
    </row>
    <row r="34" spans="1:15" x14ac:dyDescent="0.2">
      <c r="B34">
        <v>17</v>
      </c>
      <c r="C34">
        <v>95</v>
      </c>
      <c r="D34">
        <v>58</v>
      </c>
      <c r="E34">
        <v>54</v>
      </c>
      <c r="F34">
        <v>32</v>
      </c>
      <c r="G34" s="7">
        <f t="shared" si="6"/>
        <v>1.6379310344827587</v>
      </c>
      <c r="H34" s="7">
        <f t="shared" si="7"/>
        <v>0.56842105263157894</v>
      </c>
      <c r="I34" s="7">
        <v>6.8965517241379309E-2</v>
      </c>
      <c r="J34">
        <v>22</v>
      </c>
      <c r="K34">
        <v>36</v>
      </c>
      <c r="M34">
        <v>10</v>
      </c>
      <c r="N34">
        <v>10</v>
      </c>
      <c r="O34">
        <f t="shared" si="8"/>
        <v>1</v>
      </c>
    </row>
    <row r="35" spans="1:15" x14ac:dyDescent="0.2">
      <c r="B35">
        <v>12</v>
      </c>
      <c r="C35">
        <v>87</v>
      </c>
      <c r="D35">
        <v>57</v>
      </c>
      <c r="E35">
        <v>49</v>
      </c>
      <c r="F35">
        <v>36</v>
      </c>
      <c r="G35" s="7">
        <f t="shared" si="6"/>
        <v>1.5263157894736843</v>
      </c>
      <c r="H35" s="7">
        <f t="shared" si="7"/>
        <v>0.56321839080459768</v>
      </c>
      <c r="I35" s="7">
        <v>7.407407407407407E-2</v>
      </c>
      <c r="J35">
        <v>21</v>
      </c>
      <c r="K35">
        <v>43</v>
      </c>
      <c r="M35">
        <v>9.5</v>
      </c>
      <c r="N35">
        <v>10</v>
      </c>
      <c r="O35">
        <f t="shared" si="8"/>
        <v>0.95</v>
      </c>
    </row>
    <row r="36" spans="1:15" x14ac:dyDescent="0.2">
      <c r="B36">
        <v>12</v>
      </c>
      <c r="C36">
        <v>95</v>
      </c>
      <c r="D36">
        <v>58</v>
      </c>
      <c r="E36">
        <v>54</v>
      </c>
      <c r="F36">
        <v>31</v>
      </c>
      <c r="G36" s="7">
        <f t="shared" si="6"/>
        <v>1.6379310344827587</v>
      </c>
      <c r="H36" s="7">
        <f t="shared" si="7"/>
        <v>0.56842105263157894</v>
      </c>
      <c r="I36" s="7">
        <v>6.8965517241379309E-2</v>
      </c>
      <c r="J36">
        <v>21</v>
      </c>
      <c r="K36">
        <v>40</v>
      </c>
    </row>
    <row r="37" spans="1:15" x14ac:dyDescent="0.2">
      <c r="B37">
        <v>15</v>
      </c>
      <c r="C37">
        <v>90</v>
      </c>
      <c r="D37">
        <v>58</v>
      </c>
      <c r="E37">
        <v>49</v>
      </c>
      <c r="F37">
        <v>28</v>
      </c>
      <c r="G37" s="7">
        <f t="shared" si="6"/>
        <v>1.5517241379310345</v>
      </c>
      <c r="H37" s="7">
        <f t="shared" si="7"/>
        <v>0.5444444444444444</v>
      </c>
      <c r="I37" s="7">
        <v>0.10714285714285714</v>
      </c>
      <c r="J37">
        <v>21</v>
      </c>
      <c r="K37">
        <v>42</v>
      </c>
    </row>
    <row r="38" spans="1:15" x14ac:dyDescent="0.2">
      <c r="B38">
        <v>13</v>
      </c>
      <c r="C38">
        <v>85</v>
      </c>
      <c r="D38">
        <v>50</v>
      </c>
      <c r="E38">
        <v>50</v>
      </c>
      <c r="F38">
        <v>31</v>
      </c>
      <c r="G38" s="7">
        <f t="shared" si="6"/>
        <v>1.7</v>
      </c>
      <c r="H38" s="7">
        <f t="shared" si="7"/>
        <v>0.58823529411764708</v>
      </c>
      <c r="I38" s="7">
        <v>0.08</v>
      </c>
      <c r="J38">
        <v>20</v>
      </c>
      <c r="K38">
        <v>38</v>
      </c>
    </row>
    <row r="39" spans="1:15" x14ac:dyDescent="0.2">
      <c r="B39">
        <v>14</v>
      </c>
      <c r="C39">
        <v>87</v>
      </c>
      <c r="D39">
        <v>52</v>
      </c>
      <c r="E39">
        <v>50</v>
      </c>
      <c r="F39">
        <v>30</v>
      </c>
      <c r="G39" s="7">
        <f t="shared" si="6"/>
        <v>1.6730769230769231</v>
      </c>
      <c r="H39" s="7">
        <f t="shared" si="7"/>
        <v>0.57471264367816088</v>
      </c>
      <c r="I39" s="7">
        <v>0</v>
      </c>
      <c r="J39">
        <v>18</v>
      </c>
      <c r="K39">
        <v>40</v>
      </c>
    </row>
    <row r="40" spans="1:15" x14ac:dyDescent="0.2">
      <c r="B40">
        <v>15</v>
      </c>
      <c r="C40">
        <v>95</v>
      </c>
      <c r="D40">
        <v>54</v>
      </c>
      <c r="E40">
        <v>50</v>
      </c>
      <c r="F40">
        <v>27</v>
      </c>
      <c r="G40" s="7">
        <f t="shared" si="6"/>
        <v>1.7592592592592593</v>
      </c>
      <c r="H40" s="7">
        <f t="shared" si="7"/>
        <v>0.52631578947368418</v>
      </c>
      <c r="I40" s="7">
        <v>7.6923076923076927E-2</v>
      </c>
      <c r="J40">
        <v>16</v>
      </c>
      <c r="K40">
        <v>38</v>
      </c>
    </row>
    <row r="41" spans="1:15" x14ac:dyDescent="0.2">
      <c r="B41">
        <v>11</v>
      </c>
      <c r="C41">
        <v>87</v>
      </c>
      <c r="D41">
        <v>50</v>
      </c>
      <c r="E41">
        <v>53</v>
      </c>
      <c r="F41">
        <v>24</v>
      </c>
      <c r="G41" s="7">
        <f t="shared" si="6"/>
        <v>1.74</v>
      </c>
      <c r="H41" s="7">
        <f t="shared" si="7"/>
        <v>0.60919540229885061</v>
      </c>
      <c r="I41" s="7">
        <v>0.125</v>
      </c>
      <c r="J41">
        <v>15</v>
      </c>
      <c r="K41">
        <v>37</v>
      </c>
    </row>
    <row r="42" spans="1:15" x14ac:dyDescent="0.2">
      <c r="A42" t="s">
        <v>1089</v>
      </c>
      <c r="M42">
        <v>11.5</v>
      </c>
      <c r="N42">
        <v>11.5</v>
      </c>
      <c r="O42">
        <f t="shared" si="8"/>
        <v>1</v>
      </c>
    </row>
    <row r="43" spans="1:15" x14ac:dyDescent="0.2">
      <c r="M43">
        <v>10</v>
      </c>
      <c r="N43">
        <v>9.5</v>
      </c>
      <c r="O43">
        <f t="shared" si="8"/>
        <v>1.0526315789473684</v>
      </c>
    </row>
    <row r="44" spans="1:15" x14ac:dyDescent="0.2">
      <c r="M44">
        <v>12</v>
      </c>
      <c r="N44">
        <v>11.5</v>
      </c>
      <c r="O44">
        <f t="shared" si="8"/>
        <v>1.0434782608695652</v>
      </c>
    </row>
  </sheetData>
  <phoneticPr fontId="4" type="noConversion"/>
  <pageMargins left="0.75" right="0.75" top="1" bottom="1" header="0.5" footer="0.5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>
      <pane ySplit="2040" topLeftCell="A8" activePane="bottomLeft"/>
      <selection activeCell="L13" sqref="L13"/>
      <selection pane="bottomLeft" activeCell="A38" sqref="A38"/>
    </sheetView>
  </sheetViews>
  <sheetFormatPr defaultRowHeight="12.75" x14ac:dyDescent="0.2"/>
  <cols>
    <col min="1" max="1" width="21.5703125" customWidth="1"/>
    <col min="2" max="2" width="8.140625" customWidth="1"/>
    <col min="3" max="3" width="5.7109375" customWidth="1"/>
    <col min="4" max="4" width="5.28515625" customWidth="1"/>
    <col min="5" max="5" width="6.42578125" customWidth="1"/>
    <col min="6" max="6" width="5.7109375" customWidth="1"/>
    <col min="7" max="7" width="6.140625" style="7" customWidth="1"/>
    <col min="8" max="8" width="9.140625" style="7"/>
    <col min="9" max="9" width="5.7109375" style="7" customWidth="1"/>
    <col min="10" max="11" width="7.28515625" customWidth="1"/>
    <col min="12" max="13" width="6.28515625" customWidth="1"/>
    <col min="14" max="14" width="8.7109375" style="7" customWidth="1"/>
    <col min="15" max="15" width="5.85546875" customWidth="1"/>
    <col min="16" max="16" width="6" customWidth="1"/>
    <col min="17" max="17" width="5.42578125" customWidth="1"/>
    <col min="18" max="18" width="6.140625" customWidth="1"/>
    <col min="19" max="19" width="5.85546875" customWidth="1"/>
  </cols>
  <sheetData>
    <row r="1" spans="1:19" x14ac:dyDescent="0.2">
      <c r="A1" s="2" t="s">
        <v>1030</v>
      </c>
      <c r="B1" s="2" t="s">
        <v>583</v>
      </c>
      <c r="C1" s="2" t="s">
        <v>1</v>
      </c>
      <c r="D1" s="2" t="s">
        <v>2</v>
      </c>
      <c r="E1" s="2" t="s">
        <v>5</v>
      </c>
      <c r="F1" s="2" t="s">
        <v>4</v>
      </c>
      <c r="G1" s="6" t="s">
        <v>3</v>
      </c>
      <c r="H1" s="6" t="s">
        <v>6</v>
      </c>
      <c r="I1" s="6" t="s">
        <v>141</v>
      </c>
      <c r="J1" s="2" t="s">
        <v>307</v>
      </c>
      <c r="K1" s="2"/>
      <c r="L1" s="2" t="s">
        <v>7</v>
      </c>
      <c r="M1" s="2" t="s">
        <v>8</v>
      </c>
      <c r="N1" s="6" t="s">
        <v>56</v>
      </c>
      <c r="O1" t="s">
        <v>45</v>
      </c>
      <c r="P1" t="s">
        <v>46</v>
      </c>
      <c r="Q1" t="s">
        <v>47</v>
      </c>
      <c r="R1" t="s">
        <v>68</v>
      </c>
      <c r="S1" t="s">
        <v>69</v>
      </c>
    </row>
    <row r="2" spans="1:19" x14ac:dyDescent="0.2">
      <c r="A2" t="s">
        <v>12</v>
      </c>
      <c r="B2" s="1">
        <f>AVERAGE(B10:B606)</f>
        <v>18.833333333333332</v>
      </c>
      <c r="C2" s="1">
        <f t="shared" ref="C2:J2" si="0">AVERAGE(C10:C606)</f>
        <v>82</v>
      </c>
      <c r="D2" s="1">
        <f t="shared" si="0"/>
        <v>48.166666666666664</v>
      </c>
      <c r="E2" s="1">
        <f t="shared" si="0"/>
        <v>43.166666666666664</v>
      </c>
      <c r="F2" s="1">
        <f t="shared" si="0"/>
        <v>32.333333333333336</v>
      </c>
      <c r="G2" s="7">
        <f t="shared" si="0"/>
        <v>1.7051493321742648</v>
      </c>
      <c r="H2" s="7">
        <f t="shared" si="0"/>
        <v>0.52628426604284151</v>
      </c>
      <c r="I2" s="7">
        <f>AVERAGE(I10:I606)</f>
        <v>0.18689186551505391</v>
      </c>
      <c r="J2" s="1">
        <f t="shared" si="0"/>
        <v>17.166666666666668</v>
      </c>
      <c r="K2" s="1">
        <f>AVERAGE(K10:K606)</f>
        <v>46.333333333333336</v>
      </c>
      <c r="L2" s="1" t="e">
        <f>AVERAGE(L11:L606)</f>
        <v>#DIV/0!</v>
      </c>
      <c r="M2" s="1" t="e">
        <f>AVERAGE(M11:M606)</f>
        <v>#DIV/0!</v>
      </c>
      <c r="N2" s="7" t="e">
        <f>AVERAGE(N11:N606)</f>
        <v>#DIV/0!</v>
      </c>
      <c r="O2" s="7"/>
      <c r="P2" s="7"/>
      <c r="Q2" s="7"/>
      <c r="R2" s="7" t="e">
        <f>AVERAGE(R11:R606)</f>
        <v>#DIV/0!</v>
      </c>
      <c r="S2" s="7" t="e">
        <f>AVERAGE(S11:S606)</f>
        <v>#DIV/0!</v>
      </c>
    </row>
    <row r="3" spans="1:19" x14ac:dyDescent="0.2">
      <c r="A3" t="s">
        <v>14</v>
      </c>
      <c r="B3">
        <f>MIN(B10:B606)</f>
        <v>15</v>
      </c>
      <c r="C3">
        <f t="shared" ref="C3:J3" si="1">MIN(C10:C606)</f>
        <v>75</v>
      </c>
      <c r="D3">
        <f t="shared" si="1"/>
        <v>44</v>
      </c>
      <c r="E3">
        <f t="shared" si="1"/>
        <v>40</v>
      </c>
      <c r="F3">
        <f t="shared" si="1"/>
        <v>29</v>
      </c>
      <c r="G3" s="7">
        <f t="shared" si="1"/>
        <v>1.58</v>
      </c>
      <c r="H3" s="7">
        <f t="shared" si="1"/>
        <v>0.48837209302325579</v>
      </c>
      <c r="I3" s="7">
        <f>MIN(I10:I606)</f>
        <v>0.13043478260869565</v>
      </c>
      <c r="J3">
        <f t="shared" si="1"/>
        <v>15</v>
      </c>
      <c r="K3">
        <f>MIN(K10:K606)</f>
        <v>38</v>
      </c>
      <c r="L3">
        <f>MIN(L11:L606)</f>
        <v>0</v>
      </c>
      <c r="M3">
        <f>MIN(M11:M606)</f>
        <v>0</v>
      </c>
      <c r="N3" s="7">
        <f>MIN(N11:N606)</f>
        <v>0</v>
      </c>
      <c r="O3" s="7"/>
      <c r="P3" s="7"/>
      <c r="Q3" s="7"/>
      <c r="R3" s="7">
        <f>MIN(R11:R606)</f>
        <v>0</v>
      </c>
      <c r="S3" s="7">
        <f>MIN(S11:S606)</f>
        <v>0</v>
      </c>
    </row>
    <row r="4" spans="1:19" x14ac:dyDescent="0.2">
      <c r="A4" t="s">
        <v>15</v>
      </c>
      <c r="B4" s="1">
        <f>PERCENTILE(B10:B606,0.05)</f>
        <v>15.25</v>
      </c>
      <c r="C4" s="1">
        <f t="shared" ref="C4:J4" si="2">PERCENTILE(C10:C606,0.05)</f>
        <v>75.75</v>
      </c>
      <c r="D4" s="1">
        <f t="shared" si="2"/>
        <v>44.25</v>
      </c>
      <c r="E4" s="1">
        <f t="shared" si="2"/>
        <v>40</v>
      </c>
      <c r="F4" s="1">
        <f t="shared" si="2"/>
        <v>29</v>
      </c>
      <c r="G4" s="7">
        <f t="shared" si="2"/>
        <v>1.5906603773584906</v>
      </c>
      <c r="H4" s="7">
        <f t="shared" si="2"/>
        <v>0.49286134824845451</v>
      </c>
      <c r="I4" s="7">
        <f>PERCENTILE(I10:I606,0.05)</f>
        <v>0.14130434782608695</v>
      </c>
      <c r="J4" s="1">
        <f t="shared" si="2"/>
        <v>15.25</v>
      </c>
      <c r="K4" s="1">
        <f>PERCENTILE(K10:K606,0.05)</f>
        <v>39.75</v>
      </c>
      <c r="L4" s="1" t="e">
        <f>PERCENTILE(L11:L606,0.05)</f>
        <v>#NUM!</v>
      </c>
      <c r="M4" s="1" t="e">
        <f>PERCENTILE(M11:M606,0.05)</f>
        <v>#NUM!</v>
      </c>
      <c r="N4" s="7" t="e">
        <f>PERCENTILE(N11:N606,0.05)</f>
        <v>#NUM!</v>
      </c>
      <c r="O4" s="7"/>
      <c r="P4" s="7"/>
      <c r="Q4" s="7"/>
      <c r="R4" s="7" t="e">
        <f>PERCENTILE(R11:R606,0.05)</f>
        <v>#NUM!</v>
      </c>
      <c r="S4" s="7" t="e">
        <f>PERCENTILE(S11:S606,0.05)</f>
        <v>#NUM!</v>
      </c>
    </row>
    <row r="5" spans="1:19" x14ac:dyDescent="0.2">
      <c r="A5" t="s">
        <v>16</v>
      </c>
      <c r="B5" s="1">
        <f>PERCENTILE(B10:B606,0.95)</f>
        <v>23.75</v>
      </c>
      <c r="C5" s="1">
        <f t="shared" ref="C5:J5" si="3">PERCENTILE(C10:C606,0.95)</f>
        <v>88.25</v>
      </c>
      <c r="D5" s="1">
        <f t="shared" si="3"/>
        <v>52.25</v>
      </c>
      <c r="E5" s="1">
        <f t="shared" si="3"/>
        <v>48.75</v>
      </c>
      <c r="F5" s="1">
        <f t="shared" si="3"/>
        <v>38.75</v>
      </c>
      <c r="G5" s="7">
        <f t="shared" si="3"/>
        <v>1.8338068181818183</v>
      </c>
      <c r="H5" s="7">
        <f t="shared" si="3"/>
        <v>0.55596369922212618</v>
      </c>
      <c r="I5" s="7">
        <f>PERCENTILE(I10:I606,0.95)</f>
        <v>0.23749999999999999</v>
      </c>
      <c r="J5" s="1">
        <f t="shared" si="3"/>
        <v>18</v>
      </c>
      <c r="K5" s="1">
        <f>PERCENTILE(K10:K606,0.95)</f>
        <v>53.75</v>
      </c>
      <c r="L5" s="1" t="e">
        <f>PERCENTILE(L11:L606,0.95)</f>
        <v>#NUM!</v>
      </c>
      <c r="M5" s="1" t="e">
        <f>PERCENTILE(M11:M606,0.95)</f>
        <v>#NUM!</v>
      </c>
      <c r="N5" s="7" t="e">
        <f>PERCENTILE(N11:N606,0.95)</f>
        <v>#NUM!</v>
      </c>
      <c r="O5" s="7"/>
      <c r="P5" s="7"/>
      <c r="Q5" s="7"/>
      <c r="R5" s="7" t="e">
        <f>PERCENTILE(R11:R606,0.95)</f>
        <v>#NUM!</v>
      </c>
      <c r="S5" s="7" t="e">
        <f>PERCENTILE(S11:S606,0.95)</f>
        <v>#NUM!</v>
      </c>
    </row>
    <row r="6" spans="1:19" x14ac:dyDescent="0.2">
      <c r="A6" t="s">
        <v>13</v>
      </c>
      <c r="B6">
        <f>MAX(B10:B606)</f>
        <v>24</v>
      </c>
      <c r="C6">
        <f t="shared" ref="C6:J6" si="4">MAX(C10:C606)</f>
        <v>89</v>
      </c>
      <c r="D6">
        <f t="shared" si="4"/>
        <v>53</v>
      </c>
      <c r="E6">
        <f t="shared" si="4"/>
        <v>50</v>
      </c>
      <c r="F6">
        <f t="shared" si="4"/>
        <v>40</v>
      </c>
      <c r="G6" s="7">
        <f t="shared" si="4"/>
        <v>1.8541666666666667</v>
      </c>
      <c r="H6" s="7">
        <f t="shared" si="4"/>
        <v>0.5617977528089888</v>
      </c>
      <c r="I6" s="7">
        <f>MAX(I10:I606)</f>
        <v>0.25</v>
      </c>
      <c r="J6">
        <f t="shared" si="4"/>
        <v>18</v>
      </c>
      <c r="K6">
        <f>MAX(K10:K606)</f>
        <v>55</v>
      </c>
      <c r="L6">
        <f>MAX(L11:L606)</f>
        <v>0</v>
      </c>
      <c r="M6">
        <f>MAX(M11:M606)</f>
        <v>0</v>
      </c>
      <c r="N6" s="7">
        <f>MAX(N11:N606)</f>
        <v>0</v>
      </c>
      <c r="O6" s="7"/>
      <c r="P6" s="7"/>
      <c r="Q6" s="7"/>
      <c r="R6" s="7">
        <f>MAX(R11:R606)</f>
        <v>0</v>
      </c>
      <c r="S6" s="7">
        <f>MAX(S11:S606)</f>
        <v>0</v>
      </c>
    </row>
    <row r="7" spans="1:19" s="5" customFormat="1" x14ac:dyDescent="0.2">
      <c r="A7" s="5" t="s">
        <v>22</v>
      </c>
      <c r="B7" s="5">
        <f>COUNT(B10:B606)</f>
        <v>6</v>
      </c>
      <c r="C7" s="5">
        <f t="shared" ref="C7:J7" si="5">COUNT(C10:C606)</f>
        <v>6</v>
      </c>
      <c r="D7" s="5">
        <f t="shared" si="5"/>
        <v>6</v>
      </c>
      <c r="E7" s="5">
        <f t="shared" si="5"/>
        <v>6</v>
      </c>
      <c r="F7" s="5">
        <f t="shared" si="5"/>
        <v>6</v>
      </c>
      <c r="G7" s="5">
        <f t="shared" si="5"/>
        <v>6</v>
      </c>
      <c r="H7" s="5">
        <f t="shared" si="5"/>
        <v>6</v>
      </c>
      <c r="I7" s="5">
        <f>COUNT(I10:I606)</f>
        <v>6</v>
      </c>
      <c r="J7" s="5">
        <f t="shared" si="5"/>
        <v>6</v>
      </c>
      <c r="K7" s="5">
        <f>COUNT(K10:K606)</f>
        <v>6</v>
      </c>
      <c r="L7" s="5">
        <f>COUNT(L11:L606)</f>
        <v>0</v>
      </c>
      <c r="M7" s="5">
        <f>COUNT(M11:M606)</f>
        <v>0</v>
      </c>
      <c r="N7" s="5">
        <f>COUNT(N11:N606)</f>
        <v>0</v>
      </c>
      <c r="R7" s="5">
        <f>COUNT(R11:R606)</f>
        <v>0</v>
      </c>
      <c r="S7" s="5">
        <f>COUNT(S11:S606)</f>
        <v>0</v>
      </c>
    </row>
    <row r="8" spans="1:19" x14ac:dyDescent="0.2">
      <c r="A8" s="2"/>
      <c r="B8" s="2"/>
      <c r="C8" s="2"/>
      <c r="D8" s="2"/>
      <c r="E8" s="2"/>
      <c r="F8" s="2"/>
      <c r="G8" s="6"/>
      <c r="H8" s="6"/>
      <c r="I8" s="6"/>
      <c r="J8" s="2"/>
      <c r="K8" s="2"/>
      <c r="L8" s="2"/>
      <c r="M8" s="2"/>
    </row>
    <row r="9" spans="1:19" x14ac:dyDescent="0.2">
      <c r="A9" s="2"/>
      <c r="B9" s="2"/>
      <c r="C9" s="2"/>
      <c r="D9" s="2"/>
      <c r="E9" s="2"/>
      <c r="F9" s="2"/>
      <c r="G9" s="6"/>
      <c r="H9" s="6"/>
      <c r="I9" s="6"/>
      <c r="J9" s="2"/>
      <c r="K9" s="2"/>
      <c r="L9" s="2"/>
      <c r="M9" s="2"/>
    </row>
    <row r="13" spans="1:19" x14ac:dyDescent="0.2">
      <c r="A13" t="s">
        <v>1031</v>
      </c>
      <c r="B13">
        <v>24</v>
      </c>
      <c r="C13">
        <v>89</v>
      </c>
      <c r="D13">
        <v>48</v>
      </c>
      <c r="E13">
        <v>50</v>
      </c>
      <c r="F13">
        <v>30</v>
      </c>
      <c r="G13" s="7">
        <f t="shared" ref="G13:G18" si="6">C13/D13</f>
        <v>1.8541666666666667</v>
      </c>
      <c r="H13" s="7">
        <f t="shared" ref="H13:H18" si="7">E13/C13</f>
        <v>0.5617977528089888</v>
      </c>
      <c r="I13" s="7">
        <v>0.25</v>
      </c>
      <c r="J13">
        <v>18</v>
      </c>
      <c r="K13" s="7">
        <v>45</v>
      </c>
    </row>
    <row r="14" spans="1:19" x14ac:dyDescent="0.2">
      <c r="A14" t="s">
        <v>1012</v>
      </c>
      <c r="B14">
        <v>15</v>
      </c>
      <c r="C14">
        <v>79</v>
      </c>
      <c r="D14">
        <v>50</v>
      </c>
      <c r="E14">
        <v>40</v>
      </c>
      <c r="F14">
        <v>35</v>
      </c>
      <c r="G14" s="7">
        <f t="shared" si="6"/>
        <v>1.58</v>
      </c>
      <c r="H14" s="7">
        <f t="shared" si="7"/>
        <v>0.50632911392405067</v>
      </c>
      <c r="I14" s="7">
        <v>0.18518518518518517</v>
      </c>
      <c r="J14">
        <v>18</v>
      </c>
      <c r="K14" s="7">
        <v>50</v>
      </c>
    </row>
    <row r="15" spans="1:19" x14ac:dyDescent="0.2">
      <c r="A15" t="s">
        <v>1032</v>
      </c>
      <c r="B15">
        <v>18</v>
      </c>
      <c r="C15">
        <v>85</v>
      </c>
      <c r="D15">
        <v>49</v>
      </c>
      <c r="E15">
        <v>45</v>
      </c>
      <c r="F15">
        <v>29</v>
      </c>
      <c r="G15" s="7">
        <f t="shared" si="6"/>
        <v>1.7346938775510203</v>
      </c>
      <c r="H15" s="7">
        <f t="shared" si="7"/>
        <v>0.52941176470588236</v>
      </c>
      <c r="I15" s="7">
        <v>0.13043478260869565</v>
      </c>
      <c r="J15">
        <v>18</v>
      </c>
      <c r="K15" s="7">
        <v>45</v>
      </c>
    </row>
    <row r="16" spans="1:19" x14ac:dyDescent="0.2">
      <c r="A16" t="s">
        <v>1012</v>
      </c>
      <c r="B16">
        <v>17</v>
      </c>
      <c r="C16">
        <v>78</v>
      </c>
      <c r="D16">
        <v>44</v>
      </c>
      <c r="E16">
        <v>42</v>
      </c>
      <c r="F16">
        <v>31</v>
      </c>
      <c r="G16" s="7">
        <f t="shared" si="6"/>
        <v>1.7727272727272727</v>
      </c>
      <c r="H16" s="7">
        <f t="shared" si="7"/>
        <v>0.53846153846153844</v>
      </c>
      <c r="I16" s="7">
        <v>0.17391304347826086</v>
      </c>
      <c r="J16">
        <v>16</v>
      </c>
      <c r="K16" s="7">
        <v>45</v>
      </c>
    </row>
    <row r="17" spans="2:11" x14ac:dyDescent="0.2">
      <c r="B17">
        <v>16</v>
      </c>
      <c r="C17">
        <v>75</v>
      </c>
      <c r="D17">
        <v>45</v>
      </c>
      <c r="E17">
        <v>40</v>
      </c>
      <c r="F17">
        <v>29</v>
      </c>
      <c r="G17" s="7">
        <f t="shared" si="6"/>
        <v>1.6666666666666667</v>
      </c>
      <c r="H17" s="7">
        <f t="shared" si="7"/>
        <v>0.53333333333333333</v>
      </c>
      <c r="I17" s="7">
        <v>0.18181818181818182</v>
      </c>
      <c r="J17">
        <v>15</v>
      </c>
      <c r="K17" s="7">
        <v>55</v>
      </c>
    </row>
    <row r="18" spans="2:11" x14ac:dyDescent="0.2">
      <c r="B18">
        <v>23</v>
      </c>
      <c r="C18">
        <v>86</v>
      </c>
      <c r="D18">
        <v>53</v>
      </c>
      <c r="E18">
        <v>42</v>
      </c>
      <c r="F18">
        <v>40</v>
      </c>
      <c r="G18" s="7">
        <f t="shared" si="6"/>
        <v>1.6226415094339623</v>
      </c>
      <c r="H18" s="7">
        <f t="shared" si="7"/>
        <v>0.48837209302325579</v>
      </c>
      <c r="I18" s="7">
        <v>0.2</v>
      </c>
      <c r="J18">
        <v>18</v>
      </c>
      <c r="K18" s="7">
        <v>38</v>
      </c>
    </row>
  </sheetData>
  <phoneticPr fontId="4" type="noConversion"/>
  <pageMargins left="0.75" right="0.75" top="1" bottom="1" header="0.5" footer="0.5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1"/>
  <sheetViews>
    <sheetView workbookViewId="0">
      <pane ySplit="2040" topLeftCell="A52" activePane="bottomLeft"/>
      <selection activeCell="B7" sqref="B7"/>
      <selection pane="bottomLeft" activeCell="A68" sqref="A40:IV68"/>
    </sheetView>
  </sheetViews>
  <sheetFormatPr defaultRowHeight="12.75" x14ac:dyDescent="0.2"/>
  <cols>
    <col min="1" max="2" width="14.5703125" customWidth="1"/>
    <col min="3" max="3" width="7.7109375" customWidth="1"/>
    <col min="4" max="4" width="7.28515625" customWidth="1"/>
    <col min="5" max="6" width="6.7109375" customWidth="1"/>
    <col min="7" max="7" width="6.85546875" style="7" customWidth="1"/>
    <col min="8" max="8" width="6.42578125" style="7" customWidth="1"/>
    <col min="9" max="9" width="6.28515625" customWidth="1"/>
    <col min="10" max="10" width="5.7109375" customWidth="1"/>
    <col min="11" max="11" width="6.42578125" customWidth="1"/>
    <col min="13" max="13" width="9.140625" style="7"/>
  </cols>
  <sheetData>
    <row r="1" spans="1:19" x14ac:dyDescent="0.2">
      <c r="A1" s="2" t="s">
        <v>1125</v>
      </c>
      <c r="B1" s="2" t="s">
        <v>583</v>
      </c>
      <c r="C1" s="2" t="s">
        <v>1</v>
      </c>
      <c r="D1" s="2" t="s">
        <v>2</v>
      </c>
      <c r="E1" s="2" t="s">
        <v>5</v>
      </c>
      <c r="F1" s="2" t="s">
        <v>4</v>
      </c>
      <c r="G1" s="6" t="s">
        <v>3</v>
      </c>
      <c r="H1" s="6" t="s">
        <v>6</v>
      </c>
      <c r="I1" s="2" t="s">
        <v>24</v>
      </c>
      <c r="J1" s="6" t="s">
        <v>1042</v>
      </c>
      <c r="K1" s="2" t="s">
        <v>7</v>
      </c>
      <c r="L1" s="2" t="s">
        <v>8</v>
      </c>
      <c r="M1" s="6" t="s">
        <v>56</v>
      </c>
      <c r="N1" t="s">
        <v>45</v>
      </c>
      <c r="O1" t="s">
        <v>46</v>
      </c>
      <c r="P1" t="s">
        <v>47</v>
      </c>
      <c r="Q1" t="s">
        <v>73</v>
      </c>
      <c r="R1" t="s">
        <v>74</v>
      </c>
      <c r="S1" t="s">
        <v>153</v>
      </c>
    </row>
    <row r="2" spans="1:19" x14ac:dyDescent="0.2">
      <c r="A2" t="s">
        <v>12</v>
      </c>
      <c r="B2" s="1">
        <f t="shared" ref="B2:J2" si="0">AVERAGE(B21:B834)</f>
        <v>11.625</v>
      </c>
      <c r="C2" s="1">
        <f t="shared" si="0"/>
        <v>90.125</v>
      </c>
      <c r="D2" s="1">
        <f t="shared" si="0"/>
        <v>56.875</v>
      </c>
      <c r="E2" s="1">
        <f t="shared" si="0"/>
        <v>54.375</v>
      </c>
      <c r="F2" s="1">
        <f t="shared" si="0"/>
        <v>30.3125</v>
      </c>
      <c r="G2" s="7">
        <f t="shared" si="0"/>
        <v>1.5808679337360914</v>
      </c>
      <c r="H2" s="7">
        <f t="shared" si="0"/>
        <v>0.60481141220177737</v>
      </c>
      <c r="I2" s="1">
        <f t="shared" si="0"/>
        <v>16.71875</v>
      </c>
      <c r="J2" s="1">
        <f t="shared" si="0"/>
        <v>36.375</v>
      </c>
      <c r="K2" s="1">
        <f>AVERAGE(K21:K832)</f>
        <v>11.277777777777779</v>
      </c>
      <c r="L2" s="1">
        <f>AVERAGE(L21:L834)</f>
        <v>13.12962962962963</v>
      </c>
      <c r="M2" s="7">
        <f>AVERAGE(M21:M834)</f>
        <v>0.85994773257931167</v>
      </c>
      <c r="Q2" s="7" t="e">
        <f>AVERAGE(Q21:Q834)</f>
        <v>#DIV/0!</v>
      </c>
      <c r="R2" s="7" t="e">
        <f>AVERAGE(R21:R834)</f>
        <v>#DIV/0!</v>
      </c>
      <c r="S2" s="7" t="e">
        <f>AVERAGE(S21:S834)</f>
        <v>#DIV/0!</v>
      </c>
    </row>
    <row r="3" spans="1:19" x14ac:dyDescent="0.2">
      <c r="A3" t="s">
        <v>14</v>
      </c>
      <c r="B3">
        <f t="shared" ref="B3:J3" si="1">MIN(B21:B834)</f>
        <v>6</v>
      </c>
      <c r="C3">
        <f t="shared" si="1"/>
        <v>57</v>
      </c>
      <c r="D3">
        <f t="shared" si="1"/>
        <v>42</v>
      </c>
      <c r="E3">
        <f t="shared" si="1"/>
        <v>34</v>
      </c>
      <c r="F3">
        <f t="shared" si="1"/>
        <v>25</v>
      </c>
      <c r="G3" s="7">
        <f t="shared" si="1"/>
        <v>1.3272727272727274</v>
      </c>
      <c r="H3" s="7">
        <f t="shared" si="1"/>
        <v>0.52307692307692311</v>
      </c>
      <c r="I3">
        <f t="shared" si="1"/>
        <v>13</v>
      </c>
      <c r="J3">
        <f t="shared" si="1"/>
        <v>30</v>
      </c>
      <c r="K3">
        <f>MIN(K21:K832)</f>
        <v>9</v>
      </c>
      <c r="L3">
        <f>MIN(L21:L834)</f>
        <v>11</v>
      </c>
      <c r="M3" s="7">
        <f>MIN(M21:M834)</f>
        <v>0.76923076923076927</v>
      </c>
      <c r="Q3" s="7">
        <f>MIN(Q21:Q834)</f>
        <v>0</v>
      </c>
      <c r="R3" s="7">
        <f>MIN(R21:R834)</f>
        <v>0</v>
      </c>
      <c r="S3" s="7">
        <f>MIN(S21:S834)</f>
        <v>0</v>
      </c>
    </row>
    <row r="4" spans="1:19" x14ac:dyDescent="0.2">
      <c r="A4" t="s">
        <v>15</v>
      </c>
      <c r="B4" s="1">
        <f t="shared" ref="B4:J4" si="2">PERCENTILE(B21:B834,0.05)</f>
        <v>8</v>
      </c>
      <c r="C4" s="1">
        <f t="shared" si="2"/>
        <v>69.400000000000006</v>
      </c>
      <c r="D4" s="1">
        <f t="shared" si="2"/>
        <v>45</v>
      </c>
      <c r="E4" s="1">
        <f t="shared" si="2"/>
        <v>39.4</v>
      </c>
      <c r="F4" s="1">
        <f t="shared" si="2"/>
        <v>25</v>
      </c>
      <c r="G4" s="7">
        <f t="shared" si="2"/>
        <v>1.3647465437788018</v>
      </c>
      <c r="H4" s="7">
        <f t="shared" si="2"/>
        <v>0.55245821042281218</v>
      </c>
      <c r="I4" s="1">
        <f t="shared" si="2"/>
        <v>14</v>
      </c>
      <c r="J4" s="1">
        <f t="shared" si="2"/>
        <v>31.1</v>
      </c>
      <c r="K4" s="1">
        <f>PERCENTILE(K21:K832,0.05)</f>
        <v>10</v>
      </c>
      <c r="L4" s="1">
        <f>PERCENTILE(L21:L834,0.05)</f>
        <v>11.3</v>
      </c>
      <c r="M4" s="7">
        <f>PERCENTILE(M21:M834,0.05)</f>
        <v>0.7741758241758242</v>
      </c>
      <c r="Q4" s="7" t="e">
        <f>PERCENTILE(Q21:Q834,0.05)</f>
        <v>#NUM!</v>
      </c>
      <c r="R4" s="7" t="e">
        <f>PERCENTILE(R21:R834,0.05)</f>
        <v>#NUM!</v>
      </c>
      <c r="S4" s="7" t="e">
        <f>PERCENTILE(S21:S834,0.05)</f>
        <v>#NUM!</v>
      </c>
    </row>
    <row r="5" spans="1:19" x14ac:dyDescent="0.2">
      <c r="A5" t="s">
        <v>16</v>
      </c>
      <c r="B5" s="1">
        <f t="shared" ref="B5:J5" si="3">PERCENTILE(B21:B834,0.95)</f>
        <v>15</v>
      </c>
      <c r="C5" s="1">
        <f t="shared" si="3"/>
        <v>113.9</v>
      </c>
      <c r="D5" s="1">
        <f t="shared" si="3"/>
        <v>69.699999999999989</v>
      </c>
      <c r="E5" s="1">
        <f t="shared" si="3"/>
        <v>67.45</v>
      </c>
      <c r="F5" s="1">
        <f t="shared" si="3"/>
        <v>33.450000000000003</v>
      </c>
      <c r="G5" s="7">
        <f t="shared" si="3"/>
        <v>1.73</v>
      </c>
      <c r="H5" s="7">
        <f t="shared" si="3"/>
        <v>0.66622253720765412</v>
      </c>
      <c r="I5" s="1">
        <f t="shared" si="3"/>
        <v>20</v>
      </c>
      <c r="J5" s="1">
        <f t="shared" si="3"/>
        <v>42</v>
      </c>
      <c r="K5" s="1">
        <f>PERCENTILE(K21:K832,0.95)</f>
        <v>12.7</v>
      </c>
      <c r="L5" s="1">
        <f>PERCENTILE(L21:L834,0.95)</f>
        <v>14.175000000000001</v>
      </c>
      <c r="M5" s="7">
        <f>PERCENTILE(M21:M834,0.95)</f>
        <v>0.98888888888888882</v>
      </c>
      <c r="Q5" s="7" t="e">
        <f>PERCENTILE(Q21:Q834,0.95)</f>
        <v>#NUM!</v>
      </c>
      <c r="R5" s="7" t="e">
        <f>PERCENTILE(R21:R834,0.95)</f>
        <v>#NUM!</v>
      </c>
      <c r="S5" s="7" t="e">
        <f>PERCENTILE(S21:S834,0.95)</f>
        <v>#NUM!</v>
      </c>
    </row>
    <row r="6" spans="1:19" x14ac:dyDescent="0.2">
      <c r="A6" t="s">
        <v>13</v>
      </c>
      <c r="B6">
        <f t="shared" ref="B6:J6" si="4">MAX(B21:B834)</f>
        <v>15</v>
      </c>
      <c r="C6">
        <f t="shared" si="4"/>
        <v>125</v>
      </c>
      <c r="D6">
        <f t="shared" si="4"/>
        <v>73</v>
      </c>
      <c r="E6">
        <f t="shared" si="4"/>
        <v>70</v>
      </c>
      <c r="F6">
        <f t="shared" si="4"/>
        <v>37</v>
      </c>
      <c r="G6" s="7">
        <f t="shared" si="4"/>
        <v>1.7547169811320755</v>
      </c>
      <c r="H6" s="7">
        <f t="shared" si="4"/>
        <v>0.67368421052631577</v>
      </c>
      <c r="I6">
        <f t="shared" si="4"/>
        <v>21</v>
      </c>
      <c r="J6">
        <f t="shared" si="4"/>
        <v>42</v>
      </c>
      <c r="K6">
        <f>MAX(K21:K832)</f>
        <v>13.5</v>
      </c>
      <c r="L6">
        <f>MAX(L21:L834)</f>
        <v>15</v>
      </c>
      <c r="M6" s="7">
        <f>MAX(M21:M834)</f>
        <v>1</v>
      </c>
      <c r="Q6" s="7">
        <f>MAX(Q21:Q834)</f>
        <v>0</v>
      </c>
      <c r="R6" s="7">
        <f>MAX(R21:R834)</f>
        <v>0</v>
      </c>
      <c r="S6" s="7">
        <f>MAX(S21:S834)</f>
        <v>0</v>
      </c>
    </row>
    <row r="7" spans="1:19" s="5" customFormat="1" x14ac:dyDescent="0.2">
      <c r="A7" s="5" t="s">
        <v>22</v>
      </c>
      <c r="B7" s="5">
        <f>COUNT(B9:B834)</f>
        <v>32</v>
      </c>
      <c r="C7" s="5">
        <f>COUNT(C9:C834)</f>
        <v>32</v>
      </c>
      <c r="D7" s="5">
        <f t="shared" ref="D7:M7" si="5">COUNT(D9:D834)</f>
        <v>32</v>
      </c>
      <c r="E7" s="5">
        <f t="shared" si="5"/>
        <v>32</v>
      </c>
      <c r="F7" s="5">
        <f t="shared" si="5"/>
        <v>32</v>
      </c>
      <c r="G7" s="5">
        <f t="shared" si="5"/>
        <v>32</v>
      </c>
      <c r="H7" s="5">
        <f t="shared" si="5"/>
        <v>32</v>
      </c>
      <c r="I7" s="5">
        <f t="shared" si="5"/>
        <v>32</v>
      </c>
      <c r="J7" s="5">
        <f>COUNT(J9:J834)</f>
        <v>32</v>
      </c>
      <c r="K7" s="5">
        <f>COUNT(K9:K832)</f>
        <v>27</v>
      </c>
      <c r="L7" s="5">
        <f t="shared" si="5"/>
        <v>27</v>
      </c>
      <c r="M7" s="5">
        <f t="shared" si="5"/>
        <v>27</v>
      </c>
      <c r="Q7" s="5">
        <f>COUNT(Q21:Q834)</f>
        <v>0</v>
      </c>
      <c r="R7" s="5">
        <f>COUNT(R21:R834)</f>
        <v>0</v>
      </c>
      <c r="S7" s="5">
        <f>COUNT(S21:S834)</f>
        <v>0</v>
      </c>
    </row>
    <row r="21" spans="1:14" s="33" customFormat="1" x14ac:dyDescent="0.2">
      <c r="A21" s="33" t="s">
        <v>549</v>
      </c>
      <c r="G21" s="34"/>
      <c r="H21" s="34"/>
      <c r="M21" s="34"/>
      <c r="N21" s="35"/>
    </row>
    <row r="22" spans="1:14" s="33" customFormat="1" x14ac:dyDescent="0.2">
      <c r="A22" s="33" t="s">
        <v>550</v>
      </c>
      <c r="G22" s="34"/>
      <c r="H22" s="34"/>
      <c r="M22" s="34"/>
      <c r="N22" s="35"/>
    </row>
    <row r="23" spans="1:14" s="33" customFormat="1" x14ac:dyDescent="0.2">
      <c r="A23" s="33" t="s">
        <v>551</v>
      </c>
      <c r="G23" s="34"/>
      <c r="H23" s="34"/>
      <c r="M23" s="34"/>
      <c r="N23" s="35"/>
    </row>
    <row r="24" spans="1:14" s="33" customFormat="1" x14ac:dyDescent="0.2">
      <c r="A24" s="33" t="s">
        <v>552</v>
      </c>
      <c r="G24" s="34"/>
      <c r="H24" s="34"/>
      <c r="M24" s="34"/>
      <c r="N24" s="35"/>
    </row>
    <row r="25" spans="1:14" s="33" customFormat="1" x14ac:dyDescent="0.2">
      <c r="A25" s="33" t="s">
        <v>553</v>
      </c>
      <c r="G25" s="34"/>
      <c r="H25" s="34"/>
      <c r="K25" s="33">
        <v>12</v>
      </c>
      <c r="L25" s="33">
        <v>14</v>
      </c>
      <c r="M25" s="34">
        <v>0.8571428571428571</v>
      </c>
      <c r="N25" s="35"/>
    </row>
    <row r="26" spans="1:14" s="33" customFormat="1" x14ac:dyDescent="0.2">
      <c r="A26" s="33" t="s">
        <v>553</v>
      </c>
      <c r="G26" s="34"/>
      <c r="H26" s="34"/>
      <c r="K26" s="33">
        <v>11.5</v>
      </c>
      <c r="L26" s="33">
        <v>13.5</v>
      </c>
      <c r="M26" s="34">
        <v>0.85185185185185186</v>
      </c>
      <c r="N26" s="35"/>
    </row>
    <row r="27" spans="1:14" s="33" customFormat="1" x14ac:dyDescent="0.2">
      <c r="A27" s="33" t="s">
        <v>553</v>
      </c>
      <c r="G27" s="34"/>
      <c r="H27" s="34"/>
      <c r="K27" s="33">
        <v>12</v>
      </c>
      <c r="L27" s="33">
        <v>13.75</v>
      </c>
      <c r="M27" s="34">
        <v>0.87272727272727268</v>
      </c>
      <c r="N27" s="35"/>
    </row>
    <row r="28" spans="1:14" s="33" customFormat="1" x14ac:dyDescent="0.2">
      <c r="A28" s="33" t="s">
        <v>553</v>
      </c>
      <c r="G28" s="34"/>
      <c r="H28" s="34"/>
      <c r="K28" s="33">
        <v>12</v>
      </c>
      <c r="L28" s="33">
        <v>14.25</v>
      </c>
      <c r="M28" s="34">
        <v>0.84210526315789469</v>
      </c>
      <c r="N28" s="35"/>
    </row>
    <row r="29" spans="1:14" s="33" customFormat="1" x14ac:dyDescent="0.2">
      <c r="A29" s="33" t="s">
        <v>553</v>
      </c>
      <c r="G29" s="34"/>
      <c r="H29" s="34"/>
      <c r="K29" s="33">
        <v>11.5</v>
      </c>
      <c r="L29" s="33">
        <v>13.5</v>
      </c>
      <c r="M29" s="34">
        <v>0.85185185185185186</v>
      </c>
      <c r="N29" s="35"/>
    </row>
    <row r="30" spans="1:14" s="33" customFormat="1" x14ac:dyDescent="0.2">
      <c r="A30" s="33" t="s">
        <v>553</v>
      </c>
      <c r="G30" s="34"/>
      <c r="H30" s="34"/>
      <c r="M30" s="34"/>
      <c r="N30" s="35"/>
    </row>
    <row r="31" spans="1:14" s="33" customFormat="1" x14ac:dyDescent="0.2">
      <c r="A31" s="33" t="s">
        <v>554</v>
      </c>
      <c r="G31" s="34"/>
      <c r="H31" s="34"/>
      <c r="M31" s="34"/>
      <c r="N31" s="35"/>
    </row>
    <row r="32" spans="1:14" s="33" customFormat="1" x14ac:dyDescent="0.2">
      <c r="A32" s="33" t="s">
        <v>555</v>
      </c>
      <c r="G32" s="34"/>
      <c r="H32" s="34"/>
      <c r="M32" s="34"/>
      <c r="N32" s="35"/>
    </row>
    <row r="33" spans="1:14" s="33" customFormat="1" x14ac:dyDescent="0.2">
      <c r="A33" s="33" t="s">
        <v>556</v>
      </c>
      <c r="G33" s="34"/>
      <c r="H33" s="34"/>
      <c r="M33" s="34"/>
      <c r="N33" s="35"/>
    </row>
    <row r="34" spans="1:14" s="33" customFormat="1" x14ac:dyDescent="0.2">
      <c r="A34" s="33" t="s">
        <v>557</v>
      </c>
      <c r="G34" s="34"/>
      <c r="H34" s="34"/>
      <c r="M34" s="34"/>
      <c r="N34" s="35"/>
    </row>
    <row r="35" spans="1:14" s="33" customFormat="1" x14ac:dyDescent="0.2">
      <c r="A35" s="33" t="s">
        <v>558</v>
      </c>
      <c r="G35" s="34"/>
      <c r="H35" s="34"/>
      <c r="M35" s="34"/>
      <c r="N35" s="35"/>
    </row>
    <row r="36" spans="1:14" s="33" customFormat="1" x14ac:dyDescent="0.2">
      <c r="A36" s="33" t="s">
        <v>561</v>
      </c>
      <c r="G36" s="34"/>
      <c r="H36" s="34"/>
      <c r="K36" s="33">
        <v>13</v>
      </c>
      <c r="L36" s="33">
        <v>13.5</v>
      </c>
      <c r="M36" s="34">
        <v>0.96296296296296291</v>
      </c>
      <c r="N36" s="35"/>
    </row>
    <row r="37" spans="1:14" s="33" customFormat="1" x14ac:dyDescent="0.2">
      <c r="A37" s="33" t="s">
        <v>561</v>
      </c>
      <c r="G37" s="34"/>
      <c r="H37" s="34"/>
      <c r="K37" s="33">
        <v>12</v>
      </c>
      <c r="L37" s="33">
        <v>12.5</v>
      </c>
      <c r="M37" s="34">
        <v>0.96</v>
      </c>
      <c r="N37" s="35"/>
    </row>
    <row r="38" spans="1:14" s="33" customFormat="1" x14ac:dyDescent="0.2">
      <c r="A38" s="33" t="s">
        <v>561</v>
      </c>
      <c r="G38" s="34"/>
      <c r="H38" s="34"/>
      <c r="K38" s="33">
        <v>12</v>
      </c>
      <c r="L38" s="33">
        <v>12</v>
      </c>
      <c r="M38" s="34">
        <v>1</v>
      </c>
      <c r="N38" s="35"/>
    </row>
    <row r="39" spans="1:14" s="33" customFormat="1" x14ac:dyDescent="0.2">
      <c r="A39" s="33" t="s">
        <v>561</v>
      </c>
      <c r="G39" s="34"/>
      <c r="H39" s="34"/>
      <c r="K39" s="33">
        <v>13.5</v>
      </c>
      <c r="L39" s="33">
        <v>13.5</v>
      </c>
      <c r="M39" s="34">
        <v>1</v>
      </c>
      <c r="N39" s="35"/>
    </row>
    <row r="40" spans="1:14" s="33" customFormat="1" x14ac:dyDescent="0.2">
      <c r="A40" s="33" t="s">
        <v>1123</v>
      </c>
      <c r="B40" s="33">
        <v>12</v>
      </c>
      <c r="C40" s="33">
        <v>113</v>
      </c>
      <c r="D40" s="33">
        <v>65</v>
      </c>
      <c r="E40" s="33">
        <v>62</v>
      </c>
      <c r="F40" s="33">
        <v>28</v>
      </c>
      <c r="G40" s="34">
        <f>C40/D40</f>
        <v>1.7384615384615385</v>
      </c>
      <c r="H40" s="34">
        <f>E40/C40</f>
        <v>0.54867256637168138</v>
      </c>
      <c r="I40" s="33">
        <v>18</v>
      </c>
      <c r="J40" s="33">
        <v>35</v>
      </c>
      <c r="M40" s="34"/>
    </row>
    <row r="41" spans="1:14" s="33" customFormat="1" x14ac:dyDescent="0.2">
      <c r="A41" s="33" t="s">
        <v>1123</v>
      </c>
      <c r="B41" s="33">
        <v>12</v>
      </c>
      <c r="C41" s="33">
        <v>112</v>
      </c>
      <c r="D41" s="33">
        <v>65</v>
      </c>
      <c r="E41" s="33">
        <v>65</v>
      </c>
      <c r="F41" s="33">
        <v>25</v>
      </c>
      <c r="G41" s="34">
        <f t="shared" ref="G41:G71" si="6">C41/D41</f>
        <v>1.7230769230769232</v>
      </c>
      <c r="H41" s="34">
        <f t="shared" ref="H41:H71" si="7">E41/C41</f>
        <v>0.5803571428571429</v>
      </c>
      <c r="I41" s="33">
        <v>18</v>
      </c>
      <c r="J41" s="33">
        <v>34</v>
      </c>
      <c r="M41" s="34"/>
    </row>
    <row r="42" spans="1:14" s="33" customFormat="1" x14ac:dyDescent="0.2">
      <c r="A42" s="33" t="s">
        <v>1123</v>
      </c>
      <c r="B42" s="33">
        <v>15</v>
      </c>
      <c r="C42" s="33">
        <v>125</v>
      </c>
      <c r="D42" s="33">
        <v>73</v>
      </c>
      <c r="E42" s="33">
        <v>70</v>
      </c>
      <c r="F42" s="33">
        <v>33</v>
      </c>
      <c r="G42" s="34">
        <f t="shared" si="6"/>
        <v>1.7123287671232876</v>
      </c>
      <c r="H42" s="34">
        <f t="shared" si="7"/>
        <v>0.56000000000000005</v>
      </c>
      <c r="I42" s="33">
        <v>21</v>
      </c>
      <c r="J42" s="33">
        <v>36</v>
      </c>
      <c r="M42" s="34"/>
    </row>
    <row r="43" spans="1:14" s="33" customFormat="1" x14ac:dyDescent="0.2">
      <c r="A43" s="33" t="s">
        <v>1123</v>
      </c>
      <c r="B43" s="33">
        <v>12</v>
      </c>
      <c r="C43" s="33">
        <v>110</v>
      </c>
      <c r="D43" s="33">
        <v>67</v>
      </c>
      <c r="E43" s="33">
        <v>62</v>
      </c>
      <c r="F43" s="33">
        <v>32</v>
      </c>
      <c r="G43" s="34">
        <f t="shared" si="6"/>
        <v>1.6417910447761195</v>
      </c>
      <c r="H43" s="34">
        <f t="shared" si="7"/>
        <v>0.5636363636363636</v>
      </c>
      <c r="I43" s="33">
        <v>20</v>
      </c>
      <c r="J43" s="33">
        <v>38</v>
      </c>
      <c r="M43" s="34"/>
    </row>
    <row r="44" spans="1:14" s="33" customFormat="1" x14ac:dyDescent="0.2">
      <c r="A44" s="33" t="s">
        <v>1124</v>
      </c>
      <c r="B44" s="33">
        <v>15</v>
      </c>
      <c r="C44" s="33">
        <v>85</v>
      </c>
      <c r="D44" s="33">
        <v>52</v>
      </c>
      <c r="E44" s="33">
        <v>57</v>
      </c>
      <c r="F44" s="33">
        <v>28</v>
      </c>
      <c r="G44" s="34">
        <f t="shared" si="6"/>
        <v>1.6346153846153846</v>
      </c>
      <c r="H44" s="34">
        <f t="shared" si="7"/>
        <v>0.6705882352941176</v>
      </c>
      <c r="I44" s="33">
        <v>16</v>
      </c>
      <c r="J44" s="33">
        <v>30</v>
      </c>
      <c r="M44" s="34"/>
    </row>
    <row r="45" spans="1:14" s="33" customFormat="1" x14ac:dyDescent="0.2">
      <c r="A45" s="33" t="s">
        <v>1124</v>
      </c>
      <c r="B45" s="33">
        <v>10</v>
      </c>
      <c r="C45" s="33">
        <v>90</v>
      </c>
      <c r="D45" s="33">
        <v>54</v>
      </c>
      <c r="E45" s="36">
        <v>55</v>
      </c>
      <c r="F45" s="33">
        <v>27</v>
      </c>
      <c r="G45" s="34">
        <f t="shared" si="6"/>
        <v>1.6666666666666667</v>
      </c>
      <c r="H45" s="34">
        <f t="shared" si="7"/>
        <v>0.61111111111111116</v>
      </c>
      <c r="I45" s="33">
        <v>16</v>
      </c>
      <c r="J45" s="33">
        <v>33</v>
      </c>
      <c r="M45" s="34"/>
    </row>
    <row r="46" spans="1:14" s="33" customFormat="1" x14ac:dyDescent="0.2">
      <c r="A46" s="33" t="s">
        <v>1124</v>
      </c>
      <c r="B46" s="33">
        <v>6</v>
      </c>
      <c r="C46" s="33">
        <v>65</v>
      </c>
      <c r="D46" s="33">
        <v>45</v>
      </c>
      <c r="E46" s="33">
        <v>34</v>
      </c>
      <c r="F46" s="33">
        <v>33</v>
      </c>
      <c r="G46" s="34">
        <f t="shared" si="6"/>
        <v>1.4444444444444444</v>
      </c>
      <c r="H46" s="34">
        <f t="shared" si="7"/>
        <v>0.52307692307692311</v>
      </c>
      <c r="I46" s="33">
        <v>13</v>
      </c>
      <c r="J46" s="33">
        <v>40</v>
      </c>
      <c r="M46" s="34"/>
    </row>
    <row r="47" spans="1:14" s="33" customFormat="1" x14ac:dyDescent="0.2">
      <c r="A47" s="33" t="s">
        <v>1124</v>
      </c>
      <c r="B47" s="33">
        <v>10</v>
      </c>
      <c r="C47" s="33">
        <v>77</v>
      </c>
      <c r="D47" s="33">
        <v>50</v>
      </c>
      <c r="E47" s="33">
        <v>43</v>
      </c>
      <c r="F47" s="33">
        <v>32</v>
      </c>
      <c r="G47" s="34">
        <f t="shared" si="6"/>
        <v>1.54</v>
      </c>
      <c r="H47" s="34">
        <f t="shared" si="7"/>
        <v>0.55844155844155841</v>
      </c>
      <c r="I47" s="33">
        <v>14</v>
      </c>
      <c r="J47" s="33">
        <v>32</v>
      </c>
      <c r="M47" s="34"/>
    </row>
    <row r="48" spans="1:14" s="33" customFormat="1" x14ac:dyDescent="0.2">
      <c r="A48" s="33" t="s">
        <v>1124</v>
      </c>
      <c r="B48" s="33">
        <v>12</v>
      </c>
      <c r="C48" s="33">
        <v>75</v>
      </c>
      <c r="D48" s="33">
        <v>49</v>
      </c>
      <c r="E48" s="33">
        <v>44</v>
      </c>
      <c r="F48" s="33">
        <v>32</v>
      </c>
      <c r="G48" s="34">
        <f t="shared" si="6"/>
        <v>1.5306122448979591</v>
      </c>
      <c r="H48" s="34">
        <f t="shared" si="7"/>
        <v>0.58666666666666667</v>
      </c>
      <c r="I48" s="33">
        <v>17</v>
      </c>
      <c r="J48" s="33">
        <v>35</v>
      </c>
      <c r="M48" s="34"/>
    </row>
    <row r="49" spans="1:13" s="33" customFormat="1" x14ac:dyDescent="0.2">
      <c r="A49" s="33" t="s">
        <v>1124</v>
      </c>
      <c r="B49" s="33">
        <v>13</v>
      </c>
      <c r="C49" s="33">
        <v>85</v>
      </c>
      <c r="D49" s="33">
        <v>62</v>
      </c>
      <c r="E49" s="33">
        <v>56</v>
      </c>
      <c r="F49" s="33">
        <v>29</v>
      </c>
      <c r="G49" s="34">
        <f t="shared" si="6"/>
        <v>1.3709677419354838</v>
      </c>
      <c r="H49" s="34">
        <f t="shared" si="7"/>
        <v>0.6588235294117647</v>
      </c>
      <c r="I49" s="33">
        <v>16</v>
      </c>
      <c r="J49" s="33">
        <v>35</v>
      </c>
      <c r="M49" s="34"/>
    </row>
    <row r="50" spans="1:13" s="33" customFormat="1" x14ac:dyDescent="0.2">
      <c r="A50" s="33" t="s">
        <v>1124</v>
      </c>
      <c r="B50" s="33">
        <v>10</v>
      </c>
      <c r="C50" s="33">
        <v>83</v>
      </c>
      <c r="D50" s="33">
        <v>55</v>
      </c>
      <c r="E50" s="33">
        <v>55</v>
      </c>
      <c r="F50" s="33">
        <v>32</v>
      </c>
      <c r="G50" s="34">
        <f t="shared" si="6"/>
        <v>1.509090909090909</v>
      </c>
      <c r="H50" s="34">
        <f t="shared" si="7"/>
        <v>0.66265060240963858</v>
      </c>
      <c r="I50" s="33">
        <v>16</v>
      </c>
      <c r="J50" s="33">
        <v>38</v>
      </c>
      <c r="M50" s="34"/>
    </row>
    <row r="51" spans="1:13" s="33" customFormat="1" x14ac:dyDescent="0.2">
      <c r="A51" s="33" t="s">
        <v>1124</v>
      </c>
      <c r="B51" s="33">
        <v>10</v>
      </c>
      <c r="C51" s="33">
        <v>57</v>
      </c>
      <c r="D51" s="33">
        <v>42</v>
      </c>
      <c r="E51" s="33">
        <v>35</v>
      </c>
      <c r="F51" s="33">
        <v>32</v>
      </c>
      <c r="G51" s="34">
        <f t="shared" si="6"/>
        <v>1.3571428571428572</v>
      </c>
      <c r="H51" s="34">
        <f t="shared" si="7"/>
        <v>0.61403508771929827</v>
      </c>
      <c r="I51" s="33">
        <v>14</v>
      </c>
      <c r="J51" s="33">
        <v>42</v>
      </c>
      <c r="M51" s="34"/>
    </row>
    <row r="52" spans="1:13" s="33" customFormat="1" x14ac:dyDescent="0.2">
      <c r="A52" s="33" t="s">
        <v>1124</v>
      </c>
      <c r="B52" s="33">
        <v>12</v>
      </c>
      <c r="C52" s="33">
        <v>87</v>
      </c>
      <c r="D52" s="33">
        <v>55</v>
      </c>
      <c r="E52" s="33">
        <v>55</v>
      </c>
      <c r="F52" s="33">
        <v>29</v>
      </c>
      <c r="G52" s="34">
        <f t="shared" si="6"/>
        <v>1.5818181818181818</v>
      </c>
      <c r="H52" s="34">
        <f t="shared" si="7"/>
        <v>0.63218390804597702</v>
      </c>
      <c r="I52" s="33">
        <v>16</v>
      </c>
      <c r="J52" s="33">
        <v>35</v>
      </c>
      <c r="M52" s="34"/>
    </row>
    <row r="53" spans="1:13" s="33" customFormat="1" x14ac:dyDescent="0.2">
      <c r="A53" s="33" t="s">
        <v>1124</v>
      </c>
      <c r="B53" s="33">
        <v>15</v>
      </c>
      <c r="C53" s="33">
        <v>94</v>
      </c>
      <c r="D53" s="33">
        <v>58</v>
      </c>
      <c r="E53" s="33">
        <v>62</v>
      </c>
      <c r="F53" s="33">
        <v>32</v>
      </c>
      <c r="G53" s="34">
        <f t="shared" si="6"/>
        <v>1.6206896551724137</v>
      </c>
      <c r="H53" s="34">
        <f t="shared" si="7"/>
        <v>0.65957446808510634</v>
      </c>
      <c r="I53" s="33">
        <v>18</v>
      </c>
      <c r="J53" s="33">
        <v>35</v>
      </c>
      <c r="M53" s="34"/>
    </row>
    <row r="54" spans="1:13" s="33" customFormat="1" x14ac:dyDescent="0.2">
      <c r="A54" s="33" t="s">
        <v>1124</v>
      </c>
      <c r="B54" s="33">
        <v>10</v>
      </c>
      <c r="C54" s="33">
        <v>85</v>
      </c>
      <c r="D54" s="33">
        <v>60</v>
      </c>
      <c r="E54" s="33">
        <v>55</v>
      </c>
      <c r="F54" s="33">
        <v>33</v>
      </c>
      <c r="G54" s="34">
        <f t="shared" si="6"/>
        <v>1.4166666666666667</v>
      </c>
      <c r="H54" s="34">
        <f t="shared" si="7"/>
        <v>0.6470588235294118</v>
      </c>
      <c r="I54" s="33">
        <v>17</v>
      </c>
      <c r="J54" s="33">
        <v>42</v>
      </c>
      <c r="M54" s="34"/>
    </row>
    <row r="55" spans="1:13" s="33" customFormat="1" x14ac:dyDescent="0.2">
      <c r="A55" s="33" t="s">
        <v>1124</v>
      </c>
      <c r="B55" s="33">
        <v>10</v>
      </c>
      <c r="C55" s="33">
        <v>92</v>
      </c>
      <c r="D55" s="33">
        <v>60</v>
      </c>
      <c r="E55" s="33">
        <v>55</v>
      </c>
      <c r="F55" s="33">
        <v>29</v>
      </c>
      <c r="G55" s="34">
        <f t="shared" si="6"/>
        <v>1.5333333333333334</v>
      </c>
      <c r="H55" s="34">
        <f t="shared" si="7"/>
        <v>0.59782608695652173</v>
      </c>
      <c r="I55" s="33">
        <v>16</v>
      </c>
      <c r="J55" s="33">
        <v>35</v>
      </c>
      <c r="M55" s="34"/>
    </row>
    <row r="56" spans="1:13" s="33" customFormat="1" x14ac:dyDescent="0.2">
      <c r="A56" s="33" t="s">
        <v>1124</v>
      </c>
      <c r="B56" s="33">
        <v>8</v>
      </c>
      <c r="C56" s="33">
        <v>73</v>
      </c>
      <c r="D56" s="33">
        <v>55</v>
      </c>
      <c r="E56" s="33">
        <v>46</v>
      </c>
      <c r="F56" s="33">
        <v>37</v>
      </c>
      <c r="G56" s="34">
        <f t="shared" si="6"/>
        <v>1.3272727272727274</v>
      </c>
      <c r="H56" s="34">
        <f t="shared" si="7"/>
        <v>0.63013698630136983</v>
      </c>
      <c r="I56" s="33">
        <v>17</v>
      </c>
      <c r="J56" s="33">
        <v>37</v>
      </c>
      <c r="M56" s="34"/>
    </row>
    <row r="57" spans="1:13" s="33" customFormat="1" x14ac:dyDescent="0.2">
      <c r="A57" s="33" t="s">
        <v>1124</v>
      </c>
      <c r="B57" s="33">
        <v>13</v>
      </c>
      <c r="C57" s="33">
        <v>88</v>
      </c>
      <c r="D57" s="33">
        <v>60</v>
      </c>
      <c r="E57" s="33">
        <v>52</v>
      </c>
      <c r="F57" s="33">
        <v>34</v>
      </c>
      <c r="G57" s="34">
        <f t="shared" si="6"/>
        <v>1.4666666666666666</v>
      </c>
      <c r="H57" s="34">
        <f t="shared" si="7"/>
        <v>0.59090909090909094</v>
      </c>
      <c r="I57" s="33">
        <v>14</v>
      </c>
      <c r="J57" s="33">
        <v>40</v>
      </c>
      <c r="M57" s="34"/>
    </row>
    <row r="58" spans="1:13" s="33" customFormat="1" x14ac:dyDescent="0.2">
      <c r="A58" s="33" t="s">
        <v>1124</v>
      </c>
      <c r="B58" s="33">
        <v>10</v>
      </c>
      <c r="C58" s="33">
        <v>87</v>
      </c>
      <c r="D58" s="33">
        <v>62</v>
      </c>
      <c r="E58" s="33">
        <v>51</v>
      </c>
      <c r="F58" s="33">
        <v>32</v>
      </c>
      <c r="G58" s="34">
        <f t="shared" si="6"/>
        <v>1.403225806451613</v>
      </c>
      <c r="H58" s="34">
        <f t="shared" si="7"/>
        <v>0.58620689655172409</v>
      </c>
      <c r="I58" s="33">
        <v>15</v>
      </c>
      <c r="J58" s="33">
        <v>38</v>
      </c>
      <c r="M58" s="34"/>
    </row>
    <row r="59" spans="1:13" s="33" customFormat="1" x14ac:dyDescent="0.2">
      <c r="A59" s="33" t="s">
        <v>1124</v>
      </c>
      <c r="B59" s="33">
        <v>12</v>
      </c>
      <c r="C59" s="33">
        <v>85</v>
      </c>
      <c r="D59" s="33">
        <v>52</v>
      </c>
      <c r="E59" s="33">
        <v>51</v>
      </c>
      <c r="F59" s="33">
        <v>28</v>
      </c>
      <c r="G59" s="34">
        <f t="shared" si="6"/>
        <v>1.6346153846153846</v>
      </c>
      <c r="H59" s="34">
        <f t="shared" si="7"/>
        <v>0.6</v>
      </c>
      <c r="I59" s="33">
        <v>16</v>
      </c>
      <c r="J59" s="33">
        <v>40</v>
      </c>
      <c r="M59" s="34"/>
    </row>
    <row r="60" spans="1:13" s="33" customFormat="1" x14ac:dyDescent="0.2">
      <c r="A60" s="33" t="s">
        <v>1124</v>
      </c>
      <c r="B60" s="33">
        <v>8</v>
      </c>
      <c r="C60" s="33">
        <v>77</v>
      </c>
      <c r="D60" s="33">
        <v>50</v>
      </c>
      <c r="E60" s="33">
        <v>46</v>
      </c>
      <c r="F60" s="33">
        <v>30</v>
      </c>
      <c r="G60" s="34">
        <f t="shared" si="6"/>
        <v>1.54</v>
      </c>
      <c r="H60" s="34">
        <f t="shared" si="7"/>
        <v>0.59740259740259738</v>
      </c>
      <c r="I60" s="33">
        <v>16</v>
      </c>
      <c r="J60" s="33">
        <v>42</v>
      </c>
      <c r="M60" s="34"/>
    </row>
    <row r="61" spans="1:13" s="33" customFormat="1" x14ac:dyDescent="0.2">
      <c r="A61" s="33" t="s">
        <v>1124</v>
      </c>
      <c r="B61" s="33">
        <v>14</v>
      </c>
      <c r="C61" s="33">
        <v>106</v>
      </c>
      <c r="D61" s="33">
        <v>64</v>
      </c>
      <c r="E61" s="33">
        <v>62</v>
      </c>
      <c r="F61" s="33">
        <v>33</v>
      </c>
      <c r="G61" s="34">
        <f t="shared" si="6"/>
        <v>1.65625</v>
      </c>
      <c r="H61" s="34">
        <f t="shared" si="7"/>
        <v>0.58490566037735847</v>
      </c>
      <c r="I61" s="33">
        <v>18</v>
      </c>
      <c r="J61" s="33">
        <v>35</v>
      </c>
      <c r="M61" s="34"/>
    </row>
    <row r="62" spans="1:13" s="33" customFormat="1" x14ac:dyDescent="0.2">
      <c r="A62" s="33" t="s">
        <v>1124</v>
      </c>
      <c r="B62" s="33">
        <v>14</v>
      </c>
      <c r="C62" s="33">
        <v>115</v>
      </c>
      <c r="D62" s="33">
        <v>73</v>
      </c>
      <c r="E62" s="33">
        <v>68</v>
      </c>
      <c r="F62" s="33">
        <v>32</v>
      </c>
      <c r="G62" s="34">
        <f t="shared" si="6"/>
        <v>1.5753424657534247</v>
      </c>
      <c r="H62" s="34">
        <f t="shared" si="7"/>
        <v>0.59130434782608698</v>
      </c>
      <c r="I62" s="33">
        <v>20</v>
      </c>
      <c r="J62" s="33">
        <v>38</v>
      </c>
      <c r="M62" s="34"/>
    </row>
    <row r="63" spans="1:13" s="33" customFormat="1" x14ac:dyDescent="0.2">
      <c r="A63" s="33" t="s">
        <v>1124</v>
      </c>
      <c r="B63" s="33">
        <v>15</v>
      </c>
      <c r="C63" s="33">
        <v>103</v>
      </c>
      <c r="D63" s="33">
        <v>63</v>
      </c>
      <c r="E63" s="33">
        <v>67</v>
      </c>
      <c r="F63" s="33">
        <v>28</v>
      </c>
      <c r="G63" s="34">
        <f t="shared" si="6"/>
        <v>1.6349206349206349</v>
      </c>
      <c r="H63" s="34">
        <f t="shared" si="7"/>
        <v>0.65048543689320393</v>
      </c>
      <c r="I63" s="33">
        <v>20</v>
      </c>
      <c r="J63" s="33">
        <v>35</v>
      </c>
      <c r="M63" s="34"/>
    </row>
    <row r="64" spans="1:13" s="33" customFormat="1" x14ac:dyDescent="0.2">
      <c r="A64" s="33" t="s">
        <v>1124</v>
      </c>
      <c r="B64" s="33">
        <v>14</v>
      </c>
      <c r="C64" s="33">
        <v>90</v>
      </c>
      <c r="D64" s="33">
        <v>55</v>
      </c>
      <c r="E64" s="33">
        <v>50</v>
      </c>
      <c r="F64" s="33">
        <v>29</v>
      </c>
      <c r="G64" s="34">
        <f t="shared" si="6"/>
        <v>1.6363636363636365</v>
      </c>
      <c r="H64" s="34">
        <f t="shared" si="7"/>
        <v>0.55555555555555558</v>
      </c>
      <c r="I64" s="33">
        <v>15</v>
      </c>
      <c r="J64" s="33">
        <v>40</v>
      </c>
      <c r="M64" s="34"/>
    </row>
    <row r="65" spans="1:20" s="33" customFormat="1" x14ac:dyDescent="0.2">
      <c r="A65" s="33" t="s">
        <v>1124</v>
      </c>
      <c r="B65" s="33">
        <v>8</v>
      </c>
      <c r="C65" s="33">
        <v>75</v>
      </c>
      <c r="D65" s="33">
        <v>46</v>
      </c>
      <c r="E65" s="33">
        <v>48</v>
      </c>
      <c r="F65" s="33">
        <v>27</v>
      </c>
      <c r="G65" s="34">
        <f t="shared" si="6"/>
        <v>1.6304347826086956</v>
      </c>
      <c r="H65" s="34">
        <f t="shared" si="7"/>
        <v>0.64</v>
      </c>
      <c r="I65" s="33">
        <v>14</v>
      </c>
      <c r="J65" s="33">
        <v>32</v>
      </c>
      <c r="M65" s="34"/>
    </row>
    <row r="66" spans="1:20" s="33" customFormat="1" x14ac:dyDescent="0.2">
      <c r="A66" s="33" t="s">
        <v>1124</v>
      </c>
      <c r="B66" s="33">
        <v>10</v>
      </c>
      <c r="C66" s="33">
        <v>75</v>
      </c>
      <c r="D66" s="33">
        <v>45</v>
      </c>
      <c r="E66" s="33">
        <v>47</v>
      </c>
      <c r="F66" s="33">
        <v>33</v>
      </c>
      <c r="G66" s="34">
        <f t="shared" si="6"/>
        <v>1.6666666666666667</v>
      </c>
      <c r="H66" s="34">
        <f t="shared" si="7"/>
        <v>0.62666666666666671</v>
      </c>
      <c r="I66" s="33">
        <v>14</v>
      </c>
      <c r="J66" s="33">
        <v>33</v>
      </c>
      <c r="M66" s="34"/>
    </row>
    <row r="67" spans="1:20" s="33" customFormat="1" x14ac:dyDescent="0.2">
      <c r="A67" s="33" t="s">
        <v>1124</v>
      </c>
      <c r="B67" s="33">
        <v>13</v>
      </c>
      <c r="C67" s="33">
        <v>95</v>
      </c>
      <c r="D67" s="33">
        <v>57</v>
      </c>
      <c r="E67" s="33">
        <v>64</v>
      </c>
      <c r="F67" s="33">
        <v>29</v>
      </c>
      <c r="G67" s="34">
        <f t="shared" si="6"/>
        <v>1.6666666666666667</v>
      </c>
      <c r="H67" s="34">
        <f t="shared" si="7"/>
        <v>0.67368421052631577</v>
      </c>
      <c r="I67" s="33">
        <v>17</v>
      </c>
      <c r="J67" s="33">
        <v>30</v>
      </c>
      <c r="M67" s="34"/>
    </row>
    <row r="68" spans="1:20" s="33" customFormat="1" x14ac:dyDescent="0.2">
      <c r="A68" s="33" t="s">
        <v>1124</v>
      </c>
      <c r="B68" s="33">
        <v>15</v>
      </c>
      <c r="C68" s="33">
        <v>93</v>
      </c>
      <c r="D68" s="33">
        <v>57</v>
      </c>
      <c r="E68" s="33">
        <v>55</v>
      </c>
      <c r="F68" s="33">
        <v>32</v>
      </c>
      <c r="G68" s="34">
        <f t="shared" si="6"/>
        <v>1.631578947368421</v>
      </c>
      <c r="H68" s="34">
        <f t="shared" si="7"/>
        <v>0.59139784946236562</v>
      </c>
      <c r="I68" s="33">
        <v>18</v>
      </c>
      <c r="J68" s="33">
        <v>39</v>
      </c>
      <c r="M68" s="34"/>
    </row>
    <row r="69" spans="1:20" s="18" customFormat="1" x14ac:dyDescent="0.2">
      <c r="A69" s="18" t="s">
        <v>1128</v>
      </c>
      <c r="B69" s="19">
        <v>13</v>
      </c>
      <c r="C69" s="19">
        <v>108</v>
      </c>
      <c r="D69" s="19">
        <v>64</v>
      </c>
      <c r="E69" s="19">
        <v>60</v>
      </c>
      <c r="F69" s="19">
        <v>25</v>
      </c>
      <c r="G69" s="18">
        <f t="shared" si="6"/>
        <v>1.6875</v>
      </c>
      <c r="H69" s="18">
        <f t="shared" si="7"/>
        <v>0.55555555555555558</v>
      </c>
      <c r="I69" s="19">
        <v>19</v>
      </c>
      <c r="J69" s="19">
        <v>35</v>
      </c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 s="18" customFormat="1" x14ac:dyDescent="0.2">
      <c r="A70" s="18" t="s">
        <v>1128</v>
      </c>
      <c r="B70" s="19">
        <v>9</v>
      </c>
      <c r="C70" s="19">
        <v>93</v>
      </c>
      <c r="D70" s="19">
        <v>53</v>
      </c>
      <c r="E70" s="19">
        <v>58</v>
      </c>
      <c r="F70" s="19">
        <v>25</v>
      </c>
      <c r="G70" s="18">
        <f t="shared" si="6"/>
        <v>1.7547169811320755</v>
      </c>
      <c r="H70" s="18">
        <f t="shared" si="7"/>
        <v>0.62365591397849462</v>
      </c>
      <c r="I70" s="19">
        <v>18</v>
      </c>
      <c r="J70" s="19">
        <v>35</v>
      </c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 s="18" customFormat="1" x14ac:dyDescent="0.2">
      <c r="A71" s="18" t="s">
        <v>1128</v>
      </c>
      <c r="B71" s="19">
        <v>12</v>
      </c>
      <c r="C71" s="19">
        <v>86</v>
      </c>
      <c r="D71" s="19">
        <v>52</v>
      </c>
      <c r="E71" s="19">
        <v>50</v>
      </c>
      <c r="F71" s="19">
        <v>30</v>
      </c>
      <c r="G71" s="18">
        <f t="shared" si="6"/>
        <v>1.6538461538461537</v>
      </c>
      <c r="H71" s="18">
        <f t="shared" si="7"/>
        <v>0.58139534883720934</v>
      </c>
      <c r="I71" s="19">
        <v>18</v>
      </c>
      <c r="J71" s="19">
        <v>40</v>
      </c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 s="7" customFormat="1" x14ac:dyDescent="0.2">
      <c r="A72" s="7" t="s">
        <v>1176</v>
      </c>
      <c r="B72" s="5"/>
      <c r="C72" s="5"/>
      <c r="D72" s="5"/>
      <c r="E72" s="5"/>
      <c r="F72" s="5"/>
      <c r="I72" s="5"/>
      <c r="J72" s="5"/>
      <c r="K72" s="5">
        <v>11</v>
      </c>
      <c r="L72" s="5">
        <v>13</v>
      </c>
      <c r="M72" s="7">
        <f>K72/L72</f>
        <v>0.84615384615384615</v>
      </c>
      <c r="N72" s="5" t="s">
        <v>1175</v>
      </c>
      <c r="O72" s="5"/>
      <c r="P72" s="5"/>
      <c r="Q72" s="5"/>
      <c r="R72" s="5"/>
      <c r="S72" s="5"/>
      <c r="T72" s="5"/>
    </row>
    <row r="73" spans="1:20" s="7" customFormat="1" x14ac:dyDescent="0.2">
      <c r="B73" s="5"/>
      <c r="C73" s="5"/>
      <c r="D73" s="5"/>
      <c r="E73" s="5"/>
      <c r="F73" s="5"/>
      <c r="I73" s="5"/>
      <c r="J73" s="5"/>
      <c r="K73" s="5">
        <v>11</v>
      </c>
      <c r="L73" s="5">
        <v>13</v>
      </c>
      <c r="M73" s="7">
        <f t="shared" ref="M73:M89" si="8">K73/L73</f>
        <v>0.84615384615384615</v>
      </c>
      <c r="N73" s="5"/>
      <c r="O73" s="5"/>
      <c r="P73" s="5"/>
      <c r="Q73" s="5"/>
      <c r="R73" s="5"/>
      <c r="S73" s="5"/>
      <c r="T73" s="5"/>
    </row>
    <row r="74" spans="1:20" s="7" customFormat="1" x14ac:dyDescent="0.2">
      <c r="B74" s="5"/>
      <c r="C74" s="5"/>
      <c r="D74" s="5"/>
      <c r="E74" s="5"/>
      <c r="F74" s="5"/>
      <c r="I74" s="5"/>
      <c r="J74" s="5"/>
      <c r="K74" s="5">
        <v>11</v>
      </c>
      <c r="L74" s="5">
        <v>13</v>
      </c>
      <c r="M74" s="7">
        <f t="shared" si="8"/>
        <v>0.84615384615384615</v>
      </c>
      <c r="N74" s="5"/>
      <c r="O74" s="5"/>
      <c r="P74" s="5"/>
      <c r="Q74" s="5"/>
      <c r="R74" s="5"/>
      <c r="S74" s="5"/>
      <c r="T74" s="5"/>
    </row>
    <row r="75" spans="1:20" s="7" customFormat="1" x14ac:dyDescent="0.2">
      <c r="B75" s="5"/>
      <c r="C75" s="5"/>
      <c r="D75" s="5"/>
      <c r="E75" s="5"/>
      <c r="F75" s="5"/>
      <c r="I75" s="5"/>
      <c r="J75" s="5"/>
      <c r="K75" s="5">
        <v>11</v>
      </c>
      <c r="L75" s="5">
        <v>13</v>
      </c>
      <c r="M75" s="7">
        <f t="shared" si="8"/>
        <v>0.84615384615384615</v>
      </c>
      <c r="N75" s="5"/>
      <c r="O75" s="5"/>
      <c r="P75" s="5"/>
      <c r="Q75" s="5"/>
      <c r="R75" s="5"/>
      <c r="S75" s="5"/>
      <c r="T75" s="5"/>
    </row>
    <row r="76" spans="1:20" s="7" customFormat="1" x14ac:dyDescent="0.2">
      <c r="B76" s="5"/>
      <c r="C76" s="5"/>
      <c r="D76" s="5"/>
      <c r="E76" s="5"/>
      <c r="F76" s="5"/>
      <c r="I76" s="5"/>
      <c r="J76" s="5"/>
      <c r="K76" s="5">
        <v>11</v>
      </c>
      <c r="L76" s="5">
        <v>13</v>
      </c>
      <c r="M76" s="7">
        <f t="shared" si="8"/>
        <v>0.84615384615384615</v>
      </c>
      <c r="N76" s="5"/>
      <c r="O76" s="5"/>
      <c r="P76" s="5"/>
      <c r="Q76" s="5"/>
      <c r="R76" s="5"/>
      <c r="S76" s="5"/>
      <c r="T76" s="5"/>
    </row>
    <row r="77" spans="1:20" s="7" customFormat="1" x14ac:dyDescent="0.2">
      <c r="B77" s="5"/>
      <c r="C77" s="5"/>
      <c r="D77" s="5"/>
      <c r="E77" s="5"/>
      <c r="F77" s="5"/>
      <c r="I77" s="5"/>
      <c r="J77" s="5"/>
      <c r="K77" s="5">
        <v>11</v>
      </c>
      <c r="L77" s="5">
        <v>13</v>
      </c>
      <c r="M77" s="7">
        <f t="shared" si="8"/>
        <v>0.84615384615384615</v>
      </c>
      <c r="N77" s="5"/>
      <c r="O77" s="5"/>
      <c r="P77" s="5"/>
      <c r="Q77" s="5"/>
      <c r="R77" s="5"/>
      <c r="S77" s="5"/>
      <c r="T77" s="5"/>
    </row>
    <row r="78" spans="1:20" s="7" customFormat="1" x14ac:dyDescent="0.2">
      <c r="B78" s="5"/>
      <c r="C78" s="5"/>
      <c r="D78" s="5"/>
      <c r="E78" s="5"/>
      <c r="F78" s="5"/>
      <c r="I78" s="5"/>
      <c r="J78" s="5"/>
      <c r="K78" s="5">
        <v>10</v>
      </c>
      <c r="L78" s="5">
        <v>12</v>
      </c>
      <c r="M78" s="7">
        <f t="shared" si="8"/>
        <v>0.83333333333333337</v>
      </c>
      <c r="N78" s="5"/>
      <c r="O78" s="5"/>
      <c r="P78" s="5"/>
      <c r="Q78" s="5"/>
      <c r="R78" s="5"/>
      <c r="S78" s="5"/>
      <c r="T78" s="5"/>
    </row>
    <row r="79" spans="1:20" s="7" customFormat="1" x14ac:dyDescent="0.2">
      <c r="B79" s="5"/>
      <c r="C79" s="5"/>
      <c r="D79" s="5"/>
      <c r="E79" s="5"/>
      <c r="F79" s="5"/>
      <c r="I79" s="5"/>
      <c r="J79" s="5"/>
      <c r="K79" s="5">
        <v>12</v>
      </c>
      <c r="L79" s="5">
        <v>13</v>
      </c>
      <c r="M79" s="7">
        <f t="shared" si="8"/>
        <v>0.92307692307692313</v>
      </c>
      <c r="N79" s="5"/>
      <c r="O79" s="5"/>
      <c r="P79" s="5"/>
      <c r="Q79" s="5"/>
      <c r="R79" s="5"/>
      <c r="S79" s="5"/>
      <c r="T79" s="5"/>
    </row>
    <row r="80" spans="1:20" s="7" customFormat="1" x14ac:dyDescent="0.2">
      <c r="B80" s="5"/>
      <c r="C80" s="5"/>
      <c r="D80" s="5"/>
      <c r="E80" s="5"/>
      <c r="F80" s="5"/>
      <c r="I80" s="5"/>
      <c r="J80" s="5"/>
      <c r="K80" s="5">
        <v>10</v>
      </c>
      <c r="L80" s="5">
        <v>11</v>
      </c>
      <c r="M80" s="7">
        <f t="shared" si="8"/>
        <v>0.90909090909090906</v>
      </c>
      <c r="N80" s="5"/>
      <c r="O80" s="5"/>
      <c r="P80" s="5"/>
      <c r="Q80" s="5"/>
      <c r="R80" s="5"/>
      <c r="S80" s="5"/>
      <c r="T80" s="5"/>
    </row>
    <row r="81" spans="2:20" s="7" customFormat="1" x14ac:dyDescent="0.2">
      <c r="B81" s="5"/>
      <c r="C81" s="5"/>
      <c r="D81" s="5"/>
      <c r="E81" s="5"/>
      <c r="F81" s="5"/>
      <c r="I81" s="5"/>
      <c r="J81" s="5"/>
      <c r="K81" s="5">
        <v>12</v>
      </c>
      <c r="L81" s="5">
        <v>15</v>
      </c>
      <c r="M81" s="7">
        <f t="shared" si="8"/>
        <v>0.8</v>
      </c>
      <c r="N81" s="5"/>
      <c r="O81" s="5"/>
      <c r="P81" s="5"/>
      <c r="Q81" s="5"/>
      <c r="R81" s="5"/>
      <c r="S81" s="5"/>
      <c r="T81" s="5"/>
    </row>
    <row r="82" spans="2:20" s="7" customFormat="1" x14ac:dyDescent="0.2">
      <c r="B82" s="5"/>
      <c r="C82" s="5"/>
      <c r="D82" s="5"/>
      <c r="E82" s="5"/>
      <c r="F82" s="5"/>
      <c r="I82" s="5"/>
      <c r="J82" s="5"/>
      <c r="K82" s="5">
        <v>12</v>
      </c>
      <c r="L82" s="5">
        <v>14</v>
      </c>
      <c r="M82" s="7">
        <f t="shared" si="8"/>
        <v>0.8571428571428571</v>
      </c>
      <c r="N82" s="5"/>
      <c r="O82" s="5"/>
      <c r="P82" s="5"/>
      <c r="Q82" s="5"/>
      <c r="R82" s="5"/>
      <c r="S82" s="5"/>
      <c r="T82" s="5"/>
    </row>
    <row r="83" spans="2:20" s="7" customFormat="1" x14ac:dyDescent="0.2">
      <c r="B83" s="5"/>
      <c r="C83" s="5"/>
      <c r="D83" s="5"/>
      <c r="E83" s="5"/>
      <c r="F83" s="5"/>
      <c r="I83" s="5"/>
      <c r="J83" s="5"/>
      <c r="K83" s="5">
        <v>11</v>
      </c>
      <c r="L83" s="5">
        <v>13</v>
      </c>
      <c r="M83" s="7">
        <f t="shared" si="8"/>
        <v>0.84615384615384615</v>
      </c>
      <c r="N83" s="5"/>
      <c r="O83" s="5"/>
      <c r="P83" s="5"/>
      <c r="Q83" s="5"/>
      <c r="R83" s="5"/>
      <c r="S83" s="5"/>
      <c r="T83" s="5"/>
    </row>
    <row r="84" spans="2:20" s="7" customFormat="1" x14ac:dyDescent="0.2">
      <c r="B84" s="5"/>
      <c r="C84" s="5"/>
      <c r="D84" s="5"/>
      <c r="E84" s="5"/>
      <c r="F84" s="5"/>
      <c r="I84" s="5"/>
      <c r="J84" s="5"/>
      <c r="K84" s="5">
        <v>11</v>
      </c>
      <c r="L84" s="5">
        <v>14</v>
      </c>
      <c r="M84" s="7">
        <f t="shared" si="8"/>
        <v>0.7857142857142857</v>
      </c>
      <c r="N84" s="5"/>
      <c r="O84" s="5"/>
      <c r="P84" s="5"/>
      <c r="Q84" s="5"/>
      <c r="R84" s="5"/>
      <c r="S84" s="5"/>
      <c r="T84" s="5"/>
    </row>
    <row r="85" spans="2:20" s="7" customFormat="1" x14ac:dyDescent="0.2">
      <c r="B85" s="5"/>
      <c r="C85" s="5"/>
      <c r="D85" s="5"/>
      <c r="E85" s="5"/>
      <c r="F85" s="5"/>
      <c r="I85" s="5"/>
      <c r="J85" s="5"/>
      <c r="K85" s="5">
        <v>9</v>
      </c>
      <c r="L85" s="5">
        <v>11</v>
      </c>
      <c r="M85" s="7">
        <f t="shared" si="8"/>
        <v>0.81818181818181823</v>
      </c>
      <c r="N85" s="5"/>
      <c r="O85" s="5"/>
      <c r="P85" s="5"/>
      <c r="Q85" s="5"/>
      <c r="R85" s="5"/>
      <c r="S85" s="5"/>
      <c r="T85" s="5"/>
    </row>
    <row r="86" spans="2:20" s="7" customFormat="1" x14ac:dyDescent="0.2">
      <c r="B86" s="5"/>
      <c r="C86" s="5"/>
      <c r="D86" s="5"/>
      <c r="E86" s="5"/>
      <c r="F86" s="5"/>
      <c r="I86" s="5"/>
      <c r="J86" s="5"/>
      <c r="K86" s="5">
        <v>11</v>
      </c>
      <c r="L86" s="5">
        <v>14</v>
      </c>
      <c r="M86" s="7">
        <f t="shared" si="8"/>
        <v>0.7857142857142857</v>
      </c>
      <c r="N86" s="5"/>
      <c r="O86" s="5"/>
      <c r="P86" s="5"/>
      <c r="Q86" s="5"/>
      <c r="R86" s="5"/>
      <c r="S86" s="5"/>
      <c r="T86" s="5"/>
    </row>
    <row r="87" spans="2:20" s="7" customFormat="1" x14ac:dyDescent="0.2">
      <c r="B87" s="5"/>
      <c r="C87" s="5"/>
      <c r="D87" s="5"/>
      <c r="E87" s="5"/>
      <c r="F87" s="5"/>
      <c r="I87" s="5"/>
      <c r="J87" s="5"/>
      <c r="K87" s="5">
        <v>10</v>
      </c>
      <c r="L87" s="5">
        <v>13</v>
      </c>
      <c r="M87" s="7">
        <f t="shared" si="8"/>
        <v>0.76923076923076927</v>
      </c>
      <c r="N87" s="5"/>
      <c r="O87" s="5"/>
      <c r="P87" s="5"/>
      <c r="Q87" s="5"/>
      <c r="R87" s="5"/>
      <c r="S87" s="5"/>
      <c r="T87" s="5"/>
    </row>
    <row r="88" spans="2:20" s="7" customFormat="1" x14ac:dyDescent="0.2">
      <c r="B88" s="5"/>
      <c r="C88" s="5"/>
      <c r="D88" s="5"/>
      <c r="E88" s="5"/>
      <c r="F88" s="5"/>
      <c r="I88" s="5"/>
      <c r="J88" s="5"/>
      <c r="K88" s="5">
        <v>10</v>
      </c>
      <c r="L88" s="5">
        <v>13</v>
      </c>
      <c r="M88" s="7">
        <f t="shared" si="8"/>
        <v>0.76923076923076927</v>
      </c>
      <c r="N88" s="5"/>
      <c r="O88" s="5"/>
      <c r="P88" s="5"/>
      <c r="Q88" s="5"/>
      <c r="R88" s="5"/>
      <c r="S88" s="5"/>
      <c r="T88" s="5"/>
    </row>
    <row r="89" spans="2:20" s="7" customFormat="1" x14ac:dyDescent="0.2">
      <c r="B89" s="5"/>
      <c r="C89" s="5"/>
      <c r="D89" s="5"/>
      <c r="E89" s="5"/>
      <c r="F89" s="5"/>
      <c r="I89" s="5"/>
      <c r="J89" s="5"/>
      <c r="K89" s="5">
        <v>11</v>
      </c>
      <c r="L89" s="5">
        <v>13</v>
      </c>
      <c r="M89" s="7">
        <f t="shared" si="8"/>
        <v>0.84615384615384615</v>
      </c>
      <c r="N89" s="5"/>
      <c r="O89" s="5"/>
      <c r="P89" s="5"/>
      <c r="Q89" s="5"/>
      <c r="R89" s="5"/>
      <c r="S89" s="5"/>
      <c r="T89" s="5"/>
    </row>
    <row r="90" spans="2:20" s="7" customFormat="1" x14ac:dyDescent="0.2">
      <c r="B90" s="5"/>
      <c r="C90" s="5"/>
      <c r="D90" s="5"/>
      <c r="E90" s="5"/>
      <c r="F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</row>
    <row r="91" spans="2:20" s="7" customFormat="1" x14ac:dyDescent="0.2">
      <c r="B91" s="5"/>
      <c r="C91" s="5"/>
      <c r="D91" s="5"/>
      <c r="E91" s="5"/>
      <c r="F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</row>
    <row r="92" spans="2:20" s="7" customFormat="1" x14ac:dyDescent="0.2">
      <c r="B92" s="5"/>
      <c r="C92" s="5"/>
      <c r="D92" s="5"/>
      <c r="E92" s="5"/>
      <c r="F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</row>
    <row r="93" spans="2:20" s="7" customFormat="1" x14ac:dyDescent="0.2">
      <c r="B93" s="5"/>
      <c r="C93" s="5"/>
      <c r="D93" s="5"/>
      <c r="E93" s="5"/>
      <c r="F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4" spans="2:20" s="7" customFormat="1" x14ac:dyDescent="0.2">
      <c r="B94" s="5"/>
      <c r="C94" s="5"/>
      <c r="D94" s="5"/>
      <c r="E94" s="5"/>
      <c r="F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</row>
    <row r="95" spans="2:20" s="7" customFormat="1" x14ac:dyDescent="0.2">
      <c r="B95" s="5"/>
      <c r="C95" s="5"/>
      <c r="D95" s="5"/>
      <c r="E95" s="5"/>
      <c r="F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</row>
    <row r="96" spans="2:20" s="7" customFormat="1" x14ac:dyDescent="0.2">
      <c r="B96" s="5"/>
      <c r="C96" s="5"/>
      <c r="D96" s="5"/>
      <c r="E96" s="5"/>
      <c r="F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</row>
    <row r="97" spans="2:20" s="7" customFormat="1" x14ac:dyDescent="0.2">
      <c r="B97" s="5"/>
      <c r="C97" s="5"/>
      <c r="D97" s="5"/>
      <c r="E97" s="5"/>
      <c r="F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</row>
    <row r="98" spans="2:20" s="7" customFormat="1" x14ac:dyDescent="0.2">
      <c r="B98" s="5"/>
      <c r="C98" s="5"/>
      <c r="D98" s="5"/>
      <c r="E98" s="5"/>
      <c r="F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</row>
    <row r="99" spans="2:20" s="7" customFormat="1" x14ac:dyDescent="0.2">
      <c r="B99" s="5"/>
      <c r="C99" s="5"/>
      <c r="D99" s="5"/>
      <c r="E99" s="5"/>
      <c r="F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</row>
    <row r="100" spans="2:20" s="7" customFormat="1" x14ac:dyDescent="0.2">
      <c r="B100" s="5"/>
      <c r="C100" s="5"/>
      <c r="D100" s="5"/>
      <c r="E100" s="5"/>
      <c r="F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</row>
    <row r="101" spans="2:20" s="7" customFormat="1" x14ac:dyDescent="0.2">
      <c r="B101" s="5"/>
      <c r="C101" s="5"/>
      <c r="D101" s="5"/>
      <c r="E101" s="5"/>
      <c r="F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</row>
    <row r="102" spans="2:20" s="7" customFormat="1" x14ac:dyDescent="0.2">
      <c r="B102" s="5"/>
      <c r="C102" s="5"/>
      <c r="D102" s="5"/>
      <c r="E102" s="5"/>
      <c r="F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 spans="2:20" s="7" customFormat="1" x14ac:dyDescent="0.2">
      <c r="B103" s="5"/>
      <c r="C103" s="5"/>
      <c r="D103" s="5"/>
      <c r="E103" s="5"/>
      <c r="F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spans="2:20" s="7" customFormat="1" x14ac:dyDescent="0.2">
      <c r="B104" s="5"/>
      <c r="C104" s="5"/>
      <c r="D104" s="5"/>
      <c r="E104" s="5"/>
      <c r="F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2:20" s="7" customFormat="1" x14ac:dyDescent="0.2">
      <c r="B105" s="5"/>
      <c r="C105" s="5"/>
      <c r="D105" s="5"/>
      <c r="E105" s="5"/>
      <c r="F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r="106" spans="2:20" s="7" customFormat="1" x14ac:dyDescent="0.2">
      <c r="B106" s="5"/>
      <c r="C106" s="5"/>
      <c r="D106" s="5"/>
      <c r="E106" s="5"/>
      <c r="F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</row>
    <row r="107" spans="2:20" s="7" customFormat="1" x14ac:dyDescent="0.2">
      <c r="B107" s="5"/>
      <c r="C107" s="5"/>
      <c r="D107" s="5"/>
      <c r="E107" s="5"/>
      <c r="F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</row>
    <row r="108" spans="2:20" s="7" customFormat="1" x14ac:dyDescent="0.2">
      <c r="B108" s="5"/>
      <c r="C108" s="5"/>
      <c r="D108" s="5"/>
      <c r="E108" s="5"/>
      <c r="F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</row>
    <row r="109" spans="2:20" s="7" customFormat="1" x14ac:dyDescent="0.2">
      <c r="B109" s="5"/>
      <c r="C109" s="5"/>
      <c r="D109" s="5"/>
      <c r="E109" s="5"/>
      <c r="F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</row>
    <row r="110" spans="2:20" s="7" customFormat="1" x14ac:dyDescent="0.2">
      <c r="B110" s="5"/>
      <c r="C110" s="5"/>
      <c r="D110" s="5"/>
      <c r="E110" s="5"/>
      <c r="F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</row>
    <row r="111" spans="2:20" s="7" customFormat="1" x14ac:dyDescent="0.2">
      <c r="B111" s="5"/>
      <c r="C111" s="5"/>
      <c r="D111" s="5"/>
      <c r="E111" s="5"/>
      <c r="F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</row>
    <row r="112" spans="2:20" s="7" customFormat="1" x14ac:dyDescent="0.2">
      <c r="B112" s="5"/>
      <c r="C112" s="5"/>
      <c r="D112" s="5"/>
      <c r="E112" s="5"/>
      <c r="F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</row>
    <row r="113" spans="2:20" s="7" customFormat="1" x14ac:dyDescent="0.2">
      <c r="B113" s="5"/>
      <c r="C113" s="5"/>
      <c r="D113" s="5"/>
      <c r="E113" s="5"/>
      <c r="F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</row>
    <row r="114" spans="2:20" s="7" customFormat="1" x14ac:dyDescent="0.2">
      <c r="B114" s="5"/>
      <c r="C114" s="5"/>
      <c r="D114" s="5"/>
      <c r="E114" s="5"/>
      <c r="F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</row>
    <row r="115" spans="2:20" s="7" customFormat="1" x14ac:dyDescent="0.2">
      <c r="B115" s="5"/>
      <c r="C115" s="5"/>
      <c r="D115" s="5"/>
      <c r="E115" s="5"/>
      <c r="F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spans="2:20" s="7" customFormat="1" x14ac:dyDescent="0.2">
      <c r="B116" s="5"/>
      <c r="C116" s="5"/>
      <c r="D116" s="5"/>
      <c r="E116" s="5"/>
      <c r="F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 spans="2:20" s="7" customFormat="1" x14ac:dyDescent="0.2">
      <c r="B117" s="5"/>
      <c r="C117" s="5"/>
      <c r="D117" s="5"/>
      <c r="E117" s="5"/>
      <c r="F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</row>
    <row r="118" spans="2:20" s="7" customFormat="1" x14ac:dyDescent="0.2">
      <c r="B118" s="5"/>
      <c r="C118" s="5"/>
      <c r="D118" s="5"/>
      <c r="E118" s="5"/>
      <c r="F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</row>
    <row r="119" spans="2:20" s="7" customFormat="1" x14ac:dyDescent="0.2">
      <c r="B119" s="5"/>
      <c r="C119" s="5"/>
      <c r="D119" s="5"/>
      <c r="E119" s="5"/>
      <c r="F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</row>
    <row r="120" spans="2:20" s="7" customFormat="1" x14ac:dyDescent="0.2">
      <c r="B120" s="5"/>
      <c r="C120" s="5"/>
      <c r="D120" s="5"/>
      <c r="E120" s="5"/>
      <c r="F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</row>
    <row r="121" spans="2:20" s="7" customFormat="1" x14ac:dyDescent="0.2">
      <c r="B121" s="5"/>
      <c r="C121" s="5"/>
      <c r="D121" s="5"/>
      <c r="E121" s="5"/>
      <c r="F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</row>
    <row r="122" spans="2:20" s="7" customFormat="1" x14ac:dyDescent="0.2">
      <c r="B122" s="5"/>
      <c r="C122" s="5"/>
      <c r="D122" s="5"/>
      <c r="E122" s="5"/>
      <c r="F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</row>
    <row r="123" spans="2:20" s="7" customFormat="1" x14ac:dyDescent="0.2">
      <c r="B123" s="5"/>
      <c r="C123" s="5"/>
      <c r="D123" s="5"/>
      <c r="E123" s="5"/>
      <c r="F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</row>
    <row r="124" spans="2:20" s="7" customFormat="1" x14ac:dyDescent="0.2">
      <c r="B124" s="5"/>
      <c r="C124" s="5"/>
      <c r="D124" s="5"/>
      <c r="E124" s="5"/>
      <c r="F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</row>
    <row r="125" spans="2:20" s="7" customFormat="1" x14ac:dyDescent="0.2">
      <c r="B125" s="5"/>
      <c r="C125" s="5"/>
      <c r="D125" s="5"/>
      <c r="E125" s="5"/>
      <c r="F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 spans="2:20" s="7" customFormat="1" x14ac:dyDescent="0.2">
      <c r="B126" s="5"/>
      <c r="C126" s="5"/>
      <c r="D126" s="5"/>
      <c r="E126" s="5"/>
      <c r="F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</row>
    <row r="127" spans="2:20" s="7" customFormat="1" x14ac:dyDescent="0.2">
      <c r="B127" s="5"/>
      <c r="C127" s="5"/>
      <c r="D127" s="5"/>
      <c r="E127" s="5"/>
      <c r="F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</row>
    <row r="128" spans="2:20" s="7" customFormat="1" x14ac:dyDescent="0.2">
      <c r="B128" s="5"/>
      <c r="C128" s="5"/>
      <c r="D128" s="5"/>
      <c r="E128" s="5"/>
      <c r="F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</row>
    <row r="129" spans="2:20" s="7" customFormat="1" x14ac:dyDescent="0.2">
      <c r="B129" s="5"/>
      <c r="C129" s="5"/>
      <c r="D129" s="5"/>
      <c r="E129" s="5"/>
      <c r="F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</row>
    <row r="130" spans="2:20" s="7" customFormat="1" x14ac:dyDescent="0.2">
      <c r="B130" s="5"/>
      <c r="C130" s="5"/>
      <c r="D130" s="5"/>
      <c r="E130" s="5"/>
      <c r="F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</row>
    <row r="131" spans="2:20" s="7" customFormat="1" x14ac:dyDescent="0.2">
      <c r="B131" s="5"/>
      <c r="C131" s="5"/>
      <c r="D131" s="5"/>
      <c r="E131" s="5"/>
      <c r="F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</row>
    <row r="132" spans="2:20" s="7" customFormat="1" x14ac:dyDescent="0.2">
      <c r="B132" s="5"/>
      <c r="C132" s="5"/>
      <c r="D132" s="5"/>
      <c r="E132" s="5"/>
      <c r="F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</row>
    <row r="133" spans="2:20" s="7" customFormat="1" x14ac:dyDescent="0.2">
      <c r="B133" s="5"/>
      <c r="C133" s="5"/>
      <c r="D133" s="5"/>
      <c r="E133" s="5"/>
      <c r="F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</row>
    <row r="134" spans="2:20" s="7" customFormat="1" x14ac:dyDescent="0.2">
      <c r="B134" s="5"/>
      <c r="C134" s="5"/>
      <c r="D134" s="5"/>
      <c r="E134" s="5"/>
      <c r="F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</row>
    <row r="135" spans="2:20" s="7" customFormat="1" x14ac:dyDescent="0.2">
      <c r="B135" s="5"/>
      <c r="C135" s="5"/>
      <c r="D135" s="5"/>
      <c r="E135" s="5"/>
      <c r="F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</row>
    <row r="136" spans="2:20" s="7" customFormat="1" x14ac:dyDescent="0.2">
      <c r="B136" s="5"/>
      <c r="C136" s="5"/>
      <c r="D136" s="5"/>
      <c r="E136" s="5"/>
      <c r="F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</row>
    <row r="137" spans="2:20" s="7" customFormat="1" x14ac:dyDescent="0.2">
      <c r="B137" s="5"/>
      <c r="C137" s="5"/>
      <c r="D137" s="5"/>
      <c r="E137" s="5"/>
      <c r="F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</row>
    <row r="138" spans="2:20" s="7" customFormat="1" x14ac:dyDescent="0.2">
      <c r="B138" s="5"/>
      <c r="C138" s="5"/>
      <c r="D138" s="5"/>
      <c r="E138" s="5"/>
      <c r="F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</row>
    <row r="139" spans="2:20" s="7" customFormat="1" x14ac:dyDescent="0.2">
      <c r="B139" s="5"/>
      <c r="C139" s="5"/>
      <c r="D139" s="5"/>
      <c r="E139" s="5"/>
      <c r="F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</row>
    <row r="140" spans="2:20" s="7" customFormat="1" x14ac:dyDescent="0.2">
      <c r="B140" s="5"/>
      <c r="C140" s="5"/>
      <c r="D140" s="5"/>
      <c r="E140" s="5"/>
      <c r="F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</row>
    <row r="141" spans="2:20" s="7" customFormat="1" x14ac:dyDescent="0.2">
      <c r="B141" s="5"/>
      <c r="C141" s="5"/>
      <c r="D141" s="5"/>
      <c r="E141" s="5"/>
      <c r="F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r="142" spans="2:20" s="7" customFormat="1" x14ac:dyDescent="0.2">
      <c r="B142" s="5"/>
      <c r="C142" s="5"/>
      <c r="D142" s="5"/>
      <c r="E142" s="5"/>
      <c r="F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 spans="2:20" s="7" customFormat="1" x14ac:dyDescent="0.2">
      <c r="B143" s="5"/>
      <c r="C143" s="5"/>
      <c r="D143" s="5"/>
      <c r="E143" s="5"/>
      <c r="F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 spans="2:20" s="7" customFormat="1" x14ac:dyDescent="0.2">
      <c r="B144" s="5"/>
      <c r="C144" s="5"/>
      <c r="D144" s="5"/>
      <c r="E144" s="5"/>
      <c r="F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spans="2:20" s="7" customFormat="1" x14ac:dyDescent="0.2">
      <c r="B145" s="5"/>
      <c r="C145" s="5"/>
      <c r="D145" s="5"/>
      <c r="E145" s="5"/>
      <c r="F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spans="2:20" s="7" customFormat="1" x14ac:dyDescent="0.2">
      <c r="B146" s="5"/>
      <c r="C146" s="5"/>
      <c r="D146" s="5"/>
      <c r="E146" s="5"/>
      <c r="F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spans="2:20" s="7" customFormat="1" x14ac:dyDescent="0.2">
      <c r="B147" s="5"/>
      <c r="C147" s="5"/>
      <c r="D147" s="5"/>
      <c r="E147" s="5"/>
      <c r="F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 spans="2:20" s="7" customFormat="1" x14ac:dyDescent="0.2">
      <c r="B148" s="5"/>
      <c r="C148" s="5"/>
      <c r="D148" s="5"/>
      <c r="E148" s="5"/>
      <c r="F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</row>
    <row r="149" spans="2:20" s="7" customFormat="1" x14ac:dyDescent="0.2">
      <c r="B149" s="5"/>
      <c r="C149" s="5"/>
      <c r="D149" s="5"/>
      <c r="E149" s="5"/>
      <c r="F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</row>
    <row r="150" spans="2:20" s="7" customFormat="1" x14ac:dyDescent="0.2">
      <c r="B150" s="5"/>
      <c r="C150" s="5"/>
      <c r="D150" s="5"/>
      <c r="E150" s="5"/>
      <c r="F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</row>
    <row r="151" spans="2:20" s="7" customFormat="1" x14ac:dyDescent="0.2">
      <c r="B151" s="5"/>
      <c r="C151" s="5"/>
      <c r="D151" s="5"/>
      <c r="E151" s="5"/>
      <c r="F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</row>
    <row r="152" spans="2:20" s="7" customFormat="1" x14ac:dyDescent="0.2">
      <c r="B152" s="5"/>
      <c r="C152" s="5"/>
      <c r="D152" s="5"/>
      <c r="E152" s="5"/>
      <c r="F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</row>
    <row r="153" spans="2:20" s="7" customFormat="1" x14ac:dyDescent="0.2">
      <c r="B153" s="5"/>
      <c r="C153" s="5"/>
      <c r="D153" s="5"/>
      <c r="E153" s="5"/>
      <c r="F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</row>
    <row r="154" spans="2:20" s="7" customFormat="1" x14ac:dyDescent="0.2">
      <c r="B154" s="5"/>
      <c r="C154" s="5"/>
      <c r="D154" s="5"/>
      <c r="E154" s="5"/>
      <c r="F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</row>
    <row r="155" spans="2:20" s="7" customFormat="1" x14ac:dyDescent="0.2">
      <c r="B155" s="5"/>
      <c r="C155" s="5"/>
      <c r="D155" s="5"/>
      <c r="E155" s="5"/>
      <c r="F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</row>
    <row r="156" spans="2:20" s="7" customFormat="1" x14ac:dyDescent="0.2">
      <c r="B156" s="5"/>
      <c r="C156" s="5"/>
      <c r="D156" s="5"/>
      <c r="E156" s="5"/>
      <c r="F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</row>
    <row r="157" spans="2:20" s="7" customFormat="1" x14ac:dyDescent="0.2">
      <c r="B157" s="5"/>
      <c r="C157" s="5"/>
      <c r="D157" s="5"/>
      <c r="E157" s="5"/>
      <c r="F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</row>
    <row r="158" spans="2:20" s="7" customFormat="1" x14ac:dyDescent="0.2">
      <c r="B158" s="5"/>
      <c r="C158" s="5"/>
      <c r="D158" s="5"/>
      <c r="E158" s="5"/>
      <c r="F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</row>
    <row r="159" spans="2:20" s="7" customFormat="1" x14ac:dyDescent="0.2">
      <c r="B159" s="5"/>
      <c r="C159" s="5"/>
      <c r="D159" s="5"/>
      <c r="E159" s="5"/>
      <c r="F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</row>
    <row r="160" spans="2:20" s="7" customFormat="1" x14ac:dyDescent="0.2">
      <c r="B160" s="5"/>
      <c r="C160" s="5"/>
      <c r="D160" s="5"/>
      <c r="E160" s="5"/>
      <c r="F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</row>
    <row r="161" spans="2:20" s="7" customFormat="1" x14ac:dyDescent="0.2">
      <c r="B161" s="5"/>
      <c r="C161" s="5"/>
      <c r="D161" s="5"/>
      <c r="E161" s="5"/>
      <c r="F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</row>
    <row r="162" spans="2:20" s="7" customFormat="1" x14ac:dyDescent="0.2">
      <c r="B162" s="5"/>
      <c r="C162" s="5"/>
      <c r="D162" s="5"/>
      <c r="E162" s="5"/>
      <c r="F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</row>
    <row r="163" spans="2:20" s="7" customFormat="1" x14ac:dyDescent="0.2">
      <c r="B163" s="5"/>
      <c r="C163" s="5"/>
      <c r="D163" s="5"/>
      <c r="E163" s="5"/>
      <c r="F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</row>
    <row r="164" spans="2:20" s="7" customFormat="1" x14ac:dyDescent="0.2">
      <c r="B164" s="5"/>
      <c r="C164" s="5"/>
      <c r="D164" s="5"/>
      <c r="E164" s="5"/>
      <c r="F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</row>
    <row r="165" spans="2:20" s="7" customFormat="1" x14ac:dyDescent="0.2">
      <c r="B165" s="5"/>
      <c r="C165" s="5"/>
      <c r="D165" s="5"/>
      <c r="E165" s="5"/>
      <c r="F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</row>
    <row r="166" spans="2:20" s="7" customFormat="1" x14ac:dyDescent="0.2">
      <c r="B166" s="5"/>
      <c r="C166" s="5"/>
      <c r="D166" s="5"/>
      <c r="E166" s="5"/>
      <c r="F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</row>
    <row r="167" spans="2:20" s="7" customFormat="1" x14ac:dyDescent="0.2">
      <c r="B167" s="5"/>
      <c r="C167" s="5"/>
      <c r="D167" s="5"/>
      <c r="E167" s="5"/>
      <c r="F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</row>
    <row r="168" spans="2:20" s="7" customFormat="1" x14ac:dyDescent="0.2">
      <c r="B168" s="5"/>
      <c r="C168" s="5"/>
      <c r="D168" s="5"/>
      <c r="E168" s="5"/>
      <c r="F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</row>
    <row r="169" spans="2:20" s="7" customFormat="1" x14ac:dyDescent="0.2">
      <c r="B169" s="5"/>
      <c r="C169" s="5"/>
      <c r="D169" s="5"/>
      <c r="E169" s="5"/>
      <c r="F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</row>
    <row r="170" spans="2:20" s="7" customFormat="1" x14ac:dyDescent="0.2">
      <c r="B170" s="5"/>
      <c r="C170" s="5"/>
      <c r="D170" s="5"/>
      <c r="E170" s="5"/>
      <c r="F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</row>
    <row r="171" spans="2:20" s="7" customFormat="1" x14ac:dyDescent="0.2">
      <c r="B171" s="5"/>
      <c r="C171" s="5"/>
      <c r="D171" s="5"/>
      <c r="E171" s="5"/>
      <c r="F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</row>
    <row r="172" spans="2:20" s="7" customFormat="1" x14ac:dyDescent="0.2">
      <c r="B172" s="5"/>
      <c r="C172" s="5"/>
      <c r="D172" s="5"/>
      <c r="E172" s="5"/>
      <c r="F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</row>
    <row r="173" spans="2:20" s="7" customFormat="1" x14ac:dyDescent="0.2">
      <c r="B173" s="5"/>
      <c r="C173" s="5"/>
      <c r="D173" s="5"/>
      <c r="E173" s="5"/>
      <c r="F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</row>
    <row r="174" spans="2:20" s="7" customFormat="1" x14ac:dyDescent="0.2">
      <c r="B174" s="5"/>
      <c r="C174" s="5"/>
      <c r="D174" s="5"/>
      <c r="E174" s="5"/>
      <c r="F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</row>
    <row r="175" spans="2:20" x14ac:dyDescent="0.2"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</row>
    <row r="176" spans="2:20" x14ac:dyDescent="0.2"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</row>
    <row r="177" spans="9:20" x14ac:dyDescent="0.2"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</row>
    <row r="178" spans="9:20" x14ac:dyDescent="0.2"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</row>
    <row r="179" spans="9:20" x14ac:dyDescent="0.2"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</row>
    <row r="180" spans="9:20" x14ac:dyDescent="0.2"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</row>
    <row r="181" spans="9:20" x14ac:dyDescent="0.2"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</row>
    <row r="182" spans="9:20" x14ac:dyDescent="0.2"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</row>
    <row r="183" spans="9:20" x14ac:dyDescent="0.2"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</row>
    <row r="184" spans="9:20" x14ac:dyDescent="0.2"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</row>
    <row r="185" spans="9:20" x14ac:dyDescent="0.2"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</row>
    <row r="186" spans="9:20" x14ac:dyDescent="0.2"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</row>
    <row r="187" spans="9:20" x14ac:dyDescent="0.2"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</row>
    <row r="188" spans="9:20" x14ac:dyDescent="0.2"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</row>
    <row r="189" spans="9:20" x14ac:dyDescent="0.2"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</row>
    <row r="190" spans="9:20" x14ac:dyDescent="0.2"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</row>
    <row r="191" spans="9:20" x14ac:dyDescent="0.2"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</row>
    <row r="192" spans="9:20" x14ac:dyDescent="0.2"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</row>
    <row r="193" spans="9:20" x14ac:dyDescent="0.2"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</row>
    <row r="194" spans="9:20" x14ac:dyDescent="0.2"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</row>
    <row r="195" spans="9:20" x14ac:dyDescent="0.2"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</row>
    <row r="196" spans="9:20" x14ac:dyDescent="0.2"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</row>
    <row r="197" spans="9:20" x14ac:dyDescent="0.2"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</row>
    <row r="198" spans="9:20" x14ac:dyDescent="0.2"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</row>
    <row r="199" spans="9:20" x14ac:dyDescent="0.2"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</row>
    <row r="200" spans="9:20" x14ac:dyDescent="0.2"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</row>
    <row r="201" spans="9:20" x14ac:dyDescent="0.2"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</row>
    <row r="202" spans="9:20" x14ac:dyDescent="0.2"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</row>
    <row r="203" spans="9:20" x14ac:dyDescent="0.2"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</row>
    <row r="204" spans="9:20" x14ac:dyDescent="0.2"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</row>
    <row r="205" spans="9:20" x14ac:dyDescent="0.2"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</row>
    <row r="206" spans="9:20" x14ac:dyDescent="0.2"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</row>
    <row r="207" spans="9:20" x14ac:dyDescent="0.2"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</row>
    <row r="208" spans="9:20" x14ac:dyDescent="0.2"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</row>
    <row r="209" spans="9:20" x14ac:dyDescent="0.2"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</row>
    <row r="210" spans="9:20" x14ac:dyDescent="0.2"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</row>
    <row r="211" spans="9:20" x14ac:dyDescent="0.2"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</row>
    <row r="212" spans="9:20" x14ac:dyDescent="0.2"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</row>
    <row r="213" spans="9:20" x14ac:dyDescent="0.2"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</row>
    <row r="214" spans="9:20" x14ac:dyDescent="0.2"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</row>
    <row r="215" spans="9:20" x14ac:dyDescent="0.2"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</row>
    <row r="216" spans="9:20" x14ac:dyDescent="0.2"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</row>
    <row r="217" spans="9:20" x14ac:dyDescent="0.2"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</row>
    <row r="218" spans="9:20" x14ac:dyDescent="0.2"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</row>
    <row r="219" spans="9:20" x14ac:dyDescent="0.2"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</row>
    <row r="220" spans="9:20" x14ac:dyDescent="0.2"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</row>
    <row r="221" spans="9:20" x14ac:dyDescent="0.2"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</row>
    <row r="222" spans="9:20" x14ac:dyDescent="0.2"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</row>
    <row r="223" spans="9:20" x14ac:dyDescent="0.2"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</row>
    <row r="224" spans="9:20" x14ac:dyDescent="0.2"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</row>
    <row r="225" spans="9:20" x14ac:dyDescent="0.2"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</row>
    <row r="226" spans="9:20" x14ac:dyDescent="0.2"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</row>
    <row r="227" spans="9:20" x14ac:dyDescent="0.2"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</row>
    <row r="228" spans="9:20" x14ac:dyDescent="0.2"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</row>
    <row r="229" spans="9:20" x14ac:dyDescent="0.2"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</row>
    <row r="230" spans="9:20" x14ac:dyDescent="0.2"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</row>
    <row r="231" spans="9:20" x14ac:dyDescent="0.2"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</row>
    <row r="232" spans="9:20" x14ac:dyDescent="0.2"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</row>
    <row r="233" spans="9:20" x14ac:dyDescent="0.2"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</row>
    <row r="234" spans="9:20" x14ac:dyDescent="0.2"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</row>
    <row r="235" spans="9:20" x14ac:dyDescent="0.2"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</row>
    <row r="236" spans="9:20" x14ac:dyDescent="0.2"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</row>
    <row r="237" spans="9:20" x14ac:dyDescent="0.2"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</row>
    <row r="238" spans="9:20" x14ac:dyDescent="0.2"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</row>
    <row r="239" spans="9:20" x14ac:dyDescent="0.2"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</row>
    <row r="240" spans="9:20" x14ac:dyDescent="0.2"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</row>
    <row r="241" spans="9:20" x14ac:dyDescent="0.2"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</row>
    <row r="242" spans="9:20" x14ac:dyDescent="0.2"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</row>
    <row r="243" spans="9:20" x14ac:dyDescent="0.2"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</row>
    <row r="244" spans="9:20" x14ac:dyDescent="0.2"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</row>
    <row r="245" spans="9:20" x14ac:dyDescent="0.2"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</row>
    <row r="246" spans="9:20" x14ac:dyDescent="0.2"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</row>
    <row r="247" spans="9:20" x14ac:dyDescent="0.2"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</row>
    <row r="248" spans="9:20" x14ac:dyDescent="0.2"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</row>
    <row r="249" spans="9:20" x14ac:dyDescent="0.2"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</row>
    <row r="250" spans="9:20" x14ac:dyDescent="0.2"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</row>
    <row r="251" spans="9:20" x14ac:dyDescent="0.2"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</row>
    <row r="252" spans="9:20" x14ac:dyDescent="0.2"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</row>
    <row r="253" spans="9:20" x14ac:dyDescent="0.2"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</row>
    <row r="254" spans="9:20" x14ac:dyDescent="0.2"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</row>
    <row r="255" spans="9:20" x14ac:dyDescent="0.2"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</row>
    <row r="256" spans="9:20" x14ac:dyDescent="0.2"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</row>
    <row r="257" spans="9:20" x14ac:dyDescent="0.2"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</row>
    <row r="258" spans="9:20" x14ac:dyDescent="0.2"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</row>
    <row r="259" spans="9:20" x14ac:dyDescent="0.2"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</row>
    <row r="260" spans="9:20" x14ac:dyDescent="0.2"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</row>
    <row r="261" spans="9:20" x14ac:dyDescent="0.2"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</row>
    <row r="262" spans="9:20" x14ac:dyDescent="0.2"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</row>
    <row r="263" spans="9:20" x14ac:dyDescent="0.2"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</row>
    <row r="264" spans="9:20" x14ac:dyDescent="0.2"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</row>
    <row r="265" spans="9:20" x14ac:dyDescent="0.2"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</row>
    <row r="266" spans="9:20" x14ac:dyDescent="0.2"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</row>
    <row r="267" spans="9:20" x14ac:dyDescent="0.2"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</row>
    <row r="268" spans="9:20" x14ac:dyDescent="0.2"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</row>
    <row r="269" spans="9:20" x14ac:dyDescent="0.2"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</row>
    <row r="270" spans="9:20" x14ac:dyDescent="0.2"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</row>
    <row r="271" spans="9:20" x14ac:dyDescent="0.2"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</row>
    <row r="272" spans="9:20" x14ac:dyDescent="0.2"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</row>
    <row r="273" spans="9:20" x14ac:dyDescent="0.2"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</row>
    <row r="274" spans="9:20" x14ac:dyDescent="0.2"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</row>
    <row r="275" spans="9:20" x14ac:dyDescent="0.2"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</row>
    <row r="276" spans="9:20" x14ac:dyDescent="0.2"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</row>
    <row r="277" spans="9:20" x14ac:dyDescent="0.2"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</row>
    <row r="278" spans="9:20" x14ac:dyDescent="0.2"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</row>
    <row r="279" spans="9:20" x14ac:dyDescent="0.2"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</row>
    <row r="280" spans="9:20" x14ac:dyDescent="0.2"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</row>
    <row r="281" spans="9:20" x14ac:dyDescent="0.2"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</row>
    <row r="282" spans="9:20" x14ac:dyDescent="0.2"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</row>
    <row r="283" spans="9:20" x14ac:dyDescent="0.2"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</row>
    <row r="284" spans="9:20" x14ac:dyDescent="0.2"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</row>
    <row r="285" spans="9:20" x14ac:dyDescent="0.2"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</row>
    <row r="286" spans="9:20" x14ac:dyDescent="0.2"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</row>
    <row r="287" spans="9:20" x14ac:dyDescent="0.2"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</row>
    <row r="288" spans="9:20" x14ac:dyDescent="0.2"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</row>
    <row r="289" spans="9:20" x14ac:dyDescent="0.2"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</row>
    <row r="290" spans="9:20" x14ac:dyDescent="0.2"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</row>
    <row r="291" spans="9:20" x14ac:dyDescent="0.2"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</row>
    <row r="292" spans="9:20" x14ac:dyDescent="0.2"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</row>
    <row r="293" spans="9:20" x14ac:dyDescent="0.2"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</row>
    <row r="294" spans="9:20" x14ac:dyDescent="0.2"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</row>
    <row r="295" spans="9:20" x14ac:dyDescent="0.2"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</row>
    <row r="296" spans="9:20" x14ac:dyDescent="0.2"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</row>
    <row r="297" spans="9:20" x14ac:dyDescent="0.2"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</row>
    <row r="298" spans="9:20" x14ac:dyDescent="0.2">
      <c r="K298" s="5"/>
      <c r="L298" s="5"/>
      <c r="M298" s="5"/>
      <c r="N298" s="5"/>
      <c r="O298" s="5"/>
      <c r="P298" s="5"/>
      <c r="Q298" s="5"/>
      <c r="R298" s="5"/>
      <c r="S298" s="5"/>
      <c r="T298" s="5"/>
    </row>
    <row r="299" spans="9:20" x14ac:dyDescent="0.2">
      <c r="K299" s="5"/>
      <c r="L299" s="5"/>
      <c r="M299" s="5"/>
      <c r="N299" s="5"/>
      <c r="O299" s="5"/>
      <c r="P299" s="5"/>
      <c r="Q299" s="5"/>
      <c r="R299" s="5"/>
      <c r="S299" s="5"/>
      <c r="T299" s="5"/>
    </row>
    <row r="300" spans="9:20" x14ac:dyDescent="0.2">
      <c r="K300" s="5"/>
      <c r="L300" s="5"/>
      <c r="M300" s="5"/>
      <c r="N300" s="5"/>
      <c r="O300" s="5"/>
      <c r="P300" s="5"/>
      <c r="Q300" s="5"/>
      <c r="R300" s="5"/>
      <c r="S300" s="5"/>
      <c r="T300" s="5"/>
    </row>
    <row r="301" spans="9:20" x14ac:dyDescent="0.2">
      <c r="K301" s="5"/>
      <c r="L301" s="5"/>
      <c r="M301" s="5"/>
      <c r="N301" s="5"/>
      <c r="O301" s="5"/>
      <c r="P301" s="5"/>
      <c r="Q301" s="5"/>
      <c r="R301" s="5"/>
      <c r="S301" s="5"/>
      <c r="T301" s="5"/>
    </row>
    <row r="302" spans="9:20" x14ac:dyDescent="0.2">
      <c r="K302" s="5"/>
      <c r="L302" s="5"/>
      <c r="M302" s="5"/>
      <c r="N302" s="5"/>
      <c r="O302" s="5"/>
      <c r="P302" s="5"/>
      <c r="Q302" s="5"/>
      <c r="R302" s="5"/>
      <c r="S302" s="5"/>
      <c r="T302" s="5"/>
    </row>
    <row r="303" spans="9:20" x14ac:dyDescent="0.2">
      <c r="K303" s="5"/>
      <c r="L303" s="5"/>
      <c r="M303" s="5"/>
      <c r="N303" s="5"/>
      <c r="O303" s="5"/>
      <c r="P303" s="5"/>
      <c r="Q303" s="5"/>
      <c r="R303" s="5"/>
      <c r="S303" s="5"/>
      <c r="T303" s="5"/>
    </row>
    <row r="304" spans="9:20" x14ac:dyDescent="0.2">
      <c r="K304" s="5"/>
      <c r="L304" s="5"/>
      <c r="M304" s="5"/>
      <c r="N304" s="5"/>
      <c r="O304" s="5"/>
      <c r="P304" s="5"/>
      <c r="Q304" s="5"/>
      <c r="R304" s="5"/>
      <c r="S304" s="5"/>
      <c r="T304" s="5"/>
    </row>
    <row r="305" spans="11:20" x14ac:dyDescent="0.2">
      <c r="K305" s="5"/>
      <c r="L305" s="5"/>
      <c r="M305" s="5"/>
      <c r="N305" s="5"/>
      <c r="O305" s="5"/>
      <c r="P305" s="5"/>
      <c r="Q305" s="5"/>
      <c r="R305" s="5"/>
      <c r="S305" s="5"/>
      <c r="T305" s="5"/>
    </row>
    <row r="306" spans="11:20" x14ac:dyDescent="0.2">
      <c r="K306" s="5"/>
      <c r="L306" s="5"/>
      <c r="M306" s="5"/>
      <c r="N306" s="5"/>
      <c r="O306" s="5"/>
      <c r="P306" s="5"/>
      <c r="Q306" s="5"/>
      <c r="R306" s="5"/>
      <c r="S306" s="5"/>
      <c r="T306" s="5"/>
    </row>
    <row r="307" spans="11:20" x14ac:dyDescent="0.2">
      <c r="K307" s="5"/>
      <c r="L307" s="5"/>
      <c r="M307" s="5"/>
      <c r="N307" s="5"/>
      <c r="O307" s="5"/>
      <c r="P307" s="5"/>
      <c r="Q307" s="5"/>
      <c r="R307" s="5"/>
      <c r="S307" s="5"/>
      <c r="T307" s="5"/>
    </row>
    <row r="308" spans="11:20" x14ac:dyDescent="0.2">
      <c r="K308" s="5"/>
      <c r="L308" s="5"/>
      <c r="M308" s="5"/>
      <c r="N308" s="5"/>
      <c r="O308" s="5"/>
      <c r="P308" s="5"/>
      <c r="Q308" s="5"/>
      <c r="R308" s="5"/>
      <c r="S308" s="5"/>
      <c r="T308" s="5"/>
    </row>
    <row r="309" spans="11:20" x14ac:dyDescent="0.2">
      <c r="K309" s="5"/>
      <c r="L309" s="5"/>
      <c r="M309" s="5"/>
      <c r="N309" s="5"/>
      <c r="O309" s="5"/>
      <c r="P309" s="5"/>
      <c r="Q309" s="5"/>
      <c r="R309" s="5"/>
      <c r="S309" s="5"/>
      <c r="T309" s="5"/>
    </row>
    <row r="310" spans="11:20" x14ac:dyDescent="0.2">
      <c r="K310" s="5"/>
      <c r="L310" s="5"/>
      <c r="M310" s="5"/>
      <c r="N310" s="5"/>
      <c r="O310" s="5"/>
      <c r="P310" s="5"/>
      <c r="Q310" s="5"/>
      <c r="R310" s="5"/>
      <c r="S310" s="5"/>
      <c r="T310" s="5"/>
    </row>
    <row r="311" spans="11:20" x14ac:dyDescent="0.2">
      <c r="K311" s="5"/>
      <c r="L311" s="5"/>
      <c r="M311" s="5"/>
      <c r="N311" s="5"/>
      <c r="O311" s="5"/>
      <c r="P311" s="5"/>
      <c r="Q311" s="5"/>
      <c r="R311" s="5"/>
      <c r="S311" s="5"/>
      <c r="T311" s="5"/>
    </row>
    <row r="312" spans="11:20" x14ac:dyDescent="0.2">
      <c r="K312" s="5"/>
      <c r="L312" s="5"/>
      <c r="M312" s="5"/>
      <c r="N312" s="5"/>
      <c r="O312" s="5"/>
      <c r="P312" s="5"/>
      <c r="Q312" s="5"/>
      <c r="R312" s="5"/>
      <c r="S312" s="5"/>
      <c r="T312" s="5"/>
    </row>
    <row r="313" spans="11:20" x14ac:dyDescent="0.2">
      <c r="K313" s="5"/>
      <c r="L313" s="5"/>
      <c r="M313" s="5"/>
      <c r="N313" s="5"/>
      <c r="O313" s="5"/>
      <c r="P313" s="5"/>
      <c r="Q313" s="5"/>
      <c r="R313" s="5"/>
      <c r="S313" s="5"/>
      <c r="T313" s="5"/>
    </row>
    <row r="314" spans="11:20" x14ac:dyDescent="0.2">
      <c r="K314" s="5"/>
      <c r="L314" s="5"/>
      <c r="M314" s="5"/>
      <c r="N314" s="5"/>
      <c r="O314" s="5"/>
      <c r="P314" s="5"/>
      <c r="Q314" s="5"/>
      <c r="R314" s="5"/>
      <c r="S314" s="5"/>
      <c r="T314" s="5"/>
    </row>
    <row r="315" spans="11:20" x14ac:dyDescent="0.2">
      <c r="K315" s="5"/>
      <c r="L315" s="5"/>
      <c r="M315" s="5"/>
      <c r="N315" s="5"/>
      <c r="O315" s="5"/>
      <c r="P315" s="5"/>
      <c r="Q315" s="5"/>
      <c r="R315" s="5"/>
      <c r="S315" s="5"/>
      <c r="T315" s="5"/>
    </row>
    <row r="316" spans="11:20" x14ac:dyDescent="0.2">
      <c r="K316" s="5"/>
      <c r="L316" s="5"/>
      <c r="M316" s="5"/>
      <c r="N316" s="5"/>
      <c r="O316" s="5"/>
      <c r="P316" s="5"/>
      <c r="Q316" s="5"/>
      <c r="R316" s="5"/>
      <c r="S316" s="5"/>
      <c r="T316" s="5"/>
    </row>
    <row r="317" spans="11:20" x14ac:dyDescent="0.2">
      <c r="K317" s="5"/>
      <c r="L317" s="5"/>
      <c r="M317" s="5"/>
      <c r="N317" s="5"/>
      <c r="O317" s="5"/>
      <c r="P317" s="5"/>
      <c r="Q317" s="5"/>
      <c r="R317" s="5"/>
      <c r="S317" s="5"/>
      <c r="T317" s="5"/>
    </row>
    <row r="318" spans="11:20" x14ac:dyDescent="0.2">
      <c r="K318" s="5"/>
      <c r="L318" s="5"/>
      <c r="M318" s="5"/>
      <c r="N318" s="5"/>
      <c r="O318" s="5"/>
      <c r="P318" s="5"/>
      <c r="Q318" s="5"/>
      <c r="R318" s="5"/>
      <c r="S318" s="5"/>
      <c r="T318" s="5"/>
    </row>
    <row r="319" spans="11:20" x14ac:dyDescent="0.2">
      <c r="K319" s="5"/>
      <c r="L319" s="5"/>
      <c r="M319" s="5"/>
      <c r="N319" s="5"/>
      <c r="O319" s="5"/>
      <c r="P319" s="5"/>
      <c r="Q319" s="5"/>
      <c r="R319" s="5"/>
      <c r="S319" s="5"/>
      <c r="T319" s="5"/>
    </row>
    <row r="320" spans="11:20" x14ac:dyDescent="0.2">
      <c r="K320" s="5"/>
      <c r="L320" s="5"/>
      <c r="M320" s="5"/>
      <c r="N320" s="5"/>
      <c r="O320" s="5"/>
      <c r="P320" s="5"/>
      <c r="Q320" s="5"/>
      <c r="R320" s="5"/>
      <c r="S320" s="5"/>
      <c r="T320" s="5"/>
    </row>
    <row r="321" spans="11:20" x14ac:dyDescent="0.2">
      <c r="K321" s="5"/>
      <c r="L321" s="5"/>
      <c r="M321" s="5"/>
      <c r="N321" s="5"/>
      <c r="O321" s="5"/>
      <c r="P321" s="5"/>
      <c r="Q321" s="5"/>
      <c r="R321" s="5"/>
      <c r="S321" s="5"/>
      <c r="T321" s="5"/>
    </row>
    <row r="322" spans="11:20" x14ac:dyDescent="0.2">
      <c r="K322" s="5"/>
      <c r="L322" s="5"/>
      <c r="M322" s="5"/>
      <c r="N322" s="5"/>
      <c r="O322" s="5"/>
      <c r="P322" s="5"/>
      <c r="Q322" s="5"/>
      <c r="R322" s="5"/>
      <c r="S322" s="5"/>
      <c r="T322" s="5"/>
    </row>
    <row r="323" spans="11:20" x14ac:dyDescent="0.2">
      <c r="K323" s="5"/>
      <c r="L323" s="5"/>
      <c r="M323" s="5"/>
      <c r="N323" s="5"/>
      <c r="O323" s="5"/>
      <c r="P323" s="5"/>
      <c r="Q323" s="5"/>
      <c r="R323" s="5"/>
      <c r="S323" s="5"/>
      <c r="T323" s="5"/>
    </row>
    <row r="324" spans="11:20" x14ac:dyDescent="0.2">
      <c r="K324" s="5"/>
      <c r="L324" s="5"/>
      <c r="M324" s="5"/>
      <c r="N324" s="5"/>
      <c r="O324" s="5"/>
      <c r="P324" s="5"/>
      <c r="Q324" s="5"/>
      <c r="R324" s="5"/>
      <c r="S324" s="5"/>
      <c r="T324" s="5"/>
    </row>
    <row r="325" spans="11:20" x14ac:dyDescent="0.2">
      <c r="K325" s="5"/>
      <c r="L325" s="5"/>
      <c r="M325" s="5"/>
      <c r="N325" s="5"/>
      <c r="O325" s="5"/>
      <c r="P325" s="5"/>
      <c r="Q325" s="5"/>
      <c r="R325" s="5"/>
      <c r="S325" s="5"/>
      <c r="T325" s="5"/>
    </row>
    <row r="326" spans="11:20" x14ac:dyDescent="0.2">
      <c r="K326" s="5"/>
      <c r="L326" s="5"/>
      <c r="M326" s="5"/>
      <c r="N326" s="5"/>
      <c r="O326" s="5"/>
      <c r="P326" s="5"/>
      <c r="Q326" s="5"/>
      <c r="R326" s="5"/>
      <c r="S326" s="5"/>
      <c r="T326" s="5"/>
    </row>
    <row r="327" spans="11:20" x14ac:dyDescent="0.2">
      <c r="K327" s="5"/>
      <c r="L327" s="5"/>
      <c r="M327" s="5"/>
      <c r="N327" s="5"/>
      <c r="O327" s="5"/>
      <c r="P327" s="5"/>
      <c r="Q327" s="5"/>
      <c r="R327" s="5"/>
      <c r="S327" s="5"/>
      <c r="T327" s="5"/>
    </row>
    <row r="328" spans="11:20" x14ac:dyDescent="0.2">
      <c r="K328" s="5"/>
      <c r="L328" s="5"/>
      <c r="M328" s="5"/>
      <c r="N328" s="5"/>
      <c r="O328" s="5"/>
      <c r="P328" s="5"/>
      <c r="Q328" s="5"/>
      <c r="R328" s="5"/>
      <c r="S328" s="5"/>
      <c r="T328" s="5"/>
    </row>
    <row r="329" spans="11:20" x14ac:dyDescent="0.2">
      <c r="K329" s="5"/>
      <c r="L329" s="5"/>
      <c r="M329" s="5"/>
      <c r="N329" s="5"/>
      <c r="O329" s="5"/>
      <c r="P329" s="5"/>
      <c r="Q329" s="5"/>
      <c r="R329" s="5"/>
      <c r="S329" s="5"/>
      <c r="T329" s="5"/>
    </row>
    <row r="330" spans="11:20" x14ac:dyDescent="0.2">
      <c r="K330" s="5"/>
      <c r="L330" s="5"/>
      <c r="M330" s="5"/>
      <c r="N330" s="5"/>
      <c r="O330" s="5"/>
      <c r="P330" s="5"/>
      <c r="Q330" s="5"/>
      <c r="R330" s="5"/>
      <c r="S330" s="5"/>
      <c r="T330" s="5"/>
    </row>
    <row r="331" spans="11:20" x14ac:dyDescent="0.2">
      <c r="K331" s="5"/>
      <c r="L331" s="5"/>
      <c r="M331" s="5"/>
      <c r="N331" s="5"/>
      <c r="O331" s="5"/>
      <c r="P331" s="5"/>
      <c r="Q331" s="5"/>
      <c r="R331" s="5"/>
      <c r="S331" s="5"/>
      <c r="T331" s="5"/>
    </row>
    <row r="332" spans="11:20" x14ac:dyDescent="0.2">
      <c r="K332" s="5"/>
      <c r="L332" s="5"/>
      <c r="M332" s="5"/>
      <c r="N332" s="5"/>
      <c r="O332" s="5"/>
      <c r="P332" s="5"/>
      <c r="Q332" s="5"/>
      <c r="R332" s="5"/>
      <c r="S332" s="5"/>
      <c r="T332" s="5"/>
    </row>
    <row r="333" spans="11:20" x14ac:dyDescent="0.2">
      <c r="K333" s="5"/>
      <c r="L333" s="5"/>
      <c r="M333" s="5"/>
      <c r="N333" s="5"/>
      <c r="O333" s="5"/>
      <c r="P333" s="5"/>
      <c r="Q333" s="5"/>
      <c r="R333" s="5"/>
      <c r="S333" s="5"/>
      <c r="T333" s="5"/>
    </row>
    <row r="334" spans="11:20" x14ac:dyDescent="0.2">
      <c r="K334" s="5"/>
      <c r="L334" s="5"/>
      <c r="M334" s="5"/>
      <c r="N334" s="5"/>
      <c r="O334" s="5"/>
      <c r="P334" s="5"/>
      <c r="Q334" s="5"/>
      <c r="R334" s="5"/>
      <c r="S334" s="5"/>
      <c r="T334" s="5"/>
    </row>
    <row r="335" spans="11:20" x14ac:dyDescent="0.2">
      <c r="K335" s="5"/>
      <c r="L335" s="5"/>
      <c r="M335" s="5"/>
      <c r="N335" s="5"/>
      <c r="O335" s="5"/>
      <c r="P335" s="5"/>
      <c r="Q335" s="5"/>
      <c r="R335" s="5"/>
      <c r="S335" s="5"/>
      <c r="T335" s="5"/>
    </row>
    <row r="336" spans="11:20" x14ac:dyDescent="0.2">
      <c r="K336" s="5"/>
      <c r="L336" s="5"/>
      <c r="M336" s="5"/>
      <c r="N336" s="5"/>
      <c r="O336" s="5"/>
      <c r="P336" s="5"/>
      <c r="Q336" s="5"/>
      <c r="R336" s="5"/>
      <c r="S336" s="5"/>
      <c r="T336" s="5"/>
    </row>
    <row r="337" spans="11:20" x14ac:dyDescent="0.2">
      <c r="K337" s="5"/>
      <c r="L337" s="5"/>
      <c r="M337" s="5"/>
      <c r="N337" s="5"/>
      <c r="O337" s="5"/>
      <c r="P337" s="5"/>
      <c r="Q337" s="5"/>
      <c r="R337" s="5"/>
      <c r="S337" s="5"/>
      <c r="T337" s="5"/>
    </row>
    <row r="338" spans="11:20" x14ac:dyDescent="0.2">
      <c r="K338" s="5"/>
      <c r="L338" s="5"/>
      <c r="M338" s="5"/>
      <c r="N338" s="5"/>
      <c r="O338" s="5"/>
      <c r="P338" s="5"/>
      <c r="Q338" s="5"/>
      <c r="R338" s="5"/>
      <c r="S338" s="5"/>
      <c r="T338" s="5"/>
    </row>
    <row r="339" spans="11:20" x14ac:dyDescent="0.2">
      <c r="K339" s="5"/>
      <c r="L339" s="5"/>
      <c r="M339" s="5"/>
      <c r="N339" s="5"/>
      <c r="O339" s="5"/>
      <c r="P339" s="5"/>
      <c r="Q339" s="5"/>
      <c r="R339" s="5"/>
      <c r="S339" s="5"/>
      <c r="T339" s="5"/>
    </row>
    <row r="340" spans="11:20" x14ac:dyDescent="0.2">
      <c r="K340" s="5"/>
      <c r="L340" s="5"/>
      <c r="M340" s="5"/>
      <c r="N340" s="5"/>
      <c r="O340" s="5"/>
      <c r="P340" s="5"/>
      <c r="Q340" s="5"/>
      <c r="R340" s="5"/>
      <c r="S340" s="5"/>
      <c r="T340" s="5"/>
    </row>
    <row r="341" spans="11:20" x14ac:dyDescent="0.2">
      <c r="K341" s="5"/>
      <c r="L341" s="5"/>
      <c r="M341" s="5"/>
      <c r="N341" s="5"/>
      <c r="O341" s="5"/>
      <c r="P341" s="5"/>
      <c r="Q341" s="5"/>
      <c r="R341" s="5"/>
      <c r="S341" s="5"/>
      <c r="T341" s="5"/>
    </row>
    <row r="342" spans="11:20" x14ac:dyDescent="0.2">
      <c r="K342" s="5"/>
      <c r="L342" s="5"/>
      <c r="M342" s="5"/>
      <c r="N342" s="5"/>
      <c r="O342" s="5"/>
      <c r="P342" s="5"/>
      <c r="Q342" s="5"/>
      <c r="R342" s="5"/>
      <c r="S342" s="5"/>
      <c r="T342" s="5"/>
    </row>
    <row r="343" spans="11:20" x14ac:dyDescent="0.2">
      <c r="K343" s="5"/>
      <c r="L343" s="5"/>
      <c r="M343" s="5"/>
      <c r="N343" s="5"/>
      <c r="O343" s="5"/>
      <c r="P343" s="5"/>
      <c r="Q343" s="5"/>
      <c r="R343" s="5"/>
      <c r="S343" s="5"/>
      <c r="T343" s="5"/>
    </row>
    <row r="344" spans="11:20" x14ac:dyDescent="0.2">
      <c r="K344" s="5"/>
      <c r="L344" s="5"/>
      <c r="M344" s="5"/>
      <c r="N344" s="5"/>
      <c r="O344" s="5"/>
      <c r="P344" s="5"/>
      <c r="Q344" s="5"/>
      <c r="R344" s="5"/>
      <c r="S344" s="5"/>
      <c r="T344" s="5"/>
    </row>
    <row r="345" spans="11:20" x14ac:dyDescent="0.2">
      <c r="K345" s="5"/>
      <c r="L345" s="5"/>
      <c r="M345" s="5"/>
      <c r="N345" s="5"/>
      <c r="O345" s="5"/>
      <c r="P345" s="5"/>
      <c r="Q345" s="5"/>
      <c r="R345" s="5"/>
      <c r="S345" s="5"/>
      <c r="T345" s="5"/>
    </row>
    <row r="346" spans="11:20" x14ac:dyDescent="0.2">
      <c r="K346" s="5"/>
      <c r="L346" s="5"/>
      <c r="M346" s="5"/>
      <c r="N346" s="5"/>
      <c r="O346" s="5"/>
      <c r="P346" s="5"/>
      <c r="Q346" s="5"/>
      <c r="R346" s="5"/>
      <c r="S346" s="5"/>
      <c r="T346" s="5"/>
    </row>
    <row r="347" spans="11:20" x14ac:dyDescent="0.2">
      <c r="K347" s="5"/>
      <c r="L347" s="5"/>
      <c r="M347" s="5"/>
      <c r="N347" s="5"/>
      <c r="O347" s="5"/>
      <c r="P347" s="5"/>
      <c r="Q347" s="5"/>
      <c r="R347" s="5"/>
      <c r="S347" s="5"/>
      <c r="T347" s="5"/>
    </row>
    <row r="348" spans="11:20" x14ac:dyDescent="0.2">
      <c r="K348" s="5"/>
      <c r="L348" s="5"/>
      <c r="M348" s="5"/>
      <c r="N348" s="5"/>
      <c r="O348" s="5"/>
      <c r="P348" s="5"/>
      <c r="Q348" s="5"/>
      <c r="R348" s="5"/>
      <c r="S348" s="5"/>
      <c r="T348" s="5"/>
    </row>
    <row r="349" spans="11:20" x14ac:dyDescent="0.2">
      <c r="K349" s="5"/>
      <c r="L349" s="5"/>
      <c r="M349" s="5"/>
      <c r="N349" s="5"/>
      <c r="O349" s="5"/>
      <c r="P349" s="5"/>
      <c r="Q349" s="5"/>
      <c r="R349" s="5"/>
      <c r="S349" s="5"/>
      <c r="T349" s="5"/>
    </row>
    <row r="350" spans="11:20" x14ac:dyDescent="0.2">
      <c r="K350" s="5"/>
      <c r="L350" s="5"/>
      <c r="M350" s="5"/>
      <c r="N350" s="5"/>
      <c r="O350" s="5"/>
      <c r="P350" s="5"/>
      <c r="Q350" s="5"/>
      <c r="R350" s="5"/>
      <c r="S350" s="5"/>
      <c r="T350" s="5"/>
    </row>
    <row r="351" spans="11:20" x14ac:dyDescent="0.2">
      <c r="K351" s="5"/>
      <c r="L351" s="5"/>
      <c r="M351" s="5"/>
      <c r="N351" s="5"/>
      <c r="O351" s="5"/>
      <c r="P351" s="5"/>
      <c r="Q351" s="5"/>
      <c r="R351" s="5"/>
      <c r="S351" s="5"/>
      <c r="T351" s="5"/>
    </row>
    <row r="352" spans="11:20" x14ac:dyDescent="0.2">
      <c r="K352" s="5"/>
      <c r="L352" s="5"/>
      <c r="M352" s="5"/>
      <c r="N352" s="5"/>
      <c r="O352" s="5"/>
      <c r="P352" s="5"/>
      <c r="Q352" s="5"/>
      <c r="R352" s="5"/>
      <c r="S352" s="5"/>
      <c r="T352" s="5"/>
    </row>
    <row r="353" spans="11:20" x14ac:dyDescent="0.2">
      <c r="K353" s="5"/>
      <c r="L353" s="5"/>
      <c r="M353" s="5"/>
      <c r="N353" s="5"/>
      <c r="O353" s="5"/>
      <c r="P353" s="5"/>
      <c r="Q353" s="5"/>
      <c r="R353" s="5"/>
      <c r="S353" s="5"/>
      <c r="T353" s="5"/>
    </row>
    <row r="354" spans="11:20" x14ac:dyDescent="0.2">
      <c r="K354" s="5"/>
      <c r="L354" s="5"/>
      <c r="M354" s="5"/>
      <c r="N354" s="5"/>
      <c r="O354" s="5"/>
      <c r="P354" s="5"/>
      <c r="Q354" s="5"/>
      <c r="R354" s="5"/>
      <c r="S354" s="5"/>
      <c r="T354" s="5"/>
    </row>
    <row r="355" spans="11:20" x14ac:dyDescent="0.2">
      <c r="K355" s="5"/>
      <c r="L355" s="5"/>
      <c r="M355" s="5"/>
      <c r="N355" s="5"/>
      <c r="O355" s="5"/>
      <c r="P355" s="5"/>
      <c r="Q355" s="5"/>
      <c r="R355" s="5"/>
      <c r="S355" s="5"/>
      <c r="T355" s="5"/>
    </row>
    <row r="356" spans="11:20" x14ac:dyDescent="0.2">
      <c r="K356" s="5"/>
      <c r="L356" s="5"/>
      <c r="M356" s="5"/>
      <c r="N356" s="5"/>
      <c r="O356" s="5"/>
      <c r="P356" s="5"/>
      <c r="Q356" s="5"/>
      <c r="R356" s="5"/>
      <c r="S356" s="5"/>
      <c r="T356" s="5"/>
    </row>
    <row r="357" spans="11:20" x14ac:dyDescent="0.2">
      <c r="K357" s="5"/>
      <c r="L357" s="5"/>
      <c r="M357" s="5"/>
      <c r="N357" s="5"/>
      <c r="O357" s="5"/>
      <c r="P357" s="5"/>
      <c r="Q357" s="5"/>
      <c r="R357" s="5"/>
      <c r="S357" s="5"/>
      <c r="T357" s="5"/>
    </row>
    <row r="358" spans="11:20" x14ac:dyDescent="0.2">
      <c r="K358" s="5"/>
      <c r="L358" s="5"/>
      <c r="M358" s="5"/>
      <c r="N358" s="5"/>
      <c r="O358" s="5"/>
      <c r="P358" s="5"/>
      <c r="Q358" s="5"/>
      <c r="R358" s="5"/>
      <c r="S358" s="5"/>
      <c r="T358" s="5"/>
    </row>
    <row r="359" spans="11:20" x14ac:dyDescent="0.2">
      <c r="K359" s="5"/>
      <c r="L359" s="5"/>
      <c r="M359" s="5"/>
      <c r="N359" s="5"/>
      <c r="O359" s="5"/>
      <c r="P359" s="5"/>
      <c r="Q359" s="5"/>
      <c r="R359" s="5"/>
      <c r="S359" s="5"/>
      <c r="T359" s="5"/>
    </row>
    <row r="360" spans="11:20" x14ac:dyDescent="0.2">
      <c r="K360" s="5"/>
      <c r="L360" s="5"/>
      <c r="M360" s="5"/>
      <c r="N360" s="5"/>
      <c r="O360" s="5"/>
      <c r="P360" s="5"/>
      <c r="Q360" s="5"/>
      <c r="R360" s="5"/>
      <c r="S360" s="5"/>
      <c r="T360" s="5"/>
    </row>
    <row r="361" spans="11:20" x14ac:dyDescent="0.2">
      <c r="K361" s="5"/>
      <c r="L361" s="5"/>
      <c r="M361" s="5"/>
      <c r="N361" s="5"/>
      <c r="O361" s="5"/>
      <c r="P361" s="5"/>
      <c r="Q361" s="5"/>
      <c r="R361" s="5"/>
      <c r="S361" s="5"/>
      <c r="T361" s="5"/>
    </row>
    <row r="362" spans="11:20" x14ac:dyDescent="0.2">
      <c r="K362" s="5"/>
      <c r="L362" s="5"/>
      <c r="M362" s="5"/>
      <c r="N362" s="5"/>
      <c r="O362" s="5"/>
      <c r="P362" s="5"/>
      <c r="Q362" s="5"/>
      <c r="R362" s="5"/>
      <c r="S362" s="5"/>
      <c r="T362" s="5"/>
    </row>
    <row r="363" spans="11:20" x14ac:dyDescent="0.2">
      <c r="K363" s="5"/>
      <c r="L363" s="5"/>
      <c r="M363" s="5"/>
      <c r="N363" s="5"/>
      <c r="O363" s="5"/>
      <c r="P363" s="5"/>
      <c r="Q363" s="5"/>
      <c r="R363" s="5"/>
      <c r="S363" s="5"/>
      <c r="T363" s="5"/>
    </row>
    <row r="364" spans="11:20" x14ac:dyDescent="0.2">
      <c r="K364" s="5"/>
      <c r="L364" s="5"/>
      <c r="M364" s="5"/>
      <c r="N364" s="5"/>
      <c r="O364" s="5"/>
      <c r="P364" s="5"/>
      <c r="Q364" s="5"/>
      <c r="R364" s="5"/>
      <c r="S364" s="5"/>
      <c r="T364" s="5"/>
    </row>
    <row r="365" spans="11:20" x14ac:dyDescent="0.2">
      <c r="K365" s="5"/>
      <c r="L365" s="5"/>
      <c r="M365" s="5"/>
      <c r="N365" s="5"/>
      <c r="O365" s="5"/>
      <c r="P365" s="5"/>
      <c r="Q365" s="5"/>
      <c r="R365" s="5"/>
      <c r="S365" s="5"/>
      <c r="T365" s="5"/>
    </row>
    <row r="366" spans="11:20" x14ac:dyDescent="0.2">
      <c r="K366" s="5"/>
      <c r="L366" s="5"/>
      <c r="M366" s="5"/>
      <c r="N366" s="5"/>
      <c r="O366" s="5"/>
      <c r="P366" s="5"/>
      <c r="Q366" s="5"/>
      <c r="R366" s="5"/>
      <c r="S366" s="5"/>
      <c r="T366" s="5"/>
    </row>
    <row r="367" spans="11:20" x14ac:dyDescent="0.2">
      <c r="K367" s="5"/>
      <c r="L367" s="5"/>
      <c r="M367" s="5"/>
      <c r="N367" s="5"/>
      <c r="O367" s="5"/>
      <c r="P367" s="5"/>
      <c r="Q367" s="5"/>
      <c r="R367" s="5"/>
      <c r="S367" s="5"/>
      <c r="T367" s="5"/>
    </row>
    <row r="368" spans="11:20" x14ac:dyDescent="0.2">
      <c r="K368" s="5"/>
      <c r="L368" s="5"/>
      <c r="M368" s="5"/>
      <c r="N368" s="5"/>
      <c r="O368" s="5"/>
      <c r="P368" s="5"/>
      <c r="Q368" s="5"/>
      <c r="R368" s="5"/>
      <c r="S368" s="5"/>
      <c r="T368" s="5"/>
    </row>
    <row r="369" spans="11:20" x14ac:dyDescent="0.2">
      <c r="K369" s="5"/>
      <c r="L369" s="5"/>
      <c r="M369" s="5"/>
      <c r="N369" s="5"/>
      <c r="O369" s="5"/>
      <c r="P369" s="5"/>
      <c r="Q369" s="5"/>
      <c r="R369" s="5"/>
      <c r="S369" s="5"/>
      <c r="T369" s="5"/>
    </row>
    <row r="370" spans="11:20" x14ac:dyDescent="0.2">
      <c r="K370" s="5"/>
      <c r="L370" s="5"/>
      <c r="M370" s="5"/>
      <c r="N370" s="5"/>
      <c r="O370" s="5"/>
      <c r="P370" s="5"/>
      <c r="Q370" s="5"/>
      <c r="R370" s="5"/>
      <c r="S370" s="5"/>
      <c r="T370" s="5"/>
    </row>
    <row r="371" spans="11:20" x14ac:dyDescent="0.2">
      <c r="K371" s="5"/>
      <c r="L371" s="5"/>
      <c r="M371" s="5"/>
      <c r="N371" s="5"/>
      <c r="O371" s="5"/>
      <c r="P371" s="5"/>
      <c r="Q371" s="5"/>
      <c r="R371" s="5"/>
      <c r="S371" s="5"/>
      <c r="T371" s="5"/>
    </row>
    <row r="372" spans="11:20" x14ac:dyDescent="0.2">
      <c r="K372" s="5"/>
      <c r="L372" s="5"/>
      <c r="M372" s="5"/>
      <c r="N372" s="5"/>
      <c r="O372" s="5"/>
      <c r="P372" s="5"/>
      <c r="Q372" s="5"/>
      <c r="R372" s="5"/>
      <c r="S372" s="5"/>
      <c r="T372" s="5"/>
    </row>
    <row r="373" spans="11:20" x14ac:dyDescent="0.2">
      <c r="K373" s="5"/>
      <c r="L373" s="5"/>
      <c r="M373" s="5"/>
      <c r="N373" s="5"/>
      <c r="O373" s="5"/>
      <c r="P373" s="5"/>
      <c r="Q373" s="5"/>
      <c r="R373" s="5"/>
      <c r="S373" s="5"/>
      <c r="T373" s="5"/>
    </row>
    <row r="374" spans="11:20" x14ac:dyDescent="0.2">
      <c r="K374" s="5"/>
      <c r="L374" s="5"/>
      <c r="M374" s="5"/>
      <c r="N374" s="5"/>
      <c r="O374" s="5"/>
      <c r="P374" s="5"/>
      <c r="Q374" s="5"/>
      <c r="R374" s="5"/>
      <c r="S374" s="5"/>
      <c r="T374" s="5"/>
    </row>
    <row r="375" spans="11:20" x14ac:dyDescent="0.2">
      <c r="K375" s="5"/>
      <c r="L375" s="5"/>
      <c r="M375" s="5"/>
      <c r="N375" s="5"/>
      <c r="O375" s="5"/>
      <c r="P375" s="5"/>
      <c r="Q375" s="5"/>
      <c r="R375" s="5"/>
      <c r="S375" s="5"/>
      <c r="T375" s="5"/>
    </row>
    <row r="376" spans="11:20" x14ac:dyDescent="0.2">
      <c r="K376" s="5"/>
      <c r="L376" s="5"/>
      <c r="M376" s="5"/>
      <c r="N376" s="5"/>
      <c r="O376" s="5"/>
      <c r="P376" s="5"/>
      <c r="Q376" s="5"/>
      <c r="R376" s="5"/>
      <c r="S376" s="5"/>
      <c r="T376" s="5"/>
    </row>
    <row r="377" spans="11:20" x14ac:dyDescent="0.2">
      <c r="K377" s="5"/>
      <c r="L377" s="5"/>
      <c r="M377" s="5"/>
      <c r="N377" s="5"/>
      <c r="O377" s="5"/>
      <c r="P377" s="5"/>
      <c r="Q377" s="5"/>
      <c r="R377" s="5"/>
      <c r="S377" s="5"/>
      <c r="T377" s="5"/>
    </row>
    <row r="378" spans="11:20" x14ac:dyDescent="0.2">
      <c r="K378" s="5"/>
      <c r="L378" s="5"/>
      <c r="M378" s="5"/>
      <c r="N378" s="5"/>
      <c r="O378" s="5"/>
      <c r="P378" s="5"/>
      <c r="Q378" s="5"/>
      <c r="R378" s="5"/>
      <c r="S378" s="5"/>
      <c r="T378" s="5"/>
    </row>
    <row r="379" spans="11:20" x14ac:dyDescent="0.2">
      <c r="K379" s="5"/>
      <c r="L379" s="5"/>
      <c r="M379" s="5"/>
      <c r="N379" s="5"/>
      <c r="O379" s="5"/>
      <c r="P379" s="5"/>
      <c r="Q379" s="5"/>
      <c r="R379" s="5"/>
      <c r="S379" s="5"/>
      <c r="T379" s="5"/>
    </row>
    <row r="380" spans="11:20" x14ac:dyDescent="0.2">
      <c r="K380" s="5"/>
      <c r="L380" s="5"/>
      <c r="M380" s="5"/>
      <c r="N380" s="5"/>
      <c r="O380" s="5"/>
      <c r="P380" s="5"/>
      <c r="Q380" s="5"/>
      <c r="R380" s="5"/>
      <c r="S380" s="5"/>
      <c r="T380" s="5"/>
    </row>
    <row r="381" spans="11:20" x14ac:dyDescent="0.2">
      <c r="K381" s="5"/>
      <c r="L381" s="5"/>
      <c r="M381" s="5"/>
      <c r="N381" s="5"/>
      <c r="O381" s="5"/>
      <c r="P381" s="5"/>
      <c r="Q381" s="5"/>
      <c r="R381" s="5"/>
      <c r="S381" s="5"/>
      <c r="T381" s="5"/>
    </row>
    <row r="382" spans="11:20" x14ac:dyDescent="0.2">
      <c r="K382" s="5"/>
      <c r="L382" s="5"/>
      <c r="M382" s="5"/>
      <c r="N382" s="5"/>
      <c r="O382" s="5"/>
      <c r="P382" s="5"/>
      <c r="Q382" s="5"/>
      <c r="R382" s="5"/>
      <c r="S382" s="5"/>
      <c r="T382" s="5"/>
    </row>
    <row r="383" spans="11:20" x14ac:dyDescent="0.2">
      <c r="K383" s="5"/>
      <c r="L383" s="5"/>
      <c r="M383" s="5"/>
      <c r="N383" s="5"/>
      <c r="O383" s="5"/>
      <c r="P383" s="5"/>
      <c r="Q383" s="5"/>
      <c r="R383" s="5"/>
      <c r="S383" s="5"/>
      <c r="T383" s="5"/>
    </row>
    <row r="384" spans="11:20" x14ac:dyDescent="0.2">
      <c r="K384" s="5"/>
      <c r="L384" s="5"/>
      <c r="M384" s="5"/>
      <c r="N384" s="5"/>
      <c r="O384" s="5"/>
      <c r="P384" s="5"/>
      <c r="Q384" s="5"/>
      <c r="R384" s="5"/>
      <c r="S384" s="5"/>
      <c r="T384" s="5"/>
    </row>
    <row r="385" spans="11:20" x14ac:dyDescent="0.2">
      <c r="K385" s="5"/>
      <c r="L385" s="5"/>
      <c r="M385" s="5"/>
      <c r="N385" s="5"/>
      <c r="O385" s="5"/>
      <c r="P385" s="5"/>
      <c r="Q385" s="5"/>
      <c r="R385" s="5"/>
      <c r="S385" s="5"/>
      <c r="T385" s="5"/>
    </row>
    <row r="386" spans="11:20" x14ac:dyDescent="0.2">
      <c r="K386" s="5"/>
      <c r="L386" s="5"/>
      <c r="M386" s="5"/>
      <c r="N386" s="5"/>
      <c r="O386" s="5"/>
      <c r="P386" s="5"/>
      <c r="Q386" s="5"/>
      <c r="R386" s="5"/>
      <c r="S386" s="5"/>
      <c r="T386" s="5"/>
    </row>
    <row r="387" spans="11:20" x14ac:dyDescent="0.2">
      <c r="K387" s="5"/>
      <c r="L387" s="5"/>
      <c r="M387" s="5"/>
      <c r="N387" s="5"/>
      <c r="O387" s="5"/>
      <c r="P387" s="5"/>
      <c r="Q387" s="5"/>
      <c r="R387" s="5"/>
      <c r="S387" s="5"/>
      <c r="T387" s="5"/>
    </row>
    <row r="388" spans="11:20" x14ac:dyDescent="0.2">
      <c r="K388" s="5"/>
      <c r="L388" s="5"/>
      <c r="M388" s="5"/>
      <c r="N388" s="5"/>
      <c r="O388" s="5"/>
      <c r="P388" s="5"/>
      <c r="Q388" s="5"/>
      <c r="R388" s="5"/>
      <c r="S388" s="5"/>
      <c r="T388" s="5"/>
    </row>
    <row r="389" spans="11:20" x14ac:dyDescent="0.2">
      <c r="K389" s="5"/>
      <c r="L389" s="5"/>
      <c r="M389" s="5"/>
      <c r="N389" s="5"/>
      <c r="O389" s="5"/>
      <c r="P389" s="5"/>
      <c r="Q389" s="5"/>
      <c r="R389" s="5"/>
      <c r="S389" s="5"/>
      <c r="T389" s="5"/>
    </row>
    <row r="390" spans="11:20" x14ac:dyDescent="0.2">
      <c r="K390" s="5"/>
      <c r="L390" s="5"/>
      <c r="M390" s="5"/>
      <c r="N390" s="5"/>
      <c r="O390" s="5"/>
      <c r="P390" s="5"/>
      <c r="Q390" s="5"/>
      <c r="R390" s="5"/>
      <c r="S390" s="5"/>
      <c r="T390" s="5"/>
    </row>
    <row r="391" spans="11:20" x14ac:dyDescent="0.2">
      <c r="K391" s="5"/>
      <c r="L391" s="5"/>
      <c r="M391" s="5"/>
      <c r="N391" s="5"/>
      <c r="O391" s="5"/>
      <c r="P391" s="5"/>
      <c r="Q391" s="5"/>
      <c r="R391" s="5"/>
      <c r="S391" s="5"/>
      <c r="T391" s="5"/>
    </row>
    <row r="392" spans="11:20" x14ac:dyDescent="0.2">
      <c r="K392" s="5"/>
      <c r="L392" s="5"/>
      <c r="M392" s="5"/>
      <c r="N392" s="5"/>
      <c r="O392" s="5"/>
      <c r="P392" s="5"/>
      <c r="Q392" s="5"/>
      <c r="R392" s="5"/>
      <c r="S392" s="5"/>
      <c r="T392" s="5"/>
    </row>
    <row r="393" spans="11:20" x14ac:dyDescent="0.2">
      <c r="K393" s="5"/>
      <c r="L393" s="5"/>
      <c r="M393" s="5"/>
      <c r="N393" s="5"/>
      <c r="O393" s="5"/>
      <c r="P393" s="5"/>
      <c r="Q393" s="5"/>
      <c r="R393" s="5"/>
      <c r="S393" s="5"/>
      <c r="T393" s="5"/>
    </row>
    <row r="394" spans="11:20" x14ac:dyDescent="0.2">
      <c r="K394" s="5"/>
      <c r="L394" s="5"/>
      <c r="M394" s="5"/>
      <c r="N394" s="5"/>
      <c r="O394" s="5"/>
      <c r="P394" s="5"/>
      <c r="Q394" s="5"/>
      <c r="R394" s="5"/>
      <c r="S394" s="5"/>
      <c r="T394" s="5"/>
    </row>
    <row r="395" spans="11:20" x14ac:dyDescent="0.2">
      <c r="K395" s="5"/>
      <c r="L395" s="5"/>
      <c r="M395" s="5"/>
      <c r="N395" s="5"/>
      <c r="O395" s="5"/>
      <c r="P395" s="5"/>
      <c r="Q395" s="5"/>
      <c r="R395" s="5"/>
      <c r="S395" s="5"/>
      <c r="T395" s="5"/>
    </row>
    <row r="396" spans="11:20" x14ac:dyDescent="0.2">
      <c r="K396" s="5"/>
      <c r="L396" s="5"/>
      <c r="M396" s="5"/>
      <c r="N396" s="5"/>
      <c r="O396" s="5"/>
      <c r="P396" s="5"/>
      <c r="Q396" s="5"/>
      <c r="R396" s="5"/>
      <c r="S396" s="5"/>
      <c r="T396" s="5"/>
    </row>
    <row r="397" spans="11:20" x14ac:dyDescent="0.2">
      <c r="K397" s="5"/>
      <c r="L397" s="5"/>
      <c r="M397" s="5"/>
      <c r="N397" s="5"/>
      <c r="O397" s="5"/>
      <c r="P397" s="5"/>
      <c r="Q397" s="5"/>
      <c r="R397" s="5"/>
      <c r="S397" s="5"/>
      <c r="T397" s="5"/>
    </row>
    <row r="398" spans="11:20" x14ac:dyDescent="0.2">
      <c r="K398" s="5"/>
      <c r="L398" s="5"/>
      <c r="M398" s="5"/>
      <c r="N398" s="5"/>
      <c r="O398" s="5"/>
      <c r="P398" s="5"/>
      <c r="Q398" s="5"/>
      <c r="R398" s="5"/>
      <c r="S398" s="5"/>
      <c r="T398" s="5"/>
    </row>
    <row r="399" spans="11:20" x14ac:dyDescent="0.2">
      <c r="K399" s="5"/>
      <c r="L399" s="5"/>
      <c r="M399" s="5"/>
      <c r="N399" s="5"/>
      <c r="O399" s="5"/>
      <c r="P399" s="5"/>
      <c r="Q399" s="5"/>
      <c r="R399" s="5"/>
      <c r="S399" s="5"/>
      <c r="T399" s="5"/>
    </row>
    <row r="400" spans="11:20" x14ac:dyDescent="0.2">
      <c r="K400" s="5"/>
      <c r="L400" s="5"/>
      <c r="M400" s="5"/>
      <c r="N400" s="5"/>
      <c r="O400" s="5"/>
      <c r="P400" s="5"/>
      <c r="Q400" s="5"/>
      <c r="R400" s="5"/>
      <c r="S400" s="5"/>
      <c r="T400" s="5"/>
    </row>
    <row r="401" spans="11:20" x14ac:dyDescent="0.2">
      <c r="K401" s="5"/>
      <c r="L401" s="5"/>
      <c r="M401" s="5"/>
      <c r="N401" s="5"/>
      <c r="O401" s="5"/>
      <c r="P401" s="5"/>
      <c r="Q401" s="5"/>
      <c r="R401" s="5"/>
      <c r="S401" s="5"/>
      <c r="T401" s="5"/>
    </row>
    <row r="402" spans="11:20" x14ac:dyDescent="0.2">
      <c r="K402" s="5"/>
      <c r="L402" s="5"/>
      <c r="M402" s="5"/>
      <c r="N402" s="5"/>
      <c r="O402" s="5"/>
      <c r="P402" s="5"/>
      <c r="Q402" s="5"/>
      <c r="R402" s="5"/>
      <c r="S402" s="5"/>
      <c r="T402" s="5"/>
    </row>
    <row r="403" spans="11:20" x14ac:dyDescent="0.2">
      <c r="K403" s="5"/>
      <c r="L403" s="5"/>
      <c r="M403" s="5"/>
      <c r="N403" s="5"/>
      <c r="O403" s="5"/>
      <c r="P403" s="5"/>
      <c r="Q403" s="5"/>
      <c r="R403" s="5"/>
      <c r="S403" s="5"/>
      <c r="T403" s="5"/>
    </row>
    <row r="404" spans="11:20" x14ac:dyDescent="0.2">
      <c r="K404" s="5"/>
      <c r="L404" s="5"/>
      <c r="M404" s="5"/>
      <c r="N404" s="5"/>
      <c r="O404" s="5"/>
      <c r="P404" s="5"/>
      <c r="Q404" s="5"/>
      <c r="R404" s="5"/>
      <c r="S404" s="5"/>
      <c r="T404" s="5"/>
    </row>
    <row r="405" spans="11:20" x14ac:dyDescent="0.2">
      <c r="K405" s="5"/>
      <c r="L405" s="5"/>
      <c r="M405" s="5"/>
      <c r="N405" s="5"/>
      <c r="O405" s="5"/>
      <c r="P405" s="5"/>
      <c r="Q405" s="5"/>
      <c r="R405" s="5"/>
      <c r="S405" s="5"/>
      <c r="T405" s="5"/>
    </row>
    <row r="406" spans="11:20" x14ac:dyDescent="0.2">
      <c r="K406" s="5"/>
      <c r="L406" s="5"/>
      <c r="M406" s="5"/>
      <c r="N406" s="5"/>
      <c r="O406" s="5"/>
      <c r="P406" s="5"/>
      <c r="Q406" s="5"/>
      <c r="R406" s="5"/>
      <c r="S406" s="5"/>
      <c r="T406" s="5"/>
    </row>
    <row r="407" spans="11:20" x14ac:dyDescent="0.2">
      <c r="K407" s="5"/>
      <c r="L407" s="5"/>
      <c r="M407" s="5"/>
      <c r="N407" s="5"/>
      <c r="O407" s="5"/>
      <c r="P407" s="5"/>
      <c r="Q407" s="5"/>
      <c r="R407" s="5"/>
      <c r="S407" s="5"/>
      <c r="T407" s="5"/>
    </row>
    <row r="408" spans="11:20" x14ac:dyDescent="0.2">
      <c r="K408" s="5"/>
      <c r="L408" s="5"/>
      <c r="M408" s="5"/>
      <c r="N408" s="5"/>
      <c r="O408" s="5"/>
      <c r="P408" s="5"/>
      <c r="Q408" s="5"/>
      <c r="R408" s="5"/>
      <c r="S408" s="5"/>
      <c r="T408" s="5"/>
    </row>
    <row r="409" spans="11:20" x14ac:dyDescent="0.2">
      <c r="K409" s="5"/>
      <c r="L409" s="5"/>
      <c r="M409" s="5"/>
      <c r="N409" s="5"/>
      <c r="O409" s="5"/>
      <c r="P409" s="5"/>
      <c r="Q409" s="5"/>
      <c r="R409" s="5"/>
      <c r="S409" s="5"/>
      <c r="T409" s="5"/>
    </row>
    <row r="410" spans="11:20" x14ac:dyDescent="0.2">
      <c r="K410" s="5"/>
      <c r="L410" s="5"/>
      <c r="M410" s="5"/>
      <c r="N410" s="5"/>
      <c r="O410" s="5"/>
      <c r="P410" s="5"/>
      <c r="Q410" s="5"/>
      <c r="R410" s="5"/>
      <c r="S410" s="5"/>
      <c r="T410" s="5"/>
    </row>
    <row r="411" spans="11:20" x14ac:dyDescent="0.2">
      <c r="K411" s="5"/>
      <c r="L411" s="5"/>
      <c r="M411" s="5"/>
      <c r="N411" s="5"/>
      <c r="O411" s="5"/>
      <c r="P411" s="5"/>
      <c r="Q411" s="5"/>
      <c r="R411" s="5"/>
      <c r="S411" s="5"/>
      <c r="T411" s="5"/>
    </row>
    <row r="412" spans="11:20" x14ac:dyDescent="0.2">
      <c r="K412" s="5"/>
      <c r="L412" s="5"/>
      <c r="M412" s="5"/>
      <c r="N412" s="5"/>
      <c r="O412" s="5"/>
      <c r="P412" s="5"/>
      <c r="Q412" s="5"/>
      <c r="R412" s="5"/>
      <c r="S412" s="5"/>
      <c r="T412" s="5"/>
    </row>
    <row r="413" spans="11:20" x14ac:dyDescent="0.2">
      <c r="K413" s="5"/>
      <c r="L413" s="5"/>
      <c r="M413" s="5"/>
      <c r="N413" s="5"/>
      <c r="O413" s="5"/>
      <c r="P413" s="5"/>
      <c r="Q413" s="5"/>
      <c r="R413" s="5"/>
      <c r="S413" s="5"/>
      <c r="T413" s="5"/>
    </row>
    <row r="414" spans="11:20" x14ac:dyDescent="0.2">
      <c r="K414" s="5"/>
      <c r="L414" s="5"/>
      <c r="M414" s="5"/>
      <c r="N414" s="5"/>
      <c r="O414" s="5"/>
      <c r="P414" s="5"/>
      <c r="Q414" s="5"/>
      <c r="R414" s="5"/>
      <c r="S414" s="5"/>
      <c r="T414" s="5"/>
    </row>
    <row r="415" spans="11:20" x14ac:dyDescent="0.2">
      <c r="K415" s="5"/>
      <c r="L415" s="5"/>
      <c r="M415" s="5"/>
      <c r="N415" s="5"/>
      <c r="O415" s="5"/>
      <c r="P415" s="5"/>
      <c r="Q415" s="5"/>
      <c r="R415" s="5"/>
      <c r="S415" s="5"/>
      <c r="T415" s="5"/>
    </row>
    <row r="416" spans="11:20" x14ac:dyDescent="0.2">
      <c r="K416" s="5"/>
      <c r="L416" s="5"/>
      <c r="M416" s="5"/>
      <c r="N416" s="5"/>
      <c r="O416" s="5"/>
      <c r="P416" s="5"/>
      <c r="Q416" s="5"/>
      <c r="R416" s="5"/>
      <c r="S416" s="5"/>
      <c r="T416" s="5"/>
    </row>
    <row r="417" spans="11:20" x14ac:dyDescent="0.2">
      <c r="K417" s="5"/>
      <c r="L417" s="5"/>
      <c r="M417" s="5"/>
      <c r="N417" s="5"/>
      <c r="O417" s="5"/>
      <c r="P417" s="5"/>
      <c r="Q417" s="5"/>
      <c r="R417" s="5"/>
      <c r="S417" s="5"/>
      <c r="T417" s="5"/>
    </row>
    <row r="418" spans="11:20" x14ac:dyDescent="0.2">
      <c r="K418" s="5"/>
      <c r="L418" s="5"/>
      <c r="M418" s="5"/>
      <c r="N418" s="5"/>
      <c r="O418" s="5"/>
      <c r="P418" s="5"/>
      <c r="Q418" s="5"/>
      <c r="R418" s="5"/>
      <c r="S418" s="5"/>
      <c r="T418" s="5"/>
    </row>
    <row r="419" spans="11:20" x14ac:dyDescent="0.2">
      <c r="K419" s="5"/>
      <c r="L419" s="5"/>
      <c r="M419" s="5"/>
      <c r="N419" s="5"/>
      <c r="O419" s="5"/>
      <c r="P419" s="5"/>
      <c r="Q419" s="5"/>
      <c r="R419" s="5"/>
      <c r="S419" s="5"/>
      <c r="T419" s="5"/>
    </row>
    <row r="420" spans="11:20" x14ac:dyDescent="0.2">
      <c r="K420" s="5"/>
      <c r="L420" s="5"/>
      <c r="M420" s="5"/>
      <c r="N420" s="5"/>
      <c r="O420" s="5"/>
      <c r="P420" s="5"/>
      <c r="Q420" s="5"/>
      <c r="R420" s="5"/>
      <c r="S420" s="5"/>
      <c r="T420" s="5"/>
    </row>
    <row r="421" spans="11:20" x14ac:dyDescent="0.2">
      <c r="K421" s="5"/>
      <c r="L421" s="5"/>
      <c r="M421" s="5"/>
      <c r="N421" s="5"/>
      <c r="O421" s="5"/>
      <c r="P421" s="5"/>
      <c r="Q421" s="5"/>
      <c r="R421" s="5"/>
      <c r="S421" s="5"/>
      <c r="T421" s="5"/>
    </row>
    <row r="422" spans="11:20" x14ac:dyDescent="0.2">
      <c r="K422" s="5"/>
      <c r="L422" s="5"/>
      <c r="M422" s="5"/>
      <c r="N422" s="5"/>
      <c r="O422" s="5"/>
      <c r="P422" s="5"/>
      <c r="Q422" s="5"/>
      <c r="R422" s="5"/>
      <c r="S422" s="5"/>
      <c r="T422" s="5"/>
    </row>
    <row r="423" spans="11:20" x14ac:dyDescent="0.2">
      <c r="K423" s="5"/>
      <c r="L423" s="5"/>
      <c r="M423" s="5"/>
      <c r="N423" s="5"/>
      <c r="O423" s="5"/>
      <c r="P423" s="5"/>
      <c r="Q423" s="5"/>
      <c r="R423" s="5"/>
      <c r="S423" s="5"/>
      <c r="T423" s="5"/>
    </row>
    <row r="424" spans="11:20" x14ac:dyDescent="0.2">
      <c r="K424" s="5"/>
      <c r="L424" s="5"/>
      <c r="M424" s="5"/>
      <c r="N424" s="5"/>
      <c r="O424" s="5"/>
      <c r="P424" s="5"/>
      <c r="Q424" s="5"/>
      <c r="R424" s="5"/>
      <c r="S424" s="5"/>
      <c r="T424" s="5"/>
    </row>
    <row r="425" spans="11:20" x14ac:dyDescent="0.2">
      <c r="K425" s="5"/>
      <c r="L425" s="5"/>
      <c r="M425" s="5"/>
      <c r="N425" s="5"/>
      <c r="O425" s="5"/>
      <c r="P425" s="5"/>
      <c r="Q425" s="5"/>
      <c r="R425" s="5"/>
      <c r="S425" s="5"/>
      <c r="T425" s="5"/>
    </row>
    <row r="426" spans="11:20" x14ac:dyDescent="0.2">
      <c r="K426" s="5"/>
      <c r="L426" s="5"/>
      <c r="M426" s="5"/>
      <c r="N426" s="5"/>
      <c r="O426" s="5"/>
      <c r="P426" s="5"/>
      <c r="Q426" s="5"/>
      <c r="R426" s="5"/>
      <c r="S426" s="5"/>
      <c r="T426" s="5"/>
    </row>
    <row r="427" spans="11:20" x14ac:dyDescent="0.2">
      <c r="K427" s="5"/>
      <c r="L427" s="5"/>
      <c r="M427" s="5"/>
      <c r="N427" s="5"/>
      <c r="O427" s="5"/>
      <c r="P427" s="5"/>
      <c r="Q427" s="5"/>
      <c r="R427" s="5"/>
      <c r="S427" s="5"/>
      <c r="T427" s="5"/>
    </row>
    <row r="428" spans="11:20" x14ac:dyDescent="0.2">
      <c r="K428" s="5"/>
      <c r="L428" s="5"/>
      <c r="M428" s="5"/>
      <c r="N428" s="5"/>
      <c r="O428" s="5"/>
      <c r="P428" s="5"/>
      <c r="Q428" s="5"/>
      <c r="R428" s="5"/>
      <c r="S428" s="5"/>
      <c r="T428" s="5"/>
    </row>
    <row r="429" spans="11:20" x14ac:dyDescent="0.2">
      <c r="K429" s="5"/>
      <c r="L429" s="5"/>
      <c r="M429" s="5"/>
      <c r="N429" s="5"/>
      <c r="O429" s="5"/>
      <c r="P429" s="5"/>
      <c r="Q429" s="5"/>
      <c r="R429" s="5"/>
      <c r="S429" s="5"/>
      <c r="T429" s="5"/>
    </row>
    <row r="430" spans="11:20" x14ac:dyDescent="0.2">
      <c r="K430" s="5"/>
      <c r="L430" s="5"/>
      <c r="M430" s="5"/>
      <c r="N430" s="5"/>
      <c r="O430" s="5"/>
      <c r="P430" s="5"/>
      <c r="Q430" s="5"/>
      <c r="R430" s="5"/>
      <c r="S430" s="5"/>
      <c r="T430" s="5"/>
    </row>
    <row r="431" spans="11:20" x14ac:dyDescent="0.2">
      <c r="K431" s="5"/>
      <c r="L431" s="5"/>
      <c r="M431" s="5"/>
      <c r="N431" s="5"/>
      <c r="O431" s="5"/>
      <c r="P431" s="5"/>
      <c r="Q431" s="5"/>
      <c r="R431" s="5"/>
      <c r="S431" s="5"/>
      <c r="T431" s="5"/>
    </row>
    <row r="432" spans="11:20" x14ac:dyDescent="0.2">
      <c r="K432" s="5"/>
      <c r="L432" s="5"/>
      <c r="M432" s="5"/>
      <c r="N432" s="5"/>
      <c r="O432" s="5"/>
      <c r="P432" s="5"/>
      <c r="Q432" s="5"/>
      <c r="R432" s="5"/>
      <c r="S432" s="5"/>
      <c r="T432" s="5"/>
    </row>
    <row r="433" spans="11:20" x14ac:dyDescent="0.2">
      <c r="K433" s="5"/>
      <c r="L433" s="5"/>
      <c r="M433" s="5"/>
      <c r="N433" s="5"/>
      <c r="O433" s="5"/>
      <c r="P433" s="5"/>
      <c r="Q433" s="5"/>
      <c r="R433" s="5"/>
      <c r="S433" s="5"/>
      <c r="T433" s="5"/>
    </row>
    <row r="434" spans="11:20" x14ac:dyDescent="0.2">
      <c r="K434" s="5"/>
      <c r="L434" s="5"/>
      <c r="M434" s="5"/>
      <c r="N434" s="5"/>
      <c r="O434" s="5"/>
      <c r="P434" s="5"/>
      <c r="Q434" s="5"/>
      <c r="R434" s="5"/>
      <c r="S434" s="5"/>
      <c r="T434" s="5"/>
    </row>
    <row r="435" spans="11:20" x14ac:dyDescent="0.2">
      <c r="K435" s="5"/>
      <c r="L435" s="5"/>
      <c r="M435" s="5"/>
      <c r="N435" s="5"/>
      <c r="O435" s="5"/>
      <c r="P435" s="5"/>
      <c r="Q435" s="5"/>
      <c r="R435" s="5"/>
      <c r="S435" s="5"/>
      <c r="T435" s="5"/>
    </row>
    <row r="436" spans="11:20" x14ac:dyDescent="0.2">
      <c r="K436" s="5"/>
      <c r="L436" s="5"/>
      <c r="M436" s="5"/>
      <c r="N436" s="5"/>
      <c r="O436" s="5"/>
      <c r="P436" s="5"/>
      <c r="Q436" s="5"/>
      <c r="R436" s="5"/>
      <c r="S436" s="5"/>
      <c r="T436" s="5"/>
    </row>
    <row r="437" spans="11:20" x14ac:dyDescent="0.2">
      <c r="K437" s="5"/>
      <c r="L437" s="5"/>
      <c r="M437" s="5"/>
      <c r="N437" s="5"/>
      <c r="O437" s="5"/>
      <c r="P437" s="5"/>
      <c r="Q437" s="5"/>
      <c r="R437" s="5"/>
      <c r="S437" s="5"/>
      <c r="T437" s="5"/>
    </row>
    <row r="438" spans="11:20" x14ac:dyDescent="0.2">
      <c r="K438" s="5"/>
      <c r="L438" s="5"/>
      <c r="M438" s="5"/>
      <c r="N438" s="5"/>
      <c r="O438" s="5"/>
      <c r="P438" s="5"/>
      <c r="Q438" s="5"/>
      <c r="R438" s="5"/>
      <c r="S438" s="5"/>
      <c r="T438" s="5"/>
    </row>
    <row r="439" spans="11:20" x14ac:dyDescent="0.2">
      <c r="K439" s="5"/>
      <c r="L439" s="5"/>
      <c r="M439" s="5"/>
      <c r="N439" s="5"/>
      <c r="O439" s="5"/>
      <c r="P439" s="5"/>
      <c r="Q439" s="5"/>
      <c r="R439" s="5"/>
      <c r="S439" s="5"/>
      <c r="T439" s="5"/>
    </row>
    <row r="440" spans="11:20" x14ac:dyDescent="0.2">
      <c r="K440" s="5"/>
      <c r="L440" s="5"/>
      <c r="M440" s="5"/>
      <c r="N440" s="5"/>
      <c r="O440" s="5"/>
      <c r="P440" s="5"/>
      <c r="Q440" s="5"/>
      <c r="R440" s="5"/>
      <c r="S440" s="5"/>
      <c r="T440" s="5"/>
    </row>
    <row r="441" spans="11:20" x14ac:dyDescent="0.2">
      <c r="K441" s="5"/>
      <c r="L441" s="5"/>
      <c r="M441" s="5"/>
      <c r="N441" s="5"/>
      <c r="O441" s="5"/>
      <c r="P441" s="5"/>
      <c r="Q441" s="5"/>
      <c r="R441" s="5"/>
      <c r="S441" s="5"/>
      <c r="T441" s="5"/>
    </row>
    <row r="442" spans="11:20" x14ac:dyDescent="0.2">
      <c r="K442" s="5"/>
      <c r="L442" s="5"/>
      <c r="M442" s="5"/>
      <c r="N442" s="5"/>
      <c r="O442" s="5"/>
      <c r="P442" s="5"/>
      <c r="Q442" s="5"/>
      <c r="R442" s="5"/>
      <c r="S442" s="5"/>
      <c r="T442" s="5"/>
    </row>
    <row r="443" spans="11:20" x14ac:dyDescent="0.2">
      <c r="K443" s="5"/>
      <c r="L443" s="5"/>
      <c r="M443" s="5"/>
      <c r="N443" s="5"/>
      <c r="O443" s="5"/>
      <c r="P443" s="5"/>
      <c r="Q443" s="5"/>
      <c r="R443" s="5"/>
      <c r="S443" s="5"/>
      <c r="T443" s="5"/>
    </row>
    <row r="444" spans="11:20" x14ac:dyDescent="0.2">
      <c r="K444" s="5"/>
      <c r="L444" s="5"/>
      <c r="M444" s="5"/>
      <c r="N444" s="5"/>
      <c r="O444" s="5"/>
      <c r="P444" s="5"/>
      <c r="Q444" s="5"/>
      <c r="R444" s="5"/>
      <c r="S444" s="5"/>
      <c r="T444" s="5"/>
    </row>
    <row r="445" spans="11:20" x14ac:dyDescent="0.2">
      <c r="K445" s="5"/>
      <c r="L445" s="5"/>
      <c r="M445" s="5"/>
      <c r="N445" s="5"/>
      <c r="O445" s="5"/>
      <c r="P445" s="5"/>
      <c r="Q445" s="5"/>
      <c r="R445" s="5"/>
      <c r="S445" s="5"/>
      <c r="T445" s="5"/>
    </row>
    <row r="446" spans="11:20" x14ac:dyDescent="0.2">
      <c r="K446" s="5"/>
      <c r="L446" s="5"/>
      <c r="M446" s="5"/>
      <c r="N446" s="5"/>
      <c r="O446" s="5"/>
      <c r="P446" s="5"/>
      <c r="Q446" s="5"/>
      <c r="R446" s="5"/>
      <c r="S446" s="5"/>
      <c r="T446" s="5"/>
    </row>
    <row r="447" spans="11:20" x14ac:dyDescent="0.2">
      <c r="K447" s="5"/>
      <c r="L447" s="5"/>
      <c r="M447" s="5"/>
      <c r="N447" s="5"/>
      <c r="O447" s="5"/>
      <c r="P447" s="5"/>
      <c r="Q447" s="5"/>
      <c r="R447" s="5"/>
      <c r="S447" s="5"/>
      <c r="T447" s="5"/>
    </row>
    <row r="448" spans="11:20" x14ac:dyDescent="0.2">
      <c r="K448" s="5"/>
      <c r="L448" s="5"/>
      <c r="M448" s="5"/>
      <c r="N448" s="5"/>
      <c r="O448" s="5"/>
      <c r="P448" s="5"/>
      <c r="Q448" s="5"/>
      <c r="R448" s="5"/>
      <c r="S448" s="5"/>
      <c r="T448" s="5"/>
    </row>
    <row r="449" spans="11:20" x14ac:dyDescent="0.2">
      <c r="K449" s="5"/>
      <c r="L449" s="5"/>
      <c r="M449" s="5"/>
      <c r="N449" s="5"/>
      <c r="O449" s="5"/>
      <c r="P449" s="5"/>
      <c r="Q449" s="5"/>
      <c r="R449" s="5"/>
      <c r="S449" s="5"/>
      <c r="T449" s="5"/>
    </row>
    <row r="450" spans="11:20" x14ac:dyDescent="0.2">
      <c r="K450" s="5"/>
      <c r="L450" s="5"/>
      <c r="M450" s="5"/>
      <c r="N450" s="5"/>
      <c r="O450" s="5"/>
      <c r="P450" s="5"/>
      <c r="Q450" s="5"/>
      <c r="R450" s="5"/>
      <c r="S450" s="5"/>
      <c r="T450" s="5"/>
    </row>
    <row r="451" spans="11:20" x14ac:dyDescent="0.2">
      <c r="K451" s="5"/>
      <c r="L451" s="5"/>
      <c r="M451" s="5"/>
      <c r="N451" s="5"/>
      <c r="O451" s="5"/>
      <c r="P451" s="5"/>
      <c r="Q451" s="5"/>
      <c r="R451" s="5"/>
      <c r="S451" s="5"/>
      <c r="T451" s="5"/>
    </row>
    <row r="452" spans="11:20" x14ac:dyDescent="0.2">
      <c r="K452" s="5"/>
      <c r="L452" s="5"/>
      <c r="M452" s="5"/>
      <c r="N452" s="5"/>
      <c r="O452" s="5"/>
      <c r="P452" s="5"/>
      <c r="Q452" s="5"/>
      <c r="R452" s="5"/>
      <c r="S452" s="5"/>
      <c r="T452" s="5"/>
    </row>
    <row r="453" spans="11:20" x14ac:dyDescent="0.2">
      <c r="K453" s="5"/>
      <c r="L453" s="5"/>
      <c r="M453" s="5"/>
      <c r="N453" s="5"/>
      <c r="O453" s="5"/>
      <c r="P453" s="5"/>
      <c r="Q453" s="5"/>
      <c r="R453" s="5"/>
      <c r="S453" s="5"/>
      <c r="T453" s="5"/>
    </row>
    <row r="454" spans="11:20" x14ac:dyDescent="0.2">
      <c r="K454" s="5"/>
      <c r="L454" s="5"/>
      <c r="M454" s="5"/>
      <c r="N454" s="5"/>
      <c r="O454" s="5"/>
      <c r="P454" s="5"/>
      <c r="Q454" s="5"/>
      <c r="R454" s="5"/>
      <c r="S454" s="5"/>
      <c r="T454" s="5"/>
    </row>
    <row r="455" spans="11:20" x14ac:dyDescent="0.2">
      <c r="K455" s="5"/>
      <c r="L455" s="5"/>
      <c r="M455" s="5"/>
      <c r="N455" s="5"/>
      <c r="O455" s="5"/>
      <c r="P455" s="5"/>
      <c r="Q455" s="5"/>
      <c r="R455" s="5"/>
      <c r="S455" s="5"/>
      <c r="T455" s="5"/>
    </row>
    <row r="456" spans="11:20" x14ac:dyDescent="0.2">
      <c r="K456" s="5"/>
      <c r="L456" s="5"/>
      <c r="M456" s="5"/>
      <c r="N456" s="5"/>
      <c r="O456" s="5"/>
      <c r="P456" s="5"/>
      <c r="Q456" s="5"/>
      <c r="R456" s="5"/>
      <c r="S456" s="5"/>
      <c r="T456" s="5"/>
    </row>
    <row r="457" spans="11:20" x14ac:dyDescent="0.2">
      <c r="K457" s="5"/>
      <c r="L457" s="5"/>
      <c r="M457" s="5"/>
      <c r="N457" s="5"/>
      <c r="O457" s="5"/>
      <c r="P457" s="5"/>
      <c r="Q457" s="5"/>
      <c r="R457" s="5"/>
      <c r="S457" s="5"/>
      <c r="T457" s="5"/>
    </row>
    <row r="458" spans="11:20" x14ac:dyDescent="0.2">
      <c r="K458" s="5"/>
      <c r="L458" s="5"/>
      <c r="M458" s="5"/>
      <c r="N458" s="5"/>
      <c r="O458" s="5"/>
      <c r="P458" s="5"/>
      <c r="Q458" s="5"/>
      <c r="R458" s="5"/>
      <c r="S458" s="5"/>
      <c r="T458" s="5"/>
    </row>
    <row r="459" spans="11:20" x14ac:dyDescent="0.2">
      <c r="K459" s="5"/>
      <c r="L459" s="5"/>
      <c r="M459" s="5"/>
      <c r="N459" s="5"/>
      <c r="O459" s="5"/>
      <c r="P459" s="5"/>
      <c r="Q459" s="5"/>
      <c r="R459" s="5"/>
      <c r="S459" s="5"/>
      <c r="T459" s="5"/>
    </row>
    <row r="460" spans="11:20" x14ac:dyDescent="0.2">
      <c r="K460" s="5"/>
      <c r="L460" s="5"/>
      <c r="M460" s="5"/>
      <c r="N460" s="5"/>
      <c r="O460" s="5"/>
      <c r="P460" s="5"/>
      <c r="Q460" s="5"/>
      <c r="R460" s="5"/>
      <c r="S460" s="5"/>
      <c r="T460" s="5"/>
    </row>
    <row r="461" spans="11:20" x14ac:dyDescent="0.2">
      <c r="K461" s="5"/>
      <c r="L461" s="5"/>
      <c r="M461" s="5"/>
      <c r="N461" s="5"/>
      <c r="O461" s="5"/>
      <c r="P461" s="5"/>
      <c r="Q461" s="5"/>
      <c r="R461" s="5"/>
      <c r="S461" s="5"/>
      <c r="T461" s="5"/>
    </row>
  </sheetData>
  <phoneticPr fontId="4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8"/>
  <sheetViews>
    <sheetView workbookViewId="0">
      <pane ySplit="2295" topLeftCell="A8" activePane="bottomLeft"/>
      <selection pane="bottomLeft" activeCell="H121" sqref="H121"/>
    </sheetView>
  </sheetViews>
  <sheetFormatPr defaultRowHeight="12.75" x14ac:dyDescent="0.2"/>
  <cols>
    <col min="1" max="1" width="30.140625" style="8" customWidth="1"/>
    <col min="2" max="2" width="6.7109375" customWidth="1"/>
    <col min="3" max="3" width="6" customWidth="1"/>
    <col min="5" max="5" width="7.42578125" customWidth="1"/>
    <col min="6" max="6" width="7.140625" style="7" customWidth="1"/>
    <col min="7" max="7" width="6.85546875" style="7" customWidth="1"/>
    <col min="8" max="8" width="6.7109375" customWidth="1"/>
    <col min="9" max="9" width="7.28515625" customWidth="1"/>
    <col min="10" max="11" width="6.5703125" customWidth="1"/>
    <col min="12" max="12" width="7.28515625" style="7" customWidth="1"/>
  </cols>
  <sheetData>
    <row r="1" spans="1:17" x14ac:dyDescent="0.2">
      <c r="A1" s="9" t="s">
        <v>1039</v>
      </c>
      <c r="B1" s="2" t="s">
        <v>1</v>
      </c>
      <c r="C1" s="2" t="s">
        <v>2</v>
      </c>
      <c r="D1" s="2" t="s">
        <v>5</v>
      </c>
      <c r="E1" s="2" t="s">
        <v>4</v>
      </c>
      <c r="F1" s="6" t="s">
        <v>3</v>
      </c>
      <c r="G1" s="6" t="s">
        <v>6</v>
      </c>
      <c r="H1" s="2" t="s">
        <v>24</v>
      </c>
      <c r="I1" s="2"/>
      <c r="J1" s="2" t="s">
        <v>7</v>
      </c>
      <c r="K1" s="2" t="s">
        <v>8</v>
      </c>
      <c r="L1" s="6" t="s">
        <v>56</v>
      </c>
      <c r="M1" t="s">
        <v>45</v>
      </c>
      <c r="N1" t="s">
        <v>46</v>
      </c>
      <c r="O1" t="s">
        <v>47</v>
      </c>
      <c r="P1" t="s">
        <v>95</v>
      </c>
      <c r="Q1" t="s">
        <v>74</v>
      </c>
    </row>
    <row r="2" spans="1:17" x14ac:dyDescent="0.2">
      <c r="A2" s="8" t="s">
        <v>12</v>
      </c>
      <c r="B2" s="1">
        <f t="shared" ref="B2:H2" si="0">AVERAGE(B9:B821)</f>
        <v>89.113207547169807</v>
      </c>
      <c r="C2" s="1">
        <f t="shared" si="0"/>
        <v>57.981132075471699</v>
      </c>
      <c r="D2" s="1">
        <f t="shared" si="0"/>
        <v>43.018867924528301</v>
      </c>
      <c r="E2" s="1">
        <f t="shared" si="0"/>
        <v>37.566037735849058</v>
      </c>
      <c r="F2" s="1">
        <f t="shared" si="0"/>
        <v>1.5363635542231717</v>
      </c>
      <c r="G2" s="1">
        <f t="shared" si="0"/>
        <v>0.48143305200625869</v>
      </c>
      <c r="H2" s="1">
        <f t="shared" si="0"/>
        <v>20.471698113207548</v>
      </c>
      <c r="I2" s="1"/>
      <c r="J2" s="1">
        <f>AVERAGE(J9:J821)</f>
        <v>12.585507246376812</v>
      </c>
      <c r="K2" s="1">
        <f>AVERAGE(K9:K821)</f>
        <v>11.971014492753623</v>
      </c>
      <c r="L2" s="1">
        <f>AVERAGE(L9:L821)</f>
        <v>1.0552327274271966</v>
      </c>
    </row>
    <row r="3" spans="1:17" x14ac:dyDescent="0.2">
      <c r="A3" s="8" t="s">
        <v>14</v>
      </c>
      <c r="B3">
        <f t="shared" ref="B3:H3" si="1">MIN(B9:B821)</f>
        <v>50</v>
      </c>
      <c r="C3">
        <f t="shared" si="1"/>
        <v>32</v>
      </c>
      <c r="D3">
        <f t="shared" si="1"/>
        <v>22</v>
      </c>
      <c r="E3">
        <f t="shared" si="1"/>
        <v>28</v>
      </c>
      <c r="F3">
        <f t="shared" si="1"/>
        <v>1.3287671232876712</v>
      </c>
      <c r="G3">
        <f t="shared" si="1"/>
        <v>0.36666666666666664</v>
      </c>
      <c r="H3">
        <f t="shared" si="1"/>
        <v>16</v>
      </c>
      <c r="J3">
        <f>MIN(J9:J821)</f>
        <v>11</v>
      </c>
      <c r="K3">
        <f>MIN(K9:K821)</f>
        <v>10</v>
      </c>
      <c r="L3">
        <f>MIN(L9:L821)</f>
        <v>0.91666666666666663</v>
      </c>
    </row>
    <row r="4" spans="1:17" x14ac:dyDescent="0.2">
      <c r="A4" s="8" t="s">
        <v>15</v>
      </c>
      <c r="B4" s="1">
        <f t="shared" ref="B4:H4" si="2">PERCENTILE(B9:B821,0.05)</f>
        <v>62.4</v>
      </c>
      <c r="C4" s="1">
        <f t="shared" si="2"/>
        <v>42.4</v>
      </c>
      <c r="D4" s="1">
        <f t="shared" si="2"/>
        <v>27.6</v>
      </c>
      <c r="E4" s="1">
        <f t="shared" si="2"/>
        <v>29.6</v>
      </c>
      <c r="F4" s="1">
        <f t="shared" si="2"/>
        <v>1.3458333333333334</v>
      </c>
      <c r="G4" s="1">
        <f t="shared" si="2"/>
        <v>0.41047099252071961</v>
      </c>
      <c r="H4" s="1">
        <f t="shared" si="2"/>
        <v>18</v>
      </c>
      <c r="I4" s="1"/>
      <c r="J4" s="1">
        <f>PERCENTILE(J9:J821,0.05)</f>
        <v>11</v>
      </c>
      <c r="K4" s="1">
        <f>PERCENTILE(K9:K821,0.05)</f>
        <v>11</v>
      </c>
      <c r="L4" s="1">
        <f>PERCENTILE(L9:L821,0.05)</f>
        <v>0.91666666666666663</v>
      </c>
    </row>
    <row r="5" spans="1:17" x14ac:dyDescent="0.2">
      <c r="A5" s="8" t="s">
        <v>16</v>
      </c>
      <c r="B5" s="1">
        <f t="shared" ref="B5:H5" si="3">PERCENTILE(B9:B821,0.95)</f>
        <v>109.19999999999999</v>
      </c>
      <c r="C5" s="1">
        <f t="shared" si="3"/>
        <v>74.199999999999989</v>
      </c>
      <c r="D5" s="1">
        <f t="shared" si="3"/>
        <v>56.999999999999993</v>
      </c>
      <c r="E5" s="1">
        <f t="shared" si="3"/>
        <v>48</v>
      </c>
      <c r="F5" s="1">
        <f t="shared" si="3"/>
        <v>1.7223513328776485</v>
      </c>
      <c r="G5" s="1">
        <f t="shared" si="3"/>
        <v>0.55398692810457517</v>
      </c>
      <c r="H5" s="1">
        <f t="shared" si="3"/>
        <v>24</v>
      </c>
      <c r="I5" s="1"/>
      <c r="J5" s="1">
        <f>PERCENTILE(J9:J821,0.95)</f>
        <v>14.6</v>
      </c>
      <c r="K5" s="1">
        <f>PERCENTILE(K9:K821,0.95)</f>
        <v>13</v>
      </c>
      <c r="L5" s="1">
        <f>PERCENTILE(L9:L821,0.95)</f>
        <v>1.2479198767334359</v>
      </c>
    </row>
    <row r="6" spans="1:17" x14ac:dyDescent="0.2">
      <c r="A6" s="8" t="s">
        <v>13</v>
      </c>
      <c r="B6">
        <f t="shared" ref="B6:H6" si="4">MAX(B9:B821)</f>
        <v>135</v>
      </c>
      <c r="C6">
        <f t="shared" si="4"/>
        <v>77</v>
      </c>
      <c r="D6">
        <f t="shared" si="4"/>
        <v>60</v>
      </c>
      <c r="E6">
        <f t="shared" si="4"/>
        <v>48</v>
      </c>
      <c r="F6">
        <f t="shared" si="4"/>
        <v>1.803921568627451</v>
      </c>
      <c r="G6">
        <f t="shared" si="4"/>
        <v>0.55913978494623651</v>
      </c>
      <c r="H6">
        <f t="shared" si="4"/>
        <v>24</v>
      </c>
      <c r="J6">
        <f>MAX(J9:J821)</f>
        <v>16</v>
      </c>
      <c r="K6">
        <f>MAX(K9:K821)</f>
        <v>13</v>
      </c>
      <c r="L6">
        <f>MAX(L9:L821)</f>
        <v>1.2982456140350878</v>
      </c>
    </row>
    <row r="7" spans="1:17" s="5" customFormat="1" x14ac:dyDescent="0.2">
      <c r="A7" s="5" t="s">
        <v>22</v>
      </c>
      <c r="B7" s="5">
        <f t="shared" ref="B7:H7" si="5">COUNT(B9:B821)</f>
        <v>53</v>
      </c>
      <c r="C7" s="5">
        <f t="shared" si="5"/>
        <v>53</v>
      </c>
      <c r="D7" s="5">
        <f t="shared" si="5"/>
        <v>53</v>
      </c>
      <c r="E7" s="5">
        <f t="shared" si="5"/>
        <v>53</v>
      </c>
      <c r="F7" s="5">
        <f t="shared" si="5"/>
        <v>53</v>
      </c>
      <c r="G7" s="5">
        <f t="shared" si="5"/>
        <v>53</v>
      </c>
      <c r="H7" s="5">
        <f t="shared" si="5"/>
        <v>53</v>
      </c>
      <c r="J7" s="5">
        <f>COUNT(J9:J821)</f>
        <v>69</v>
      </c>
      <c r="K7" s="5">
        <f>COUNT(K9:K821)</f>
        <v>69</v>
      </c>
      <c r="L7" s="5">
        <f>COUNT(L9:L821)</f>
        <v>35</v>
      </c>
    </row>
    <row r="9" spans="1:17" x14ac:dyDescent="0.2">
      <c r="A9" s="11" t="s">
        <v>483</v>
      </c>
      <c r="J9">
        <v>14</v>
      </c>
      <c r="K9">
        <v>11</v>
      </c>
      <c r="L9" s="7">
        <f>J9/K9</f>
        <v>1.2727272727272727</v>
      </c>
    </row>
    <row r="10" spans="1:17" x14ac:dyDescent="0.2">
      <c r="A10" s="11" t="s">
        <v>483</v>
      </c>
      <c r="J10">
        <v>14.8</v>
      </c>
      <c r="K10">
        <v>11.4</v>
      </c>
      <c r="L10" s="7">
        <f>J10/K10</f>
        <v>1.2982456140350878</v>
      </c>
    </row>
    <row r="11" spans="1:17" x14ac:dyDescent="0.2">
      <c r="A11" s="11" t="s">
        <v>483</v>
      </c>
      <c r="J11">
        <v>14.6</v>
      </c>
      <c r="K11">
        <v>11.8</v>
      </c>
      <c r="L11" s="7">
        <f>J11/K11</f>
        <v>1.2372881355932202</v>
      </c>
    </row>
    <row r="12" spans="1:17" x14ac:dyDescent="0.2">
      <c r="A12" s="11" t="s">
        <v>483</v>
      </c>
      <c r="J12">
        <v>14.6</v>
      </c>
      <c r="K12">
        <v>13</v>
      </c>
      <c r="L12" s="7">
        <f>J12/K12</f>
        <v>1.1230769230769231</v>
      </c>
    </row>
    <row r="13" spans="1:17" x14ac:dyDescent="0.2">
      <c r="A13" s="11" t="s">
        <v>483</v>
      </c>
      <c r="J13">
        <v>14.4</v>
      </c>
      <c r="K13">
        <v>11.8</v>
      </c>
      <c r="L13" s="7">
        <f>J13/K13</f>
        <v>1.2203389830508473</v>
      </c>
    </row>
    <row r="14" spans="1:17" x14ac:dyDescent="0.2">
      <c r="A14" s="8" t="s">
        <v>586</v>
      </c>
      <c r="B14">
        <v>90</v>
      </c>
      <c r="C14">
        <v>58</v>
      </c>
      <c r="D14">
        <v>42</v>
      </c>
      <c r="E14">
        <v>30</v>
      </c>
      <c r="F14" s="7">
        <f>B14/C14</f>
        <v>1.5517241379310345</v>
      </c>
      <c r="G14" s="7">
        <f>D14/B14</f>
        <v>0.46666666666666667</v>
      </c>
      <c r="H14">
        <v>18</v>
      </c>
      <c r="J14">
        <v>12</v>
      </c>
      <c r="K14">
        <v>10</v>
      </c>
    </row>
    <row r="15" spans="1:17" x14ac:dyDescent="0.2">
      <c r="B15">
        <v>100</v>
      </c>
      <c r="C15">
        <v>60</v>
      </c>
      <c r="D15">
        <v>53</v>
      </c>
      <c r="E15">
        <v>33</v>
      </c>
      <c r="F15" s="7">
        <f t="shared" ref="F15:F40" si="6">B15/C15</f>
        <v>1.6666666666666667</v>
      </c>
      <c r="G15" s="7">
        <f t="shared" ref="G15:G40" si="7">D15/B15</f>
        <v>0.53</v>
      </c>
      <c r="H15">
        <v>23</v>
      </c>
      <c r="J15">
        <v>16</v>
      </c>
      <c r="K15">
        <v>12.5</v>
      </c>
      <c r="N15" t="s">
        <v>48</v>
      </c>
      <c r="O15" t="s">
        <v>214</v>
      </c>
    </row>
    <row r="16" spans="1:17" x14ac:dyDescent="0.2">
      <c r="B16">
        <v>114</v>
      </c>
      <c r="C16">
        <v>76</v>
      </c>
      <c r="D16">
        <v>60</v>
      </c>
      <c r="E16">
        <v>38</v>
      </c>
      <c r="F16" s="7">
        <f t="shared" si="6"/>
        <v>1.5</v>
      </c>
      <c r="G16" s="7">
        <f t="shared" si="7"/>
        <v>0.52631578947368418</v>
      </c>
      <c r="H16">
        <v>22</v>
      </c>
    </row>
    <row r="17" spans="1:8" x14ac:dyDescent="0.2">
      <c r="A17" s="8" t="s">
        <v>587</v>
      </c>
      <c r="B17">
        <v>97</v>
      </c>
      <c r="C17">
        <v>73</v>
      </c>
      <c r="D17">
        <v>47</v>
      </c>
      <c r="E17">
        <v>48</v>
      </c>
      <c r="F17" s="7">
        <f t="shared" si="6"/>
        <v>1.3287671232876712</v>
      </c>
      <c r="G17" s="7">
        <f t="shared" si="7"/>
        <v>0.4845360824742268</v>
      </c>
      <c r="H17">
        <v>20</v>
      </c>
    </row>
    <row r="18" spans="1:8" x14ac:dyDescent="0.2">
      <c r="B18">
        <v>104</v>
      </c>
      <c r="C18">
        <v>62</v>
      </c>
      <c r="D18">
        <v>54</v>
      </c>
      <c r="E18">
        <v>39</v>
      </c>
      <c r="F18" s="7">
        <f t="shared" si="6"/>
        <v>1.6774193548387097</v>
      </c>
      <c r="G18" s="7">
        <f t="shared" si="7"/>
        <v>0.51923076923076927</v>
      </c>
      <c r="H18">
        <v>22</v>
      </c>
    </row>
    <row r="19" spans="1:8" x14ac:dyDescent="0.2">
      <c r="B19">
        <v>91</v>
      </c>
      <c r="C19">
        <v>59</v>
      </c>
      <c r="D19">
        <v>44</v>
      </c>
      <c r="E19">
        <v>42</v>
      </c>
      <c r="F19" s="7">
        <f t="shared" si="6"/>
        <v>1.5423728813559323</v>
      </c>
      <c r="G19" s="7">
        <f t="shared" si="7"/>
        <v>0.48351648351648352</v>
      </c>
      <c r="H19">
        <v>22</v>
      </c>
    </row>
    <row r="20" spans="1:8" x14ac:dyDescent="0.2">
      <c r="B20">
        <v>70</v>
      </c>
      <c r="C20">
        <v>47</v>
      </c>
      <c r="D20">
        <v>34</v>
      </c>
      <c r="E20">
        <v>42</v>
      </c>
      <c r="F20" s="7">
        <f t="shared" si="6"/>
        <v>1.4893617021276595</v>
      </c>
      <c r="G20" s="7">
        <f t="shared" si="7"/>
        <v>0.48571428571428571</v>
      </c>
      <c r="H20">
        <v>18</v>
      </c>
    </row>
    <row r="21" spans="1:8" x14ac:dyDescent="0.2">
      <c r="B21">
        <v>65</v>
      </c>
      <c r="C21">
        <v>48</v>
      </c>
      <c r="D21">
        <v>30</v>
      </c>
      <c r="E21">
        <v>44</v>
      </c>
      <c r="F21" s="7">
        <f t="shared" si="6"/>
        <v>1.3541666666666667</v>
      </c>
      <c r="G21" s="7">
        <f t="shared" si="7"/>
        <v>0.46153846153846156</v>
      </c>
      <c r="H21">
        <v>19</v>
      </c>
    </row>
    <row r="22" spans="1:8" x14ac:dyDescent="0.2">
      <c r="B22">
        <v>65</v>
      </c>
      <c r="C22">
        <v>47</v>
      </c>
      <c r="D22">
        <v>30</v>
      </c>
      <c r="E22">
        <v>43</v>
      </c>
      <c r="F22" s="7">
        <f t="shared" si="6"/>
        <v>1.3829787234042554</v>
      </c>
      <c r="G22" s="7">
        <f t="shared" si="7"/>
        <v>0.46153846153846156</v>
      </c>
      <c r="H22">
        <v>18</v>
      </c>
    </row>
    <row r="23" spans="1:8" x14ac:dyDescent="0.2">
      <c r="B23">
        <v>104</v>
      </c>
      <c r="C23">
        <v>66</v>
      </c>
      <c r="D23">
        <v>50</v>
      </c>
      <c r="E23">
        <v>40</v>
      </c>
      <c r="F23" s="7">
        <f t="shared" si="6"/>
        <v>1.5757575757575757</v>
      </c>
      <c r="G23" s="7">
        <f t="shared" si="7"/>
        <v>0.48076923076923078</v>
      </c>
      <c r="H23">
        <v>24</v>
      </c>
    </row>
    <row r="24" spans="1:8" x14ac:dyDescent="0.2">
      <c r="B24">
        <v>90</v>
      </c>
      <c r="C24">
        <v>64</v>
      </c>
      <c r="D24">
        <v>50</v>
      </c>
      <c r="E24">
        <v>48</v>
      </c>
      <c r="F24" s="7">
        <f t="shared" si="6"/>
        <v>1.40625</v>
      </c>
      <c r="G24" s="7">
        <f t="shared" si="7"/>
        <v>0.55555555555555558</v>
      </c>
      <c r="H24">
        <v>20</v>
      </c>
    </row>
    <row r="25" spans="1:8" x14ac:dyDescent="0.2">
      <c r="B25">
        <v>100</v>
      </c>
      <c r="C25">
        <v>65</v>
      </c>
      <c r="D25">
        <v>47</v>
      </c>
      <c r="E25">
        <v>41</v>
      </c>
      <c r="F25" s="7">
        <f t="shared" si="6"/>
        <v>1.5384615384615385</v>
      </c>
      <c r="G25" s="7">
        <f t="shared" si="7"/>
        <v>0.47</v>
      </c>
      <c r="H25">
        <v>21</v>
      </c>
    </row>
    <row r="26" spans="1:8" x14ac:dyDescent="0.2">
      <c r="A26" s="8" t="s">
        <v>600</v>
      </c>
      <c r="B26">
        <v>97</v>
      </c>
      <c r="C26">
        <v>57</v>
      </c>
      <c r="D26">
        <v>50</v>
      </c>
      <c r="E26">
        <v>29</v>
      </c>
      <c r="F26" s="7">
        <f t="shared" si="6"/>
        <v>1.7017543859649122</v>
      </c>
      <c r="G26" s="7">
        <f t="shared" si="7"/>
        <v>0.51546391752577314</v>
      </c>
      <c r="H26">
        <v>19</v>
      </c>
    </row>
    <row r="27" spans="1:8" x14ac:dyDescent="0.2">
      <c r="B27">
        <v>100</v>
      </c>
      <c r="C27">
        <v>63</v>
      </c>
      <c r="D27">
        <v>48</v>
      </c>
      <c r="E27">
        <v>33</v>
      </c>
      <c r="F27" s="7">
        <f t="shared" si="6"/>
        <v>1.5873015873015872</v>
      </c>
      <c r="G27" s="7">
        <f t="shared" si="7"/>
        <v>0.48</v>
      </c>
      <c r="H27">
        <v>21</v>
      </c>
    </row>
    <row r="28" spans="1:8" x14ac:dyDescent="0.2">
      <c r="B28">
        <v>92</v>
      </c>
      <c r="C28">
        <v>62</v>
      </c>
      <c r="D28">
        <v>45</v>
      </c>
      <c r="E28">
        <v>35</v>
      </c>
      <c r="F28" s="7">
        <f t="shared" si="6"/>
        <v>1.4838709677419355</v>
      </c>
      <c r="G28" s="7">
        <f t="shared" si="7"/>
        <v>0.4891304347826087</v>
      </c>
      <c r="H28">
        <v>23</v>
      </c>
    </row>
    <row r="29" spans="1:8" x14ac:dyDescent="0.2">
      <c r="A29" s="8" t="s">
        <v>601</v>
      </c>
      <c r="B29">
        <v>64</v>
      </c>
      <c r="C29">
        <v>48</v>
      </c>
      <c r="D29">
        <v>25</v>
      </c>
      <c r="E29">
        <v>45</v>
      </c>
      <c r="F29" s="7">
        <f t="shared" si="6"/>
        <v>1.3333333333333333</v>
      </c>
      <c r="G29" s="7">
        <f t="shared" si="7"/>
        <v>0.390625</v>
      </c>
      <c r="H29">
        <v>20</v>
      </c>
    </row>
    <row r="30" spans="1:8" x14ac:dyDescent="0.2">
      <c r="B30">
        <v>60</v>
      </c>
      <c r="C30">
        <v>44</v>
      </c>
      <c r="D30">
        <v>22</v>
      </c>
      <c r="E30">
        <v>35</v>
      </c>
      <c r="F30" s="7">
        <f t="shared" si="6"/>
        <v>1.3636363636363635</v>
      </c>
      <c r="G30" s="7">
        <f t="shared" si="7"/>
        <v>0.36666666666666664</v>
      </c>
      <c r="H30">
        <v>20</v>
      </c>
    </row>
    <row r="31" spans="1:8" x14ac:dyDescent="0.2">
      <c r="A31" s="8" t="s">
        <v>601</v>
      </c>
      <c r="B31">
        <v>78</v>
      </c>
      <c r="C31">
        <v>57</v>
      </c>
      <c r="D31">
        <v>35</v>
      </c>
      <c r="E31">
        <v>39</v>
      </c>
      <c r="F31" s="7">
        <f t="shared" si="6"/>
        <v>1.368421052631579</v>
      </c>
      <c r="G31" s="7">
        <f t="shared" si="7"/>
        <v>0.44871794871794873</v>
      </c>
      <c r="H31">
        <v>19</v>
      </c>
    </row>
    <row r="32" spans="1:8" x14ac:dyDescent="0.2">
      <c r="B32">
        <v>82</v>
      </c>
      <c r="C32">
        <v>56</v>
      </c>
      <c r="D32">
        <v>35</v>
      </c>
      <c r="E32">
        <v>47</v>
      </c>
      <c r="F32" s="7">
        <f t="shared" si="6"/>
        <v>1.4642857142857142</v>
      </c>
      <c r="G32" s="7">
        <f t="shared" si="7"/>
        <v>0.42682926829268292</v>
      </c>
      <c r="H32">
        <v>19</v>
      </c>
    </row>
    <row r="33" spans="1:15" x14ac:dyDescent="0.2">
      <c r="A33" s="8" t="s">
        <v>601</v>
      </c>
      <c r="B33">
        <v>105</v>
      </c>
      <c r="C33">
        <v>72</v>
      </c>
      <c r="D33">
        <v>47</v>
      </c>
      <c r="E33">
        <v>41</v>
      </c>
      <c r="F33" s="7">
        <f t="shared" si="6"/>
        <v>1.4583333333333333</v>
      </c>
      <c r="G33" s="7">
        <f t="shared" si="7"/>
        <v>0.44761904761904764</v>
      </c>
      <c r="H33">
        <v>19</v>
      </c>
    </row>
    <row r="34" spans="1:15" x14ac:dyDescent="0.2">
      <c r="B34">
        <v>102</v>
      </c>
      <c r="C34">
        <v>65</v>
      </c>
      <c r="D34">
        <v>40</v>
      </c>
      <c r="E34">
        <v>40</v>
      </c>
      <c r="F34" s="7">
        <f t="shared" si="6"/>
        <v>1.5692307692307692</v>
      </c>
      <c r="G34" s="7">
        <f t="shared" si="7"/>
        <v>0.39215686274509803</v>
      </c>
      <c r="H34">
        <v>18</v>
      </c>
    </row>
    <row r="35" spans="1:15" x14ac:dyDescent="0.2">
      <c r="A35" s="8" t="s">
        <v>602</v>
      </c>
      <c r="B35">
        <v>75</v>
      </c>
      <c r="C35">
        <v>45</v>
      </c>
      <c r="D35">
        <v>37</v>
      </c>
      <c r="E35">
        <v>33</v>
      </c>
      <c r="F35" s="7">
        <f t="shared" si="6"/>
        <v>1.6666666666666667</v>
      </c>
      <c r="G35" s="7">
        <f t="shared" si="7"/>
        <v>0.49333333333333335</v>
      </c>
      <c r="H35">
        <v>20</v>
      </c>
    </row>
    <row r="36" spans="1:15" x14ac:dyDescent="0.2">
      <c r="B36">
        <v>65</v>
      </c>
      <c r="C36">
        <v>40</v>
      </c>
      <c r="D36">
        <v>28</v>
      </c>
      <c r="E36">
        <v>37</v>
      </c>
      <c r="F36" s="7">
        <f t="shared" si="6"/>
        <v>1.625</v>
      </c>
      <c r="G36" s="7">
        <f t="shared" si="7"/>
        <v>0.43076923076923079</v>
      </c>
      <c r="H36">
        <v>18</v>
      </c>
    </row>
    <row r="37" spans="1:15" x14ac:dyDescent="0.2">
      <c r="A37" s="8" t="s">
        <v>602</v>
      </c>
      <c r="B37">
        <v>60</v>
      </c>
      <c r="C37">
        <v>38</v>
      </c>
      <c r="D37">
        <v>30</v>
      </c>
      <c r="E37">
        <v>35</v>
      </c>
      <c r="F37" s="7">
        <f t="shared" si="6"/>
        <v>1.5789473684210527</v>
      </c>
      <c r="G37" s="7">
        <f t="shared" si="7"/>
        <v>0.5</v>
      </c>
      <c r="H37">
        <v>20</v>
      </c>
    </row>
    <row r="38" spans="1:15" x14ac:dyDescent="0.2">
      <c r="B38">
        <v>50</v>
      </c>
      <c r="C38">
        <v>32</v>
      </c>
      <c r="D38">
        <v>27</v>
      </c>
      <c r="E38">
        <v>32</v>
      </c>
      <c r="F38" s="7">
        <f t="shared" si="6"/>
        <v>1.5625</v>
      </c>
      <c r="G38" s="7">
        <f t="shared" si="7"/>
        <v>0.54</v>
      </c>
      <c r="H38">
        <v>16</v>
      </c>
    </row>
    <row r="39" spans="1:15" x14ac:dyDescent="0.2">
      <c r="A39" s="8" t="s">
        <v>602</v>
      </c>
      <c r="B39">
        <v>71</v>
      </c>
      <c r="C39">
        <v>47</v>
      </c>
      <c r="D39">
        <v>38</v>
      </c>
      <c r="E39">
        <v>32</v>
      </c>
      <c r="F39" s="7">
        <f t="shared" si="6"/>
        <v>1.5106382978723405</v>
      </c>
      <c r="G39" s="7">
        <f t="shared" si="7"/>
        <v>0.53521126760563376</v>
      </c>
      <c r="H39">
        <v>19</v>
      </c>
    </row>
    <row r="40" spans="1:15" x14ac:dyDescent="0.2">
      <c r="B40">
        <v>97</v>
      </c>
      <c r="C40">
        <v>63</v>
      </c>
      <c r="D40">
        <v>41</v>
      </c>
      <c r="E40">
        <v>35</v>
      </c>
      <c r="F40" s="7">
        <f t="shared" si="6"/>
        <v>1.5396825396825398</v>
      </c>
      <c r="G40" s="7">
        <f t="shared" si="7"/>
        <v>0.42268041237113402</v>
      </c>
      <c r="H40">
        <v>18</v>
      </c>
    </row>
    <row r="41" spans="1:15" x14ac:dyDescent="0.2">
      <c r="A41" s="8" t="s">
        <v>603</v>
      </c>
      <c r="B41">
        <v>97</v>
      </c>
      <c r="C41">
        <v>64</v>
      </c>
      <c r="D41">
        <v>45</v>
      </c>
      <c r="E41">
        <v>38</v>
      </c>
      <c r="F41" s="7">
        <f t="shared" ref="F41:F47" si="8">B41/C41</f>
        <v>1.515625</v>
      </c>
      <c r="G41" s="7">
        <f t="shared" ref="G41:G47" si="9">D41/B41</f>
        <v>0.46391752577319589</v>
      </c>
      <c r="H41">
        <v>21</v>
      </c>
    </row>
    <row r="42" spans="1:15" x14ac:dyDescent="0.2">
      <c r="B42">
        <v>85</v>
      </c>
      <c r="C42">
        <v>60</v>
      </c>
      <c r="D42">
        <v>47</v>
      </c>
      <c r="E42">
        <v>34</v>
      </c>
      <c r="F42" s="7">
        <f t="shared" si="8"/>
        <v>1.4166666666666667</v>
      </c>
      <c r="G42" s="7">
        <f t="shared" si="9"/>
        <v>0.55294117647058827</v>
      </c>
      <c r="H42">
        <v>20</v>
      </c>
    </row>
    <row r="43" spans="1:15" x14ac:dyDescent="0.2">
      <c r="A43" s="8" t="s">
        <v>603</v>
      </c>
      <c r="B43">
        <v>99</v>
      </c>
      <c r="C43">
        <v>59</v>
      </c>
      <c r="D43">
        <v>45</v>
      </c>
      <c r="E43">
        <v>33</v>
      </c>
      <c r="F43" s="7">
        <f t="shared" si="8"/>
        <v>1.6779661016949152</v>
      </c>
      <c r="G43" s="7">
        <f t="shared" si="9"/>
        <v>0.45454545454545453</v>
      </c>
      <c r="H43">
        <v>22</v>
      </c>
    </row>
    <row r="44" spans="1:15" x14ac:dyDescent="0.2">
      <c r="B44">
        <v>92</v>
      </c>
      <c r="C44">
        <v>57</v>
      </c>
      <c r="D44">
        <v>43</v>
      </c>
      <c r="E44">
        <v>34</v>
      </c>
      <c r="F44" s="7">
        <f t="shared" si="8"/>
        <v>1.6140350877192982</v>
      </c>
      <c r="G44" s="7">
        <f t="shared" si="9"/>
        <v>0.46739130434782611</v>
      </c>
      <c r="H44">
        <v>22</v>
      </c>
    </row>
    <row r="45" spans="1:15" x14ac:dyDescent="0.2">
      <c r="B45">
        <v>93</v>
      </c>
      <c r="C45">
        <v>58</v>
      </c>
      <c r="D45">
        <v>52</v>
      </c>
      <c r="E45">
        <v>32</v>
      </c>
      <c r="F45" s="7">
        <f t="shared" si="8"/>
        <v>1.603448275862069</v>
      </c>
      <c r="G45" s="7">
        <f t="shared" si="9"/>
        <v>0.55913978494623651</v>
      </c>
      <c r="H45">
        <v>24</v>
      </c>
    </row>
    <row r="46" spans="1:15" x14ac:dyDescent="0.2">
      <c r="A46" s="8" t="s">
        <v>603</v>
      </c>
      <c r="B46">
        <v>95</v>
      </c>
      <c r="C46">
        <v>57</v>
      </c>
      <c r="D46">
        <v>42</v>
      </c>
      <c r="E46">
        <v>35</v>
      </c>
      <c r="F46" s="7">
        <f t="shared" si="8"/>
        <v>1.6666666666666667</v>
      </c>
      <c r="G46" s="7">
        <f t="shared" si="9"/>
        <v>0.44210526315789472</v>
      </c>
      <c r="H46">
        <v>23</v>
      </c>
      <c r="J46">
        <v>12</v>
      </c>
      <c r="K46">
        <v>11</v>
      </c>
      <c r="M46" t="s">
        <v>107</v>
      </c>
      <c r="N46" t="s">
        <v>48</v>
      </c>
      <c r="O46" t="s">
        <v>49</v>
      </c>
    </row>
    <row r="47" spans="1:15" x14ac:dyDescent="0.2">
      <c r="B47">
        <v>90</v>
      </c>
      <c r="C47">
        <v>62</v>
      </c>
      <c r="D47">
        <v>42</v>
      </c>
      <c r="E47">
        <v>37</v>
      </c>
      <c r="F47" s="7">
        <f t="shared" si="8"/>
        <v>1.4516129032258065</v>
      </c>
      <c r="G47" s="7">
        <f t="shared" si="9"/>
        <v>0.46666666666666667</v>
      </c>
      <c r="H47">
        <v>22</v>
      </c>
      <c r="J47">
        <v>12</v>
      </c>
      <c r="K47">
        <v>11</v>
      </c>
    </row>
    <row r="48" spans="1:15" x14ac:dyDescent="0.2">
      <c r="J48">
        <v>11</v>
      </c>
      <c r="K48">
        <v>11</v>
      </c>
    </row>
    <row r="49" spans="1:15" x14ac:dyDescent="0.2">
      <c r="J49">
        <v>12</v>
      </c>
      <c r="K49">
        <v>11</v>
      </c>
    </row>
    <row r="50" spans="1:15" x14ac:dyDescent="0.2">
      <c r="J50">
        <v>12</v>
      </c>
      <c r="K50">
        <v>12</v>
      </c>
    </row>
    <row r="51" spans="1:15" x14ac:dyDescent="0.2">
      <c r="J51">
        <v>11</v>
      </c>
      <c r="K51">
        <v>12</v>
      </c>
    </row>
    <row r="52" spans="1:15" x14ac:dyDescent="0.2">
      <c r="J52">
        <v>11</v>
      </c>
      <c r="K52">
        <v>12</v>
      </c>
    </row>
    <row r="53" spans="1:15" x14ac:dyDescent="0.2">
      <c r="J53">
        <v>12</v>
      </c>
      <c r="K53">
        <v>11</v>
      </c>
    </row>
    <row r="54" spans="1:15" x14ac:dyDescent="0.2">
      <c r="J54">
        <v>11</v>
      </c>
      <c r="K54">
        <v>11</v>
      </c>
    </row>
    <row r="55" spans="1:15" x14ac:dyDescent="0.2">
      <c r="J55">
        <v>12</v>
      </c>
      <c r="K55">
        <v>11</v>
      </c>
    </row>
    <row r="57" spans="1:15" x14ac:dyDescent="0.2">
      <c r="A57" s="8" t="s">
        <v>604</v>
      </c>
      <c r="B57">
        <v>75</v>
      </c>
      <c r="C57">
        <v>47</v>
      </c>
      <c r="D57">
        <v>37</v>
      </c>
      <c r="E57">
        <v>34</v>
      </c>
      <c r="F57" s="7">
        <f t="shared" ref="F57:F63" si="10">B57/C57</f>
        <v>1.5957446808510638</v>
      </c>
      <c r="G57" s="7">
        <f t="shared" ref="G57:G63" si="11">D57/B57</f>
        <v>0.49333333333333335</v>
      </c>
      <c r="H57">
        <v>21</v>
      </c>
      <c r="J57">
        <v>13</v>
      </c>
      <c r="K57">
        <v>13</v>
      </c>
      <c r="M57" t="s">
        <v>107</v>
      </c>
      <c r="N57" t="s">
        <v>48</v>
      </c>
      <c r="O57" t="s">
        <v>49</v>
      </c>
    </row>
    <row r="58" spans="1:15" x14ac:dyDescent="0.2">
      <c r="A58" s="8" t="s">
        <v>604</v>
      </c>
      <c r="B58">
        <v>85</v>
      </c>
      <c r="C58">
        <v>54</v>
      </c>
      <c r="D58">
        <v>38</v>
      </c>
      <c r="E58">
        <v>38</v>
      </c>
      <c r="F58" s="7">
        <f t="shared" si="10"/>
        <v>1.5740740740740742</v>
      </c>
      <c r="G58" s="7">
        <f t="shared" si="11"/>
        <v>0.44705882352941179</v>
      </c>
      <c r="H58">
        <v>21</v>
      </c>
      <c r="J58">
        <v>13</v>
      </c>
      <c r="K58">
        <v>12</v>
      </c>
    </row>
    <row r="59" spans="1:15" x14ac:dyDescent="0.2">
      <c r="B59">
        <v>135</v>
      </c>
      <c r="C59">
        <v>77</v>
      </c>
      <c r="D59">
        <v>60</v>
      </c>
      <c r="E59">
        <v>28</v>
      </c>
      <c r="F59" s="7">
        <f t="shared" si="10"/>
        <v>1.7532467532467533</v>
      </c>
      <c r="G59" s="7">
        <f t="shared" si="11"/>
        <v>0.44444444444444442</v>
      </c>
      <c r="H59">
        <v>21</v>
      </c>
      <c r="J59">
        <v>11</v>
      </c>
      <c r="K59">
        <v>12</v>
      </c>
    </row>
    <row r="60" spans="1:15" x14ac:dyDescent="0.2">
      <c r="A60" s="8" t="s">
        <v>604</v>
      </c>
      <c r="B60">
        <v>103</v>
      </c>
      <c r="C60">
        <v>62</v>
      </c>
      <c r="D60">
        <v>52</v>
      </c>
      <c r="E60">
        <v>32</v>
      </c>
      <c r="F60" s="7">
        <f t="shared" si="10"/>
        <v>1.6612903225806452</v>
      </c>
      <c r="G60" s="7">
        <f t="shared" si="11"/>
        <v>0.50485436893203883</v>
      </c>
      <c r="H60">
        <v>19</v>
      </c>
      <c r="J60">
        <v>13</v>
      </c>
      <c r="K60">
        <v>12</v>
      </c>
    </row>
    <row r="61" spans="1:15" x14ac:dyDescent="0.2">
      <c r="B61">
        <v>92</v>
      </c>
      <c r="C61">
        <v>51</v>
      </c>
      <c r="D61">
        <v>48</v>
      </c>
      <c r="E61">
        <v>32</v>
      </c>
      <c r="F61" s="7">
        <f t="shared" si="10"/>
        <v>1.803921568627451</v>
      </c>
      <c r="G61" s="7">
        <f t="shared" si="11"/>
        <v>0.52173913043478259</v>
      </c>
      <c r="H61">
        <v>21</v>
      </c>
      <c r="J61">
        <v>12</v>
      </c>
      <c r="K61">
        <v>13</v>
      </c>
    </row>
    <row r="62" spans="1:15" x14ac:dyDescent="0.2">
      <c r="B62">
        <v>106</v>
      </c>
      <c r="C62">
        <v>60</v>
      </c>
      <c r="D62">
        <v>55</v>
      </c>
      <c r="E62">
        <v>28</v>
      </c>
      <c r="F62" s="7">
        <f t="shared" si="10"/>
        <v>1.7666666666666666</v>
      </c>
      <c r="G62" s="7">
        <f t="shared" si="11"/>
        <v>0.51886792452830188</v>
      </c>
      <c r="H62">
        <v>24</v>
      </c>
      <c r="J62">
        <v>12</v>
      </c>
      <c r="K62">
        <v>12</v>
      </c>
    </row>
    <row r="63" spans="1:15" x14ac:dyDescent="0.2">
      <c r="B63">
        <v>98</v>
      </c>
      <c r="C63">
        <v>66</v>
      </c>
      <c r="D63">
        <v>44</v>
      </c>
      <c r="E63">
        <v>32</v>
      </c>
      <c r="F63" s="7">
        <f t="shared" si="10"/>
        <v>1.4848484848484849</v>
      </c>
      <c r="G63" s="7">
        <f t="shared" si="11"/>
        <v>0.44897959183673469</v>
      </c>
      <c r="H63">
        <v>21</v>
      </c>
      <c r="J63">
        <v>12</v>
      </c>
      <c r="K63">
        <v>12</v>
      </c>
    </row>
    <row r="64" spans="1:15" x14ac:dyDescent="0.2">
      <c r="J64">
        <v>12</v>
      </c>
      <c r="K64">
        <v>12</v>
      </c>
    </row>
    <row r="65" spans="1:15" x14ac:dyDescent="0.2">
      <c r="J65">
        <v>13</v>
      </c>
      <c r="K65">
        <v>13</v>
      </c>
    </row>
    <row r="66" spans="1:15" x14ac:dyDescent="0.2">
      <c r="J66">
        <v>13</v>
      </c>
      <c r="K66">
        <v>13</v>
      </c>
    </row>
    <row r="67" spans="1:15" x14ac:dyDescent="0.2">
      <c r="J67">
        <v>13</v>
      </c>
      <c r="K67">
        <v>13</v>
      </c>
    </row>
    <row r="68" spans="1:15" x14ac:dyDescent="0.2">
      <c r="J68">
        <v>13</v>
      </c>
      <c r="K68">
        <v>12</v>
      </c>
    </row>
    <row r="69" spans="1:15" x14ac:dyDescent="0.2">
      <c r="J69">
        <v>14</v>
      </c>
      <c r="K69">
        <v>13</v>
      </c>
    </row>
    <row r="70" spans="1:15" x14ac:dyDescent="0.2">
      <c r="J70">
        <v>13</v>
      </c>
      <c r="K70">
        <v>12</v>
      </c>
    </row>
    <row r="71" spans="1:15" x14ac:dyDescent="0.2">
      <c r="J71">
        <v>12</v>
      </c>
      <c r="K71">
        <v>12</v>
      </c>
    </row>
    <row r="72" spans="1:15" x14ac:dyDescent="0.2">
      <c r="J72">
        <v>14</v>
      </c>
      <c r="K72">
        <v>13</v>
      </c>
    </row>
    <row r="73" spans="1:15" x14ac:dyDescent="0.2">
      <c r="J73">
        <v>12</v>
      </c>
      <c r="K73">
        <v>12</v>
      </c>
    </row>
    <row r="74" spans="1:15" x14ac:dyDescent="0.2">
      <c r="J74">
        <v>13</v>
      </c>
      <c r="K74">
        <v>13</v>
      </c>
    </row>
    <row r="75" spans="1:15" x14ac:dyDescent="0.2">
      <c r="J75">
        <v>13</v>
      </c>
      <c r="K75">
        <v>12</v>
      </c>
    </row>
    <row r="76" spans="1:15" x14ac:dyDescent="0.2">
      <c r="J76">
        <v>13</v>
      </c>
      <c r="K76">
        <v>12</v>
      </c>
    </row>
    <row r="77" spans="1:15" x14ac:dyDescent="0.2">
      <c r="A77" s="8" t="s">
        <v>50</v>
      </c>
      <c r="J77">
        <v>13</v>
      </c>
      <c r="K77">
        <v>13</v>
      </c>
      <c r="L77" s="7">
        <f t="shared" ref="L77:L106" si="12">J77/K77</f>
        <v>1</v>
      </c>
      <c r="M77" t="s">
        <v>44</v>
      </c>
      <c r="N77" t="s">
        <v>48</v>
      </c>
      <c r="O77" t="s">
        <v>49</v>
      </c>
    </row>
    <row r="78" spans="1:15" x14ac:dyDescent="0.2">
      <c r="J78">
        <v>13</v>
      </c>
      <c r="K78">
        <v>12</v>
      </c>
      <c r="L78" s="7">
        <f t="shared" si="12"/>
        <v>1.0833333333333333</v>
      </c>
    </row>
    <row r="79" spans="1:15" x14ac:dyDescent="0.2">
      <c r="J79">
        <v>11</v>
      </c>
      <c r="K79">
        <v>12</v>
      </c>
      <c r="L79" s="7">
        <f t="shared" si="12"/>
        <v>0.91666666666666663</v>
      </c>
    </row>
    <row r="80" spans="1:15" x14ac:dyDescent="0.2">
      <c r="J80">
        <v>13</v>
      </c>
      <c r="K80">
        <v>12</v>
      </c>
      <c r="L80" s="7">
        <f t="shared" si="12"/>
        <v>1.0833333333333333</v>
      </c>
    </row>
    <row r="81" spans="10:12" x14ac:dyDescent="0.2">
      <c r="J81">
        <v>12</v>
      </c>
      <c r="K81">
        <v>13</v>
      </c>
      <c r="L81" s="7">
        <f t="shared" si="12"/>
        <v>0.92307692307692313</v>
      </c>
    </row>
    <row r="82" spans="10:12" x14ac:dyDescent="0.2">
      <c r="J82">
        <v>12</v>
      </c>
      <c r="K82">
        <v>12</v>
      </c>
      <c r="L82" s="7">
        <f t="shared" si="12"/>
        <v>1</v>
      </c>
    </row>
    <row r="83" spans="10:12" x14ac:dyDescent="0.2">
      <c r="J83">
        <v>12</v>
      </c>
      <c r="K83">
        <v>12</v>
      </c>
      <c r="L83" s="7">
        <f t="shared" si="12"/>
        <v>1</v>
      </c>
    </row>
    <row r="84" spans="10:12" x14ac:dyDescent="0.2">
      <c r="J84">
        <v>12</v>
      </c>
      <c r="K84">
        <v>12</v>
      </c>
      <c r="L84" s="7">
        <f t="shared" si="12"/>
        <v>1</v>
      </c>
    </row>
    <row r="85" spans="10:12" x14ac:dyDescent="0.2">
      <c r="J85">
        <v>13</v>
      </c>
      <c r="K85">
        <v>13</v>
      </c>
      <c r="L85" s="7">
        <f t="shared" si="12"/>
        <v>1</v>
      </c>
    </row>
    <row r="86" spans="10:12" x14ac:dyDescent="0.2">
      <c r="J86">
        <v>13</v>
      </c>
      <c r="K86">
        <v>13</v>
      </c>
      <c r="L86" s="7">
        <f t="shared" si="12"/>
        <v>1</v>
      </c>
    </row>
    <row r="87" spans="10:12" x14ac:dyDescent="0.2">
      <c r="J87">
        <v>13</v>
      </c>
      <c r="K87">
        <v>13</v>
      </c>
      <c r="L87" s="7">
        <f t="shared" si="12"/>
        <v>1</v>
      </c>
    </row>
    <row r="88" spans="10:12" x14ac:dyDescent="0.2">
      <c r="J88">
        <v>13</v>
      </c>
      <c r="K88">
        <v>12</v>
      </c>
      <c r="L88" s="7">
        <f t="shared" si="12"/>
        <v>1.0833333333333333</v>
      </c>
    </row>
    <row r="89" spans="10:12" x14ac:dyDescent="0.2">
      <c r="J89">
        <v>14</v>
      </c>
      <c r="K89">
        <v>13</v>
      </c>
      <c r="L89" s="7">
        <f t="shared" si="12"/>
        <v>1.0769230769230769</v>
      </c>
    </row>
    <row r="90" spans="10:12" x14ac:dyDescent="0.2">
      <c r="J90">
        <v>13</v>
      </c>
      <c r="K90">
        <v>12</v>
      </c>
      <c r="L90" s="7">
        <f t="shared" si="12"/>
        <v>1.0833333333333333</v>
      </c>
    </row>
    <row r="91" spans="10:12" x14ac:dyDescent="0.2">
      <c r="J91">
        <v>12</v>
      </c>
      <c r="K91">
        <v>12</v>
      </c>
      <c r="L91" s="7">
        <f t="shared" si="12"/>
        <v>1</v>
      </c>
    </row>
    <row r="92" spans="10:12" x14ac:dyDescent="0.2">
      <c r="J92">
        <v>14</v>
      </c>
      <c r="K92">
        <v>13</v>
      </c>
      <c r="L92" s="7">
        <f t="shared" si="12"/>
        <v>1.0769230769230769</v>
      </c>
    </row>
    <row r="93" spans="10:12" x14ac:dyDescent="0.2">
      <c r="J93">
        <v>12</v>
      </c>
      <c r="K93">
        <v>12</v>
      </c>
      <c r="L93" s="7">
        <f t="shared" si="12"/>
        <v>1</v>
      </c>
    </row>
    <row r="94" spans="10:12" x14ac:dyDescent="0.2">
      <c r="J94">
        <v>13</v>
      </c>
      <c r="K94">
        <v>13</v>
      </c>
      <c r="L94" s="7">
        <f t="shared" si="12"/>
        <v>1</v>
      </c>
    </row>
    <row r="95" spans="10:12" x14ac:dyDescent="0.2">
      <c r="J95">
        <v>13</v>
      </c>
      <c r="K95">
        <v>12</v>
      </c>
      <c r="L95" s="7">
        <f t="shared" si="12"/>
        <v>1.0833333333333333</v>
      </c>
    </row>
    <row r="96" spans="10:12" x14ac:dyDescent="0.2">
      <c r="J96">
        <v>13</v>
      </c>
      <c r="K96">
        <v>12</v>
      </c>
      <c r="L96" s="7">
        <f t="shared" si="12"/>
        <v>1.0833333333333333</v>
      </c>
    </row>
    <row r="97" spans="1:15" x14ac:dyDescent="0.2">
      <c r="A97" s="8" t="s">
        <v>51</v>
      </c>
      <c r="J97">
        <v>12</v>
      </c>
      <c r="K97">
        <v>11</v>
      </c>
      <c r="L97" s="7">
        <f t="shared" si="12"/>
        <v>1.0909090909090908</v>
      </c>
      <c r="M97" t="s">
        <v>52</v>
      </c>
      <c r="N97" t="s">
        <v>48</v>
      </c>
      <c r="O97" t="s">
        <v>49</v>
      </c>
    </row>
    <row r="98" spans="1:15" x14ac:dyDescent="0.2">
      <c r="J98">
        <v>12</v>
      </c>
      <c r="K98">
        <v>11</v>
      </c>
      <c r="L98" s="7">
        <f t="shared" si="12"/>
        <v>1.0909090909090908</v>
      </c>
    </row>
    <row r="99" spans="1:15" x14ac:dyDescent="0.2">
      <c r="J99">
        <v>11</v>
      </c>
      <c r="K99">
        <v>11</v>
      </c>
      <c r="L99" s="7">
        <f t="shared" si="12"/>
        <v>1</v>
      </c>
    </row>
    <row r="100" spans="1:15" x14ac:dyDescent="0.2">
      <c r="J100">
        <v>12</v>
      </c>
      <c r="K100">
        <v>11</v>
      </c>
      <c r="L100" s="7">
        <f t="shared" si="12"/>
        <v>1.0909090909090908</v>
      </c>
    </row>
    <row r="101" spans="1:15" x14ac:dyDescent="0.2">
      <c r="J101">
        <v>12</v>
      </c>
      <c r="K101">
        <v>12</v>
      </c>
      <c r="L101" s="7">
        <f t="shared" si="12"/>
        <v>1</v>
      </c>
    </row>
    <row r="102" spans="1:15" x14ac:dyDescent="0.2">
      <c r="J102">
        <v>11</v>
      </c>
      <c r="K102">
        <v>12</v>
      </c>
      <c r="L102" s="7">
        <f t="shared" si="12"/>
        <v>0.91666666666666663</v>
      </c>
    </row>
    <row r="103" spans="1:15" x14ac:dyDescent="0.2">
      <c r="J103">
        <v>11</v>
      </c>
      <c r="K103">
        <v>12</v>
      </c>
      <c r="L103" s="7">
        <f t="shared" si="12"/>
        <v>0.91666666666666663</v>
      </c>
    </row>
    <row r="104" spans="1:15" x14ac:dyDescent="0.2">
      <c r="J104">
        <v>12</v>
      </c>
      <c r="K104">
        <v>11</v>
      </c>
      <c r="L104" s="7">
        <f t="shared" si="12"/>
        <v>1.0909090909090908</v>
      </c>
    </row>
    <row r="105" spans="1:15" x14ac:dyDescent="0.2">
      <c r="J105">
        <v>11</v>
      </c>
      <c r="K105">
        <v>11</v>
      </c>
      <c r="L105" s="7">
        <f t="shared" si="12"/>
        <v>1</v>
      </c>
    </row>
    <row r="106" spans="1:15" x14ac:dyDescent="0.2">
      <c r="J106">
        <v>12</v>
      </c>
      <c r="K106">
        <v>11</v>
      </c>
      <c r="L106" s="7">
        <f t="shared" si="12"/>
        <v>1.0909090909090908</v>
      </c>
    </row>
    <row r="107" spans="1:15" x14ac:dyDescent="0.2">
      <c r="A107" s="8" t="s">
        <v>273</v>
      </c>
      <c r="B107">
        <v>97</v>
      </c>
      <c r="C107">
        <v>73</v>
      </c>
      <c r="D107">
        <v>47</v>
      </c>
      <c r="E107">
        <v>48</v>
      </c>
      <c r="F107" s="7">
        <f>B107/C107</f>
        <v>1.3287671232876712</v>
      </c>
      <c r="G107" s="7">
        <f>D107/B107</f>
        <v>0.4845360824742268</v>
      </c>
      <c r="H107">
        <v>20</v>
      </c>
    </row>
    <row r="108" spans="1:15" x14ac:dyDescent="0.2">
      <c r="A108" s="8" t="s">
        <v>274</v>
      </c>
      <c r="B108">
        <v>104</v>
      </c>
      <c r="C108">
        <v>62</v>
      </c>
      <c r="D108">
        <v>54</v>
      </c>
      <c r="E108">
        <v>39</v>
      </c>
      <c r="F108" s="7">
        <f t="shared" ref="F108:F118" si="13">B108/C108</f>
        <v>1.6774193548387097</v>
      </c>
      <c r="G108" s="7">
        <f t="shared" ref="G108:G118" si="14">D108/B108</f>
        <v>0.51923076923076927</v>
      </c>
      <c r="H108">
        <v>22</v>
      </c>
    </row>
    <row r="109" spans="1:15" x14ac:dyDescent="0.2">
      <c r="A109" s="8" t="s">
        <v>275</v>
      </c>
      <c r="B109">
        <v>91</v>
      </c>
      <c r="C109">
        <v>59</v>
      </c>
      <c r="D109">
        <v>44</v>
      </c>
      <c r="E109">
        <v>42</v>
      </c>
      <c r="F109" s="7">
        <f t="shared" si="13"/>
        <v>1.5423728813559323</v>
      </c>
      <c r="G109" s="7">
        <f t="shared" si="14"/>
        <v>0.48351648351648352</v>
      </c>
      <c r="H109">
        <v>22</v>
      </c>
    </row>
    <row r="110" spans="1:15" x14ac:dyDescent="0.2">
      <c r="A110" s="8" t="s">
        <v>276</v>
      </c>
      <c r="B110">
        <v>70</v>
      </c>
      <c r="C110">
        <v>47</v>
      </c>
      <c r="D110">
        <v>34</v>
      </c>
      <c r="E110">
        <v>42</v>
      </c>
      <c r="F110" s="7">
        <f t="shared" si="13"/>
        <v>1.4893617021276595</v>
      </c>
      <c r="G110" s="7">
        <f t="shared" si="14"/>
        <v>0.48571428571428571</v>
      </c>
      <c r="H110">
        <v>18</v>
      </c>
    </row>
    <row r="111" spans="1:15" x14ac:dyDescent="0.2">
      <c r="A111" s="8" t="s">
        <v>277</v>
      </c>
      <c r="B111">
        <v>65</v>
      </c>
      <c r="C111">
        <v>48</v>
      </c>
      <c r="D111">
        <v>30</v>
      </c>
      <c r="E111">
        <v>44</v>
      </c>
      <c r="F111" s="7">
        <f t="shared" si="13"/>
        <v>1.3541666666666667</v>
      </c>
      <c r="G111" s="7">
        <f t="shared" si="14"/>
        <v>0.46153846153846156</v>
      </c>
      <c r="H111">
        <v>19</v>
      </c>
    </row>
    <row r="112" spans="1:15" x14ac:dyDescent="0.2">
      <c r="A112" s="8" t="s">
        <v>278</v>
      </c>
      <c r="B112">
        <v>65</v>
      </c>
      <c r="C112">
        <v>47</v>
      </c>
      <c r="D112">
        <v>30</v>
      </c>
      <c r="E112">
        <v>43</v>
      </c>
      <c r="F112" s="7">
        <f t="shared" si="13"/>
        <v>1.3829787234042554</v>
      </c>
      <c r="G112" s="7">
        <f t="shared" si="14"/>
        <v>0.46153846153846156</v>
      </c>
      <c r="H112">
        <v>18</v>
      </c>
    </row>
    <row r="113" spans="1:11" x14ac:dyDescent="0.2">
      <c r="A113" s="8" t="s">
        <v>279</v>
      </c>
      <c r="B113">
        <v>104</v>
      </c>
      <c r="C113">
        <v>66</v>
      </c>
      <c r="D113">
        <v>50</v>
      </c>
      <c r="E113">
        <v>40</v>
      </c>
      <c r="F113" s="7">
        <f t="shared" si="13"/>
        <v>1.5757575757575757</v>
      </c>
      <c r="G113" s="7">
        <f t="shared" si="14"/>
        <v>0.48076923076923078</v>
      </c>
      <c r="H113">
        <v>24</v>
      </c>
    </row>
    <row r="114" spans="1:11" x14ac:dyDescent="0.2">
      <c r="A114" s="8" t="s">
        <v>280</v>
      </c>
      <c r="B114">
        <v>90</v>
      </c>
      <c r="C114">
        <v>64</v>
      </c>
      <c r="D114">
        <v>50</v>
      </c>
      <c r="E114">
        <v>48</v>
      </c>
      <c r="F114" s="7">
        <f t="shared" si="13"/>
        <v>1.40625</v>
      </c>
      <c r="G114" s="7">
        <f t="shared" si="14"/>
        <v>0.55555555555555558</v>
      </c>
      <c r="H114">
        <v>20</v>
      </c>
    </row>
    <row r="115" spans="1:11" x14ac:dyDescent="0.2">
      <c r="A115" s="8" t="s">
        <v>281</v>
      </c>
      <c r="B115">
        <v>100</v>
      </c>
      <c r="C115">
        <v>65</v>
      </c>
      <c r="D115">
        <v>47</v>
      </c>
      <c r="E115">
        <v>41</v>
      </c>
      <c r="F115" s="7">
        <f t="shared" si="13"/>
        <v>1.5384615384615385</v>
      </c>
      <c r="G115" s="7">
        <f t="shared" si="14"/>
        <v>0.47</v>
      </c>
      <c r="H115">
        <v>21</v>
      </c>
    </row>
    <row r="116" spans="1:11" x14ac:dyDescent="0.2">
      <c r="A116" s="8" t="s">
        <v>282</v>
      </c>
      <c r="B116">
        <v>90</v>
      </c>
      <c r="C116">
        <v>58</v>
      </c>
      <c r="D116">
        <v>42</v>
      </c>
      <c r="E116">
        <v>30</v>
      </c>
      <c r="F116" s="7">
        <f t="shared" si="13"/>
        <v>1.5517241379310345</v>
      </c>
      <c r="G116" s="7">
        <f t="shared" si="14"/>
        <v>0.46666666666666667</v>
      </c>
      <c r="H116">
        <v>18</v>
      </c>
      <c r="J116">
        <v>12</v>
      </c>
      <c r="K116">
        <v>10</v>
      </c>
    </row>
    <row r="117" spans="1:11" x14ac:dyDescent="0.2">
      <c r="A117" s="8" t="s">
        <v>282</v>
      </c>
      <c r="B117">
        <v>100</v>
      </c>
      <c r="C117">
        <v>60</v>
      </c>
      <c r="D117">
        <v>53</v>
      </c>
      <c r="E117">
        <v>33</v>
      </c>
      <c r="F117" s="7">
        <f t="shared" si="13"/>
        <v>1.6666666666666667</v>
      </c>
      <c r="G117" s="7">
        <f t="shared" si="14"/>
        <v>0.53</v>
      </c>
      <c r="H117">
        <v>23</v>
      </c>
      <c r="J117">
        <v>16</v>
      </c>
      <c r="K117">
        <v>12.5</v>
      </c>
    </row>
    <row r="118" spans="1:11" x14ac:dyDescent="0.2">
      <c r="A118" s="8" t="s">
        <v>282</v>
      </c>
      <c r="B118">
        <v>114</v>
      </c>
      <c r="C118">
        <v>76</v>
      </c>
      <c r="D118">
        <v>60</v>
      </c>
      <c r="E118">
        <v>38</v>
      </c>
      <c r="F118" s="7">
        <f t="shared" si="13"/>
        <v>1.5</v>
      </c>
      <c r="G118" s="7">
        <f t="shared" si="14"/>
        <v>0.52631578947368418</v>
      </c>
      <c r="H118">
        <v>22</v>
      </c>
    </row>
  </sheetData>
  <phoneticPr fontId="4" type="noConversion"/>
  <pageMargins left="0.75" right="0.75" top="1" bottom="1" header="0.5" footer="0.5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4"/>
  <sheetViews>
    <sheetView workbookViewId="0">
      <pane ySplit="2550" topLeftCell="A127" activePane="bottomLeft"/>
      <selection activeCell="B1" sqref="B1:K7"/>
      <selection pane="bottomLeft" activeCell="N165" sqref="N165"/>
    </sheetView>
  </sheetViews>
  <sheetFormatPr defaultRowHeight="12.75" x14ac:dyDescent="0.2"/>
  <cols>
    <col min="10" max="10" width="9.140625" style="7"/>
  </cols>
  <sheetData>
    <row r="1" spans="2:20" x14ac:dyDescent="0.2">
      <c r="B1" s="2" t="s">
        <v>715</v>
      </c>
      <c r="C1" s="2" t="s">
        <v>1</v>
      </c>
      <c r="D1" s="2" t="s">
        <v>2</v>
      </c>
      <c r="E1" s="2" t="s">
        <v>5</v>
      </c>
      <c r="F1" s="2" t="s">
        <v>4</v>
      </c>
      <c r="G1" s="3" t="s">
        <v>3</v>
      </c>
      <c r="H1" s="4" t="s">
        <v>6</v>
      </c>
      <c r="I1" s="2" t="s">
        <v>24</v>
      </c>
      <c r="J1" s="6" t="s">
        <v>713</v>
      </c>
      <c r="K1" s="2" t="s">
        <v>583</v>
      </c>
      <c r="L1" s="2" t="s">
        <v>23</v>
      </c>
      <c r="M1" s="2" t="s">
        <v>7</v>
      </c>
      <c r="N1" s="2" t="s">
        <v>8</v>
      </c>
      <c r="O1" s="6" t="s">
        <v>56</v>
      </c>
      <c r="P1" t="s">
        <v>45</v>
      </c>
      <c r="Q1" t="s">
        <v>46</v>
      </c>
      <c r="R1" t="s">
        <v>47</v>
      </c>
      <c r="S1" t="s">
        <v>73</v>
      </c>
      <c r="T1" t="s">
        <v>74</v>
      </c>
    </row>
    <row r="2" spans="2:20" x14ac:dyDescent="0.2">
      <c r="B2" t="s">
        <v>12</v>
      </c>
      <c r="C2" s="1">
        <f>AVERAGE(C21:C993)</f>
        <v>88.706666666666663</v>
      </c>
      <c r="D2" s="1">
        <f t="shared" ref="D2:L2" si="0">AVERAGE(D21:D993)</f>
        <v>46.546666666666667</v>
      </c>
      <c r="E2" s="1">
        <f t="shared" si="0"/>
        <v>51.106666666666669</v>
      </c>
      <c r="F2" s="1">
        <f t="shared" si="0"/>
        <v>29.96</v>
      </c>
      <c r="G2" s="1">
        <f t="shared" si="0"/>
        <v>1.9163621281130148</v>
      </c>
      <c r="H2" s="5">
        <f t="shared" si="0"/>
        <v>57.352809907144788</v>
      </c>
      <c r="I2" s="1">
        <f t="shared" si="0"/>
        <v>17.906666666666666</v>
      </c>
      <c r="J2" s="1">
        <f>AVERAGE(J21:J993)</f>
        <v>0.13785400634506031</v>
      </c>
      <c r="K2" s="1">
        <f>AVERAGE(K21:K993)</f>
        <v>19.95945945945946</v>
      </c>
      <c r="L2" s="1" t="e">
        <f t="shared" si="0"/>
        <v>#DIV/0!</v>
      </c>
      <c r="M2" s="1">
        <f>AVERAGE(M21:M991)</f>
        <v>12.594029850746267</v>
      </c>
      <c r="N2" s="1">
        <f>AVERAGE(N21:N993)</f>
        <v>13.723880597014926</v>
      </c>
      <c r="O2" s="7">
        <f>AVERAGE(O21:O993)</f>
        <v>0.91946479303107831</v>
      </c>
      <c r="S2" s="7" t="e">
        <f>AVERAGE(S22:S993)</f>
        <v>#DIV/0!</v>
      </c>
      <c r="T2" s="7" t="e">
        <f>AVERAGE(T22:T993)</f>
        <v>#DIV/0!</v>
      </c>
    </row>
    <row r="3" spans="2:20" x14ac:dyDescent="0.2">
      <c r="B3" t="s">
        <v>14</v>
      </c>
      <c r="C3">
        <f>MIN(C21:C993)</f>
        <v>55</v>
      </c>
      <c r="D3">
        <f t="shared" ref="D3:L3" si="1">MIN(D21:D993)</f>
        <v>26</v>
      </c>
      <c r="E3">
        <f t="shared" si="1"/>
        <v>28</v>
      </c>
      <c r="F3">
        <f t="shared" si="1"/>
        <v>23</v>
      </c>
      <c r="G3" s="1">
        <f t="shared" si="1"/>
        <v>1.5094339622641511</v>
      </c>
      <c r="H3" s="5">
        <f t="shared" si="1"/>
        <v>47.169811320754718</v>
      </c>
      <c r="I3">
        <f t="shared" si="1"/>
        <v>12</v>
      </c>
      <c r="J3">
        <f>MIN(J21:J993)</f>
        <v>0.04</v>
      </c>
      <c r="K3">
        <f>MIN(K21:K993)</f>
        <v>10</v>
      </c>
      <c r="L3">
        <f t="shared" si="1"/>
        <v>0</v>
      </c>
      <c r="M3">
        <f>MIN(M21:M991)</f>
        <v>9</v>
      </c>
      <c r="N3">
        <f>MIN(N21:N993)</f>
        <v>11</v>
      </c>
      <c r="O3" s="7">
        <f>MIN(O21:O993)</f>
        <v>0.75</v>
      </c>
      <c r="S3" s="7">
        <f>MIN(S22:S993)</f>
        <v>0</v>
      </c>
      <c r="T3" s="7">
        <f>MIN(T22:T993)</f>
        <v>0</v>
      </c>
    </row>
    <row r="4" spans="2:20" x14ac:dyDescent="0.2">
      <c r="B4" t="s">
        <v>15</v>
      </c>
      <c r="C4" s="1">
        <f t="shared" ref="C4:L4" si="2">PERCENTILE(C21:C993,0.05)</f>
        <v>60.8</v>
      </c>
      <c r="D4" s="1">
        <f t="shared" si="2"/>
        <v>32.700000000000003</v>
      </c>
      <c r="E4" s="1">
        <f t="shared" si="2"/>
        <v>32.700000000000003</v>
      </c>
      <c r="F4" s="1">
        <f t="shared" si="2"/>
        <v>25</v>
      </c>
      <c r="G4" s="1">
        <f t="shared" si="2"/>
        <v>1.6059855127716356</v>
      </c>
      <c r="H4" s="5">
        <f t="shared" si="2"/>
        <v>50.636363636363633</v>
      </c>
      <c r="I4" s="1">
        <f t="shared" si="2"/>
        <v>14</v>
      </c>
      <c r="J4" s="1">
        <f>PERCENTILE(J21:J993,0.05)</f>
        <v>7.407407407407407E-2</v>
      </c>
      <c r="K4" s="1">
        <f>PERCENTILE(K21:K993,0.05)</f>
        <v>13</v>
      </c>
      <c r="L4" s="1" t="e">
        <f t="shared" si="2"/>
        <v>#NUM!</v>
      </c>
      <c r="M4" s="1">
        <f>PERCENTILE(M21:M991,0.05)</f>
        <v>10.120000000000001</v>
      </c>
      <c r="N4" s="1">
        <f>PERCENTILE(N21:N993,0.05)</f>
        <v>11.72</v>
      </c>
      <c r="O4" s="7">
        <f>PERCENTILE(O21:O993,0.05)</f>
        <v>0.80375000000000008</v>
      </c>
      <c r="S4" s="7" t="e">
        <f>PERCENTILE(S22:S993,0.05)</f>
        <v>#NUM!</v>
      </c>
      <c r="T4" s="7" t="e">
        <f>PERCENTILE(T22:T993,0.05)</f>
        <v>#NUM!</v>
      </c>
    </row>
    <row r="5" spans="2:20" x14ac:dyDescent="0.2">
      <c r="B5" t="s">
        <v>16</v>
      </c>
      <c r="C5" s="1">
        <f t="shared" ref="C5:L5" si="3">PERCENTILE(C21:C993,0.95)</f>
        <v>116.6</v>
      </c>
      <c r="D5" s="1">
        <f t="shared" si="3"/>
        <v>61.3</v>
      </c>
      <c r="E5" s="1">
        <f t="shared" si="3"/>
        <v>70.3</v>
      </c>
      <c r="F5" s="1">
        <f t="shared" si="3"/>
        <v>36.299999999999997</v>
      </c>
      <c r="G5" s="1">
        <f t="shared" si="3"/>
        <v>2.3764993880048957</v>
      </c>
      <c r="H5" s="5">
        <f t="shared" si="3"/>
        <v>64.231735159817362</v>
      </c>
      <c r="I5" s="1">
        <f t="shared" si="3"/>
        <v>22</v>
      </c>
      <c r="J5" s="1">
        <f>PERCENTILE(J21:J993,0.95)</f>
        <v>0.19548387096774192</v>
      </c>
      <c r="K5" s="1">
        <f>PERCENTILE(K21:K993,0.95)</f>
        <v>28</v>
      </c>
      <c r="L5" s="1" t="e">
        <f t="shared" si="3"/>
        <v>#NUM!</v>
      </c>
      <c r="M5" s="1">
        <f>PERCENTILE(M21:M991,0.95)</f>
        <v>14.699999999999996</v>
      </c>
      <c r="N5" s="1">
        <f>PERCENTILE(N21:N993,0.95)</f>
        <v>16</v>
      </c>
      <c r="O5" s="7">
        <f>PERCENTILE(O21:O993,0.95)</f>
        <v>1.0395384615384615</v>
      </c>
      <c r="S5" s="7" t="e">
        <f>PERCENTILE(S22:S993,0.95)</f>
        <v>#NUM!</v>
      </c>
      <c r="T5" s="7" t="e">
        <f>PERCENTILE(T22:T993,0.95)</f>
        <v>#NUM!</v>
      </c>
    </row>
    <row r="6" spans="2:20" x14ac:dyDescent="0.2">
      <c r="B6" t="s">
        <v>13</v>
      </c>
      <c r="C6">
        <f>MAX(C21:C993)</f>
        <v>121</v>
      </c>
      <c r="D6">
        <f t="shared" ref="D6:L6" si="4">MAX(D21:D993)</f>
        <v>65</v>
      </c>
      <c r="E6">
        <f t="shared" si="4"/>
        <v>77</v>
      </c>
      <c r="F6">
        <f t="shared" si="4"/>
        <v>38</v>
      </c>
      <c r="G6" s="1">
        <f t="shared" si="4"/>
        <v>2.75</v>
      </c>
      <c r="H6" s="5">
        <f t="shared" si="4"/>
        <v>70.652173913043484</v>
      </c>
      <c r="I6">
        <f t="shared" si="4"/>
        <v>22</v>
      </c>
      <c r="J6" s="7">
        <f>MAX(J21:J993)</f>
        <v>0.22222222222222221</v>
      </c>
      <c r="K6">
        <f>MAX(K21:K993)</f>
        <v>30</v>
      </c>
      <c r="L6">
        <f t="shared" si="4"/>
        <v>0</v>
      </c>
      <c r="M6">
        <f>MAX(M21:M991)</f>
        <v>15</v>
      </c>
      <c r="N6">
        <f>MAX(N21:N993)</f>
        <v>16</v>
      </c>
      <c r="O6" s="7">
        <f>MAX(O21:O993)</f>
        <v>1.08</v>
      </c>
      <c r="S6" s="7">
        <f>MAX(S22:S993)</f>
        <v>0</v>
      </c>
      <c r="T6" s="7">
        <f>MAX(T22:T993)</f>
        <v>0</v>
      </c>
    </row>
    <row r="7" spans="2:20" x14ac:dyDescent="0.2">
      <c r="B7" t="s">
        <v>22</v>
      </c>
      <c r="C7">
        <f>COUNT(C21:C993)</f>
        <v>75</v>
      </c>
      <c r="D7">
        <f t="shared" ref="D7:L7" si="5">COUNT(D21:D993)</f>
        <v>75</v>
      </c>
      <c r="E7">
        <f t="shared" si="5"/>
        <v>75</v>
      </c>
      <c r="F7">
        <f t="shared" si="5"/>
        <v>75</v>
      </c>
      <c r="G7">
        <f t="shared" si="5"/>
        <v>75</v>
      </c>
      <c r="H7">
        <f t="shared" si="5"/>
        <v>75</v>
      </c>
      <c r="I7">
        <f t="shared" si="5"/>
        <v>75</v>
      </c>
      <c r="J7">
        <f>COUNT(J21:J993)</f>
        <v>75</v>
      </c>
      <c r="K7">
        <f>COUNT(K21:K993)</f>
        <v>74</v>
      </c>
      <c r="L7">
        <f t="shared" si="5"/>
        <v>0</v>
      </c>
      <c r="M7">
        <f>COUNT(M21:M993)</f>
        <v>67</v>
      </c>
      <c r="N7">
        <f>COUNT(N21:N993)</f>
        <v>67</v>
      </c>
      <c r="O7">
        <f>COUNT(O21:O993)</f>
        <v>67</v>
      </c>
      <c r="S7">
        <f>COUNT(S21:S993)</f>
        <v>0</v>
      </c>
      <c r="T7">
        <f>COUNT(T21:T993)</f>
        <v>0</v>
      </c>
    </row>
    <row r="21" spans="1:16" x14ac:dyDescent="0.2">
      <c r="B21" t="s">
        <v>492</v>
      </c>
      <c r="M21">
        <v>10.6</v>
      </c>
      <c r="N21">
        <v>12.4</v>
      </c>
      <c r="O21" s="7">
        <v>0.85483870967741926</v>
      </c>
      <c r="P21" t="s">
        <v>493</v>
      </c>
    </row>
    <row r="22" spans="1:16" x14ac:dyDescent="0.2">
      <c r="B22" t="s">
        <v>492</v>
      </c>
      <c r="M22">
        <v>11.8</v>
      </c>
      <c r="N22">
        <v>14</v>
      </c>
      <c r="O22" s="7">
        <v>0.84285714285714286</v>
      </c>
      <c r="P22" t="s">
        <v>493</v>
      </c>
    </row>
    <row r="23" spans="1:16" x14ac:dyDescent="0.2">
      <c r="B23" t="s">
        <v>492</v>
      </c>
      <c r="M23">
        <v>12</v>
      </c>
      <c r="N23">
        <v>13.6</v>
      </c>
      <c r="O23" s="7">
        <v>0.88235294117647056</v>
      </c>
      <c r="P23" t="s">
        <v>493</v>
      </c>
    </row>
    <row r="24" spans="1:16" x14ac:dyDescent="0.2">
      <c r="B24" t="s">
        <v>492</v>
      </c>
      <c r="M24">
        <v>11.4</v>
      </c>
      <c r="N24">
        <v>13.6</v>
      </c>
      <c r="O24" s="7">
        <v>0.83823529411764708</v>
      </c>
      <c r="P24" t="s">
        <v>493</v>
      </c>
    </row>
    <row r="25" spans="1:16" x14ac:dyDescent="0.2">
      <c r="B25" t="s">
        <v>492</v>
      </c>
      <c r="M25">
        <v>10.4</v>
      </c>
      <c r="N25">
        <v>11.6</v>
      </c>
      <c r="O25" s="7">
        <v>0.89655172413793105</v>
      </c>
      <c r="P25" t="s">
        <v>493</v>
      </c>
    </row>
    <row r="26" spans="1:16" x14ac:dyDescent="0.2">
      <c r="B26" t="s">
        <v>492</v>
      </c>
      <c r="M26">
        <v>10.8</v>
      </c>
      <c r="N26">
        <v>11.6</v>
      </c>
      <c r="O26" s="7">
        <v>0.93103448275862077</v>
      </c>
      <c r="P26" t="s">
        <v>493</v>
      </c>
    </row>
    <row r="27" spans="1:16" x14ac:dyDescent="0.2">
      <c r="B27" t="s">
        <v>492</v>
      </c>
      <c r="M27">
        <v>11.2</v>
      </c>
      <c r="N27">
        <v>11.2</v>
      </c>
      <c r="O27" s="7">
        <v>1</v>
      </c>
      <c r="P27" t="s">
        <v>493</v>
      </c>
    </row>
    <row r="28" spans="1:16" x14ac:dyDescent="0.2">
      <c r="B28" t="s">
        <v>492</v>
      </c>
      <c r="M28">
        <v>11</v>
      </c>
      <c r="N28">
        <v>12</v>
      </c>
      <c r="O28" s="7">
        <v>0.91666666666666663</v>
      </c>
      <c r="P28" t="s">
        <v>493</v>
      </c>
    </row>
    <row r="29" spans="1:16" x14ac:dyDescent="0.2">
      <c r="B29" t="s">
        <v>492</v>
      </c>
      <c r="M29">
        <v>10.6</v>
      </c>
      <c r="N29">
        <v>12</v>
      </c>
      <c r="O29" s="7">
        <v>0.8833333333333333</v>
      </c>
      <c r="P29" t="s">
        <v>493</v>
      </c>
    </row>
    <row r="30" spans="1:16" x14ac:dyDescent="0.2">
      <c r="B30" t="s">
        <v>541</v>
      </c>
      <c r="O30" s="7"/>
      <c r="P30" t="s">
        <v>542</v>
      </c>
    </row>
    <row r="31" spans="1:16" x14ac:dyDescent="0.2">
      <c r="B31" t="s">
        <v>541</v>
      </c>
      <c r="O31" s="7"/>
      <c r="P31" t="s">
        <v>543</v>
      </c>
    </row>
    <row r="32" spans="1:16" x14ac:dyDescent="0.2">
      <c r="A32" t="s">
        <v>842</v>
      </c>
      <c r="B32" t="s">
        <v>838</v>
      </c>
      <c r="C32">
        <v>100</v>
      </c>
      <c r="D32">
        <v>51</v>
      </c>
      <c r="E32">
        <v>63</v>
      </c>
      <c r="F32">
        <v>26</v>
      </c>
      <c r="G32">
        <f t="shared" ref="G32:G63" si="6">C32/D32</f>
        <v>1.9607843137254901</v>
      </c>
      <c r="H32" s="5">
        <f t="shared" ref="H32:H63" si="7">E32/C32*100</f>
        <v>63</v>
      </c>
      <c r="I32">
        <v>15</v>
      </c>
      <c r="J32" s="7">
        <v>8.3333333333333329E-2</v>
      </c>
      <c r="K32">
        <v>19</v>
      </c>
    </row>
    <row r="33" spans="1:11" x14ac:dyDescent="0.2">
      <c r="A33" t="s">
        <v>842</v>
      </c>
      <c r="B33" t="s">
        <v>838</v>
      </c>
      <c r="C33">
        <v>90</v>
      </c>
      <c r="D33">
        <v>38</v>
      </c>
      <c r="E33">
        <v>57</v>
      </c>
      <c r="F33">
        <v>28</v>
      </c>
      <c r="G33">
        <f t="shared" si="6"/>
        <v>2.3684210526315788</v>
      </c>
      <c r="H33" s="5">
        <f t="shared" si="7"/>
        <v>63.333333333333329</v>
      </c>
      <c r="I33">
        <v>19</v>
      </c>
      <c r="J33" s="7">
        <v>0.1</v>
      </c>
      <c r="K33">
        <v>19</v>
      </c>
    </row>
    <row r="34" spans="1:11" x14ac:dyDescent="0.2">
      <c r="A34" t="s">
        <v>842</v>
      </c>
      <c r="B34" t="s">
        <v>838</v>
      </c>
      <c r="C34">
        <v>77</v>
      </c>
      <c r="D34">
        <v>40</v>
      </c>
      <c r="E34">
        <v>43</v>
      </c>
      <c r="F34">
        <v>34</v>
      </c>
      <c r="G34">
        <f t="shared" si="6"/>
        <v>1.925</v>
      </c>
      <c r="H34" s="5">
        <f t="shared" si="7"/>
        <v>55.844155844155843</v>
      </c>
      <c r="I34">
        <v>18</v>
      </c>
      <c r="J34" s="7">
        <v>0.1111111111111111</v>
      </c>
      <c r="K34">
        <v>25</v>
      </c>
    </row>
    <row r="35" spans="1:11" x14ac:dyDescent="0.2">
      <c r="A35" t="s">
        <v>842</v>
      </c>
      <c r="B35" t="s">
        <v>838</v>
      </c>
      <c r="C35">
        <v>62</v>
      </c>
      <c r="D35">
        <v>34</v>
      </c>
      <c r="E35">
        <v>33</v>
      </c>
      <c r="F35">
        <v>29</v>
      </c>
      <c r="G35">
        <f t="shared" si="6"/>
        <v>1.8235294117647058</v>
      </c>
      <c r="H35" s="5">
        <f t="shared" si="7"/>
        <v>53.225806451612897</v>
      </c>
      <c r="I35">
        <v>16</v>
      </c>
      <c r="J35" s="7">
        <v>0.125</v>
      </c>
      <c r="K35">
        <v>18</v>
      </c>
    </row>
    <row r="36" spans="1:11" x14ac:dyDescent="0.2">
      <c r="A36" t="s">
        <v>842</v>
      </c>
      <c r="B36" t="s">
        <v>838</v>
      </c>
      <c r="C36">
        <v>95</v>
      </c>
      <c r="D36">
        <v>53</v>
      </c>
      <c r="E36">
        <v>60</v>
      </c>
      <c r="F36">
        <v>30</v>
      </c>
      <c r="G36">
        <f t="shared" si="6"/>
        <v>1.7924528301886793</v>
      </c>
      <c r="H36" s="5">
        <f t="shared" si="7"/>
        <v>63.157894736842103</v>
      </c>
      <c r="I36">
        <v>20</v>
      </c>
      <c r="J36" s="7">
        <v>0.04</v>
      </c>
      <c r="K36">
        <v>23</v>
      </c>
    </row>
    <row r="37" spans="1:11" x14ac:dyDescent="0.2">
      <c r="A37" t="s">
        <v>842</v>
      </c>
      <c r="B37" t="s">
        <v>838</v>
      </c>
      <c r="C37">
        <v>92</v>
      </c>
      <c r="D37">
        <v>46</v>
      </c>
      <c r="E37">
        <v>65</v>
      </c>
      <c r="F37">
        <v>29</v>
      </c>
      <c r="G37">
        <f t="shared" si="6"/>
        <v>2</v>
      </c>
      <c r="H37" s="5">
        <f t="shared" si="7"/>
        <v>70.652173913043484</v>
      </c>
      <c r="I37">
        <v>21</v>
      </c>
      <c r="J37" s="7">
        <v>8.6956521739130432E-2</v>
      </c>
      <c r="K37">
        <v>20</v>
      </c>
    </row>
    <row r="38" spans="1:11" x14ac:dyDescent="0.2">
      <c r="A38" t="s">
        <v>842</v>
      </c>
      <c r="B38" t="s">
        <v>838</v>
      </c>
      <c r="C38">
        <v>104</v>
      </c>
      <c r="D38">
        <v>50</v>
      </c>
      <c r="E38">
        <v>70</v>
      </c>
      <c r="F38">
        <v>30</v>
      </c>
      <c r="G38">
        <f t="shared" si="6"/>
        <v>2.08</v>
      </c>
      <c r="H38" s="5">
        <f t="shared" si="7"/>
        <v>67.307692307692307</v>
      </c>
      <c r="I38">
        <v>19</v>
      </c>
      <c r="J38" s="7">
        <v>0.12</v>
      </c>
      <c r="K38">
        <v>21</v>
      </c>
    </row>
    <row r="39" spans="1:11" x14ac:dyDescent="0.2">
      <c r="A39" t="s">
        <v>842</v>
      </c>
      <c r="B39" t="s">
        <v>838</v>
      </c>
      <c r="C39">
        <v>102</v>
      </c>
      <c r="D39">
        <v>53</v>
      </c>
      <c r="E39">
        <v>56</v>
      </c>
      <c r="F39">
        <v>32</v>
      </c>
      <c r="G39">
        <f t="shared" si="6"/>
        <v>1.9245283018867925</v>
      </c>
      <c r="H39" s="5">
        <f t="shared" si="7"/>
        <v>54.901960784313729</v>
      </c>
      <c r="I39">
        <v>19</v>
      </c>
      <c r="J39" s="7">
        <v>7.6923076923076927E-2</v>
      </c>
      <c r="K39">
        <v>20</v>
      </c>
    </row>
    <row r="40" spans="1:11" x14ac:dyDescent="0.2">
      <c r="A40" t="s">
        <v>842</v>
      </c>
      <c r="B40" t="s">
        <v>838</v>
      </c>
      <c r="C40">
        <v>97</v>
      </c>
      <c r="D40">
        <v>42</v>
      </c>
      <c r="E40">
        <v>58</v>
      </c>
      <c r="F40">
        <v>24</v>
      </c>
      <c r="G40">
        <f t="shared" si="6"/>
        <v>2.3095238095238093</v>
      </c>
      <c r="H40" s="5">
        <f t="shared" si="7"/>
        <v>59.793814432989691</v>
      </c>
      <c r="I40">
        <v>19</v>
      </c>
      <c r="J40" s="7">
        <v>0.14285714285714285</v>
      </c>
      <c r="K40">
        <v>23</v>
      </c>
    </row>
    <row r="41" spans="1:11" x14ac:dyDescent="0.2">
      <c r="A41" t="s">
        <v>842</v>
      </c>
      <c r="B41" t="s">
        <v>838</v>
      </c>
      <c r="C41">
        <v>80</v>
      </c>
      <c r="D41">
        <v>37</v>
      </c>
      <c r="E41">
        <v>50</v>
      </c>
      <c r="F41">
        <v>23</v>
      </c>
      <c r="G41">
        <f t="shared" si="6"/>
        <v>2.1621621621621623</v>
      </c>
      <c r="H41" s="5">
        <f t="shared" si="7"/>
        <v>62.5</v>
      </c>
      <c r="I41">
        <v>17</v>
      </c>
      <c r="J41" s="7">
        <v>0.10526315789473684</v>
      </c>
      <c r="K41">
        <v>15</v>
      </c>
    </row>
    <row r="42" spans="1:11" x14ac:dyDescent="0.2">
      <c r="A42" t="s">
        <v>842</v>
      </c>
      <c r="B42" t="s">
        <v>838</v>
      </c>
      <c r="C42">
        <v>121</v>
      </c>
      <c r="D42">
        <v>44</v>
      </c>
      <c r="E42">
        <v>77</v>
      </c>
      <c r="F42">
        <v>24</v>
      </c>
      <c r="G42">
        <f t="shared" si="6"/>
        <v>2.75</v>
      </c>
      <c r="H42" s="5">
        <f t="shared" si="7"/>
        <v>63.636363636363633</v>
      </c>
      <c r="I42">
        <v>17</v>
      </c>
      <c r="J42" s="7">
        <v>8.6956521739130432E-2</v>
      </c>
      <c r="K42">
        <v>28</v>
      </c>
    </row>
    <row r="43" spans="1:11" x14ac:dyDescent="0.2">
      <c r="A43" t="s">
        <v>842</v>
      </c>
      <c r="B43" t="s">
        <v>838</v>
      </c>
      <c r="C43">
        <v>113</v>
      </c>
      <c r="D43">
        <v>45</v>
      </c>
      <c r="E43">
        <v>65</v>
      </c>
      <c r="F43">
        <v>25</v>
      </c>
      <c r="G43">
        <f t="shared" si="6"/>
        <v>2.5111111111111111</v>
      </c>
      <c r="H43" s="5">
        <f t="shared" si="7"/>
        <v>57.522123893805308</v>
      </c>
      <c r="I43">
        <v>14</v>
      </c>
      <c r="J43" s="7">
        <v>0.08</v>
      </c>
      <c r="K43">
        <v>22</v>
      </c>
    </row>
    <row r="44" spans="1:11" x14ac:dyDescent="0.2">
      <c r="A44" t="s">
        <v>842</v>
      </c>
      <c r="B44" t="s">
        <v>838</v>
      </c>
      <c r="C44">
        <v>115</v>
      </c>
      <c r="D44">
        <v>53</v>
      </c>
      <c r="E44">
        <v>70</v>
      </c>
      <c r="F44">
        <v>28</v>
      </c>
      <c r="G44">
        <f t="shared" si="6"/>
        <v>2.1698113207547172</v>
      </c>
      <c r="H44" s="5">
        <f t="shared" si="7"/>
        <v>60.869565217391312</v>
      </c>
      <c r="I44">
        <v>14</v>
      </c>
      <c r="J44" s="7">
        <v>0.12</v>
      </c>
      <c r="K44">
        <v>21</v>
      </c>
    </row>
    <row r="45" spans="1:11" x14ac:dyDescent="0.2">
      <c r="A45" t="s">
        <v>842</v>
      </c>
      <c r="B45" t="s">
        <v>838</v>
      </c>
      <c r="C45">
        <v>103</v>
      </c>
      <c r="D45">
        <v>43</v>
      </c>
      <c r="E45">
        <v>62</v>
      </c>
      <c r="F45">
        <v>30</v>
      </c>
      <c r="G45">
        <f t="shared" si="6"/>
        <v>2.3953488372093021</v>
      </c>
      <c r="H45" s="5">
        <f t="shared" si="7"/>
        <v>60.194174757281552</v>
      </c>
      <c r="I45">
        <v>19</v>
      </c>
      <c r="J45" s="7">
        <v>0.125</v>
      </c>
      <c r="K45">
        <v>13</v>
      </c>
    </row>
    <row r="46" spans="1:11" x14ac:dyDescent="0.2">
      <c r="A46" t="s">
        <v>842</v>
      </c>
      <c r="B46" t="s">
        <v>838</v>
      </c>
      <c r="C46">
        <v>108</v>
      </c>
      <c r="D46">
        <v>53</v>
      </c>
      <c r="E46">
        <v>56</v>
      </c>
      <c r="F46">
        <v>33</v>
      </c>
      <c r="G46">
        <f t="shared" si="6"/>
        <v>2.0377358490566038</v>
      </c>
      <c r="H46" s="5">
        <f t="shared" si="7"/>
        <v>51.851851851851848</v>
      </c>
      <c r="I46">
        <v>19</v>
      </c>
      <c r="J46" s="7">
        <v>7.407407407407407E-2</v>
      </c>
      <c r="K46">
        <v>23</v>
      </c>
    </row>
    <row r="47" spans="1:11" x14ac:dyDescent="0.2">
      <c r="A47" t="s">
        <v>842</v>
      </c>
      <c r="B47" t="s">
        <v>838</v>
      </c>
      <c r="C47">
        <v>116</v>
      </c>
      <c r="D47">
        <v>50</v>
      </c>
      <c r="E47">
        <v>65</v>
      </c>
      <c r="F47">
        <v>27</v>
      </c>
      <c r="G47">
        <f t="shared" si="6"/>
        <v>2.3199999999999998</v>
      </c>
      <c r="H47" s="5">
        <f t="shared" si="7"/>
        <v>56.034482758620683</v>
      </c>
      <c r="I47">
        <v>17</v>
      </c>
      <c r="J47" s="7">
        <v>0.08</v>
      </c>
      <c r="K47">
        <v>24</v>
      </c>
    </row>
    <row r="48" spans="1:11" x14ac:dyDescent="0.2">
      <c r="A48" t="s">
        <v>14</v>
      </c>
      <c r="B48" t="s">
        <v>712</v>
      </c>
      <c r="C48">
        <v>80</v>
      </c>
      <c r="D48">
        <v>43</v>
      </c>
      <c r="E48">
        <v>44</v>
      </c>
      <c r="F48">
        <v>27</v>
      </c>
      <c r="G48">
        <f t="shared" si="6"/>
        <v>1.8604651162790697</v>
      </c>
      <c r="H48" s="5">
        <f t="shared" si="7"/>
        <v>55.000000000000007</v>
      </c>
      <c r="I48">
        <v>18</v>
      </c>
      <c r="J48" s="7">
        <v>0.19047619047619047</v>
      </c>
      <c r="K48">
        <v>18</v>
      </c>
    </row>
    <row r="49" spans="1:11" x14ac:dyDescent="0.2">
      <c r="A49" t="s">
        <v>14</v>
      </c>
      <c r="B49" t="s">
        <v>712</v>
      </c>
      <c r="C49">
        <v>92</v>
      </c>
      <c r="D49">
        <v>45</v>
      </c>
      <c r="E49">
        <v>46</v>
      </c>
      <c r="F49">
        <v>30</v>
      </c>
      <c r="G49">
        <f t="shared" si="6"/>
        <v>2.0444444444444443</v>
      </c>
      <c r="H49" s="5">
        <f t="shared" si="7"/>
        <v>50</v>
      </c>
      <c r="I49">
        <v>15</v>
      </c>
      <c r="J49" s="7">
        <v>0.18181818181818182</v>
      </c>
      <c r="K49">
        <v>20</v>
      </c>
    </row>
    <row r="50" spans="1:11" x14ac:dyDescent="0.2">
      <c r="A50" t="s">
        <v>14</v>
      </c>
      <c r="B50" t="s">
        <v>712</v>
      </c>
      <c r="C50">
        <v>120</v>
      </c>
      <c r="D50">
        <v>62</v>
      </c>
      <c r="E50">
        <v>77</v>
      </c>
      <c r="F50">
        <v>29</v>
      </c>
      <c r="G50">
        <f t="shared" si="6"/>
        <v>1.935483870967742</v>
      </c>
      <c r="H50" s="5">
        <f t="shared" si="7"/>
        <v>64.166666666666671</v>
      </c>
      <c r="I50">
        <v>21</v>
      </c>
      <c r="J50" s="7">
        <v>0.16666666666666666</v>
      </c>
      <c r="K50">
        <v>28</v>
      </c>
    </row>
    <row r="51" spans="1:11" x14ac:dyDescent="0.2">
      <c r="A51" t="s">
        <v>14</v>
      </c>
      <c r="B51" t="s">
        <v>712</v>
      </c>
      <c r="C51">
        <v>90</v>
      </c>
      <c r="D51">
        <v>45</v>
      </c>
      <c r="E51">
        <v>51</v>
      </c>
      <c r="F51">
        <v>28</v>
      </c>
      <c r="G51">
        <f t="shared" si="6"/>
        <v>2</v>
      </c>
      <c r="H51" s="5">
        <f t="shared" si="7"/>
        <v>56.666666666666664</v>
      </c>
      <c r="I51">
        <v>18</v>
      </c>
      <c r="J51" s="7">
        <v>0.21739130434782608</v>
      </c>
      <c r="K51">
        <v>19</v>
      </c>
    </row>
    <row r="52" spans="1:11" x14ac:dyDescent="0.2">
      <c r="A52" t="s">
        <v>14</v>
      </c>
      <c r="B52" t="s">
        <v>712</v>
      </c>
      <c r="C52">
        <v>78</v>
      </c>
      <c r="D52">
        <v>44</v>
      </c>
      <c r="E52">
        <v>46</v>
      </c>
      <c r="F52">
        <v>32</v>
      </c>
      <c r="G52">
        <f t="shared" si="6"/>
        <v>1.7727272727272727</v>
      </c>
      <c r="H52" s="5">
        <f t="shared" si="7"/>
        <v>58.974358974358978</v>
      </c>
      <c r="I52">
        <v>16</v>
      </c>
      <c r="J52" s="7">
        <v>9.0909090909090912E-2</v>
      </c>
      <c r="K52">
        <v>15</v>
      </c>
    </row>
    <row r="53" spans="1:11" x14ac:dyDescent="0.2">
      <c r="A53" t="s">
        <v>14</v>
      </c>
      <c r="B53" t="s">
        <v>712</v>
      </c>
      <c r="C53">
        <v>105</v>
      </c>
      <c r="D53">
        <v>52</v>
      </c>
      <c r="E53">
        <v>67</v>
      </c>
      <c r="F53">
        <v>31</v>
      </c>
      <c r="G53">
        <f t="shared" si="6"/>
        <v>2.0192307692307692</v>
      </c>
      <c r="H53" s="5">
        <f t="shared" si="7"/>
        <v>63.809523809523803</v>
      </c>
      <c r="I53">
        <v>17</v>
      </c>
      <c r="J53" s="7">
        <v>0.17857142857142858</v>
      </c>
      <c r="K53">
        <v>24</v>
      </c>
    </row>
    <row r="54" spans="1:11" x14ac:dyDescent="0.2">
      <c r="A54" t="s">
        <v>14</v>
      </c>
      <c r="B54" t="s">
        <v>712</v>
      </c>
      <c r="C54">
        <v>92</v>
      </c>
      <c r="D54">
        <v>40</v>
      </c>
      <c r="E54">
        <v>48</v>
      </c>
      <c r="F54">
        <v>28</v>
      </c>
      <c r="G54">
        <f t="shared" si="6"/>
        <v>2.2999999999999998</v>
      </c>
      <c r="H54" s="5">
        <f t="shared" si="7"/>
        <v>52.173913043478258</v>
      </c>
      <c r="I54">
        <v>17</v>
      </c>
      <c r="J54" s="7">
        <v>0.1</v>
      </c>
      <c r="K54">
        <v>18</v>
      </c>
    </row>
    <row r="55" spans="1:11" x14ac:dyDescent="0.2">
      <c r="A55" t="s">
        <v>14</v>
      </c>
      <c r="B55" t="s">
        <v>712</v>
      </c>
      <c r="C55">
        <v>95</v>
      </c>
      <c r="D55">
        <v>48</v>
      </c>
      <c r="E55">
        <v>56</v>
      </c>
      <c r="F55">
        <v>28</v>
      </c>
      <c r="G55">
        <f t="shared" si="6"/>
        <v>1.9791666666666667</v>
      </c>
      <c r="H55" s="5">
        <f t="shared" si="7"/>
        <v>58.947368421052623</v>
      </c>
      <c r="I55">
        <v>17</v>
      </c>
      <c r="J55" s="7">
        <v>0.125</v>
      </c>
      <c r="K55">
        <v>25</v>
      </c>
    </row>
    <row r="56" spans="1:11" x14ac:dyDescent="0.2">
      <c r="A56" t="s">
        <v>14</v>
      </c>
      <c r="B56" t="s">
        <v>712</v>
      </c>
      <c r="C56">
        <v>92</v>
      </c>
      <c r="D56">
        <v>50</v>
      </c>
      <c r="E56">
        <v>50</v>
      </c>
      <c r="F56">
        <v>30</v>
      </c>
      <c r="G56">
        <f t="shared" si="6"/>
        <v>1.84</v>
      </c>
      <c r="H56" s="5">
        <f t="shared" si="7"/>
        <v>54.347826086956516</v>
      </c>
      <c r="I56">
        <v>18</v>
      </c>
      <c r="J56" s="7">
        <v>0.125</v>
      </c>
      <c r="K56">
        <v>19</v>
      </c>
    </row>
    <row r="57" spans="1:11" x14ac:dyDescent="0.2">
      <c r="A57" t="s">
        <v>14</v>
      </c>
      <c r="B57" t="s">
        <v>712</v>
      </c>
      <c r="C57">
        <v>118</v>
      </c>
      <c r="D57">
        <v>63</v>
      </c>
      <c r="E57">
        <v>70</v>
      </c>
      <c r="F57">
        <v>26</v>
      </c>
      <c r="G57">
        <f t="shared" si="6"/>
        <v>1.873015873015873</v>
      </c>
      <c r="H57" s="5">
        <f t="shared" si="7"/>
        <v>59.322033898305079</v>
      </c>
      <c r="I57">
        <v>17</v>
      </c>
      <c r="J57" s="7">
        <v>0.19354838709677419</v>
      </c>
      <c r="K57">
        <v>23</v>
      </c>
    </row>
    <row r="58" spans="1:11" x14ac:dyDescent="0.2">
      <c r="A58" t="s">
        <v>14</v>
      </c>
      <c r="B58" t="s">
        <v>712</v>
      </c>
      <c r="C58">
        <v>106</v>
      </c>
      <c r="D58">
        <v>55</v>
      </c>
      <c r="E58">
        <v>50</v>
      </c>
      <c r="F58">
        <v>27</v>
      </c>
      <c r="G58">
        <f t="shared" si="6"/>
        <v>1.9272727272727272</v>
      </c>
      <c r="H58" s="5">
        <f t="shared" si="7"/>
        <v>47.169811320754718</v>
      </c>
      <c r="I58">
        <v>16</v>
      </c>
      <c r="J58" s="7">
        <v>0.22222222222222221</v>
      </c>
      <c r="K58">
        <v>20</v>
      </c>
    </row>
    <row r="59" spans="1:11" x14ac:dyDescent="0.2">
      <c r="A59" t="s">
        <v>14</v>
      </c>
      <c r="B59" t="s">
        <v>712</v>
      </c>
      <c r="C59">
        <v>80</v>
      </c>
      <c r="D59">
        <v>39</v>
      </c>
      <c r="E59">
        <v>47</v>
      </c>
      <c r="F59">
        <v>26</v>
      </c>
      <c r="G59">
        <f t="shared" si="6"/>
        <v>2.0512820512820511</v>
      </c>
      <c r="H59" s="5">
        <f t="shared" si="7"/>
        <v>58.75</v>
      </c>
      <c r="I59">
        <v>16</v>
      </c>
      <c r="J59" s="7">
        <v>0.10526315789473684</v>
      </c>
      <c r="K59">
        <v>17</v>
      </c>
    </row>
    <row r="60" spans="1:11" x14ac:dyDescent="0.2">
      <c r="A60" t="s">
        <v>14</v>
      </c>
      <c r="B60" t="s">
        <v>712</v>
      </c>
      <c r="C60">
        <v>62</v>
      </c>
      <c r="D60">
        <v>32</v>
      </c>
      <c r="E60">
        <v>39</v>
      </c>
      <c r="F60">
        <v>25</v>
      </c>
      <c r="G60">
        <f t="shared" si="6"/>
        <v>1.9375</v>
      </c>
      <c r="H60" s="5">
        <f t="shared" si="7"/>
        <v>62.903225806451616</v>
      </c>
      <c r="I60">
        <v>13</v>
      </c>
      <c r="J60" s="7">
        <v>0.13333333333333333</v>
      </c>
      <c r="K60">
        <v>13</v>
      </c>
    </row>
    <row r="61" spans="1:11" x14ac:dyDescent="0.2">
      <c r="A61" t="s">
        <v>14</v>
      </c>
      <c r="B61" t="s">
        <v>712</v>
      </c>
      <c r="C61">
        <v>90</v>
      </c>
      <c r="D61">
        <v>47</v>
      </c>
      <c r="E61">
        <v>56</v>
      </c>
      <c r="F61">
        <v>27</v>
      </c>
      <c r="G61">
        <f t="shared" si="6"/>
        <v>1.9148936170212767</v>
      </c>
      <c r="H61" s="5">
        <f t="shared" si="7"/>
        <v>62.222222222222221</v>
      </c>
      <c r="I61">
        <v>18</v>
      </c>
      <c r="J61" s="7">
        <v>0.13043478260869565</v>
      </c>
      <c r="K61">
        <v>17</v>
      </c>
    </row>
    <row r="62" spans="1:11" x14ac:dyDescent="0.2">
      <c r="A62" t="s">
        <v>14</v>
      </c>
      <c r="B62" t="s">
        <v>712</v>
      </c>
      <c r="C62">
        <v>99</v>
      </c>
      <c r="D62">
        <v>48</v>
      </c>
      <c r="E62">
        <v>60</v>
      </c>
      <c r="F62">
        <v>27</v>
      </c>
      <c r="G62">
        <f t="shared" si="6"/>
        <v>2.0625</v>
      </c>
      <c r="H62" s="5">
        <f t="shared" si="7"/>
        <v>60.606060606060609</v>
      </c>
      <c r="I62">
        <v>16</v>
      </c>
      <c r="J62" s="7">
        <v>0.12</v>
      </c>
      <c r="K62">
        <v>22</v>
      </c>
    </row>
    <row r="63" spans="1:11" x14ac:dyDescent="0.2">
      <c r="A63" t="s">
        <v>14</v>
      </c>
      <c r="B63" t="s">
        <v>712</v>
      </c>
      <c r="C63">
        <v>65</v>
      </c>
      <c r="D63">
        <v>32</v>
      </c>
      <c r="E63">
        <v>43</v>
      </c>
      <c r="F63">
        <v>25</v>
      </c>
      <c r="G63">
        <f t="shared" si="6"/>
        <v>2.03125</v>
      </c>
      <c r="H63" s="5">
        <f t="shared" si="7"/>
        <v>66.153846153846146</v>
      </c>
      <c r="I63">
        <v>14</v>
      </c>
      <c r="J63" s="7">
        <v>5.8823529411764705E-2</v>
      </c>
      <c r="K63">
        <v>15</v>
      </c>
    </row>
    <row r="64" spans="1:11" x14ac:dyDescent="0.2">
      <c r="A64" t="s">
        <v>14</v>
      </c>
      <c r="B64" t="s">
        <v>712</v>
      </c>
      <c r="C64">
        <v>118</v>
      </c>
      <c r="D64">
        <v>55</v>
      </c>
      <c r="E64">
        <v>71</v>
      </c>
      <c r="F64">
        <v>27</v>
      </c>
      <c r="G64">
        <f t="shared" ref="G64:G95" si="8">C64/D64</f>
        <v>2.1454545454545455</v>
      </c>
      <c r="H64" s="5">
        <f t="shared" ref="H64:H95" si="9">E64/C64*100</f>
        <v>60.169491525423723</v>
      </c>
      <c r="I64">
        <v>20</v>
      </c>
      <c r="J64" s="7">
        <v>0.10344827586206896</v>
      </c>
      <c r="K64">
        <v>21</v>
      </c>
    </row>
    <row r="65" spans="1:11" x14ac:dyDescent="0.2">
      <c r="A65" t="s">
        <v>14</v>
      </c>
      <c r="B65" t="s">
        <v>712</v>
      </c>
      <c r="C65">
        <v>95</v>
      </c>
      <c r="D65">
        <v>54</v>
      </c>
      <c r="E65">
        <v>55</v>
      </c>
      <c r="F65">
        <v>25</v>
      </c>
      <c r="G65">
        <f t="shared" si="8"/>
        <v>1.7592592592592593</v>
      </c>
      <c r="H65" s="5">
        <f t="shared" si="9"/>
        <v>57.894736842105267</v>
      </c>
      <c r="I65">
        <v>15</v>
      </c>
      <c r="J65" s="7">
        <v>7.407407407407407E-2</v>
      </c>
      <c r="K65">
        <v>20</v>
      </c>
    </row>
    <row r="66" spans="1:11" x14ac:dyDescent="0.2">
      <c r="A66" t="s">
        <v>14</v>
      </c>
      <c r="B66" t="s">
        <v>712</v>
      </c>
      <c r="C66">
        <v>77</v>
      </c>
      <c r="D66">
        <v>35</v>
      </c>
      <c r="E66">
        <v>47</v>
      </c>
      <c r="F66">
        <v>28</v>
      </c>
      <c r="G66">
        <f t="shared" si="8"/>
        <v>2.2000000000000002</v>
      </c>
      <c r="H66" s="5">
        <f t="shared" si="9"/>
        <v>61.038961038961034</v>
      </c>
      <c r="I66">
        <v>18</v>
      </c>
      <c r="J66" s="7">
        <v>0.17647058823529413</v>
      </c>
      <c r="K66">
        <v>17</v>
      </c>
    </row>
    <row r="67" spans="1:11" x14ac:dyDescent="0.2">
      <c r="A67" t="s">
        <v>14</v>
      </c>
      <c r="B67" t="s">
        <v>712</v>
      </c>
      <c r="C67">
        <v>56</v>
      </c>
      <c r="D67">
        <v>26</v>
      </c>
      <c r="E67">
        <v>33</v>
      </c>
      <c r="F67">
        <v>26</v>
      </c>
      <c r="G67">
        <f t="shared" si="8"/>
        <v>2.1538461538461537</v>
      </c>
      <c r="H67" s="5">
        <f t="shared" si="9"/>
        <v>58.928571428571431</v>
      </c>
      <c r="I67">
        <v>14</v>
      </c>
      <c r="J67" s="7">
        <v>0.11538461538461539</v>
      </c>
      <c r="K67">
        <v>10</v>
      </c>
    </row>
    <row r="68" spans="1:11" x14ac:dyDescent="0.2">
      <c r="A68" t="s">
        <v>14</v>
      </c>
      <c r="B68" t="s">
        <v>712</v>
      </c>
      <c r="C68">
        <v>115</v>
      </c>
      <c r="D68">
        <v>47</v>
      </c>
      <c r="E68">
        <v>73</v>
      </c>
      <c r="F68">
        <v>31</v>
      </c>
      <c r="G68">
        <f t="shared" si="8"/>
        <v>2.4468085106382977</v>
      </c>
      <c r="H68" s="5">
        <f t="shared" si="9"/>
        <v>63.478260869565219</v>
      </c>
      <c r="I68">
        <v>18</v>
      </c>
      <c r="J68" s="7">
        <v>0.13043478260869565</v>
      </c>
      <c r="K68">
        <v>30</v>
      </c>
    </row>
    <row r="69" spans="1:11" x14ac:dyDescent="0.2">
      <c r="A69" t="s">
        <v>14</v>
      </c>
      <c r="B69" t="s">
        <v>712</v>
      </c>
      <c r="C69">
        <v>98</v>
      </c>
      <c r="D69">
        <v>61</v>
      </c>
      <c r="E69">
        <v>50</v>
      </c>
      <c r="F69">
        <v>33</v>
      </c>
      <c r="G69">
        <f t="shared" si="8"/>
        <v>1.6065573770491803</v>
      </c>
      <c r="H69" s="5">
        <f t="shared" si="9"/>
        <v>51.020408163265309</v>
      </c>
      <c r="I69">
        <v>18</v>
      </c>
      <c r="J69" s="7">
        <v>0.1</v>
      </c>
      <c r="K69">
        <v>22</v>
      </c>
    </row>
    <row r="70" spans="1:11" x14ac:dyDescent="0.2">
      <c r="A70" t="s">
        <v>14</v>
      </c>
      <c r="B70" t="s">
        <v>837</v>
      </c>
      <c r="C70">
        <v>58</v>
      </c>
      <c r="D70">
        <v>33</v>
      </c>
      <c r="E70">
        <v>30</v>
      </c>
      <c r="F70">
        <v>37</v>
      </c>
      <c r="G70">
        <f t="shared" si="8"/>
        <v>1.7575757575757576</v>
      </c>
      <c r="H70" s="5">
        <f t="shared" si="9"/>
        <v>51.724137931034484</v>
      </c>
      <c r="I70" s="20">
        <v>17</v>
      </c>
      <c r="J70" s="7">
        <v>0.17647058823529413</v>
      </c>
      <c r="K70">
        <v>16</v>
      </c>
    </row>
    <row r="71" spans="1:11" x14ac:dyDescent="0.2">
      <c r="A71" t="s">
        <v>14</v>
      </c>
      <c r="B71" t="s">
        <v>837</v>
      </c>
      <c r="C71">
        <v>62</v>
      </c>
      <c r="D71">
        <v>41</v>
      </c>
      <c r="E71">
        <v>34</v>
      </c>
      <c r="F71">
        <v>38</v>
      </c>
      <c r="G71">
        <f t="shared" si="8"/>
        <v>1.5121951219512195</v>
      </c>
      <c r="H71" s="5">
        <f t="shared" si="9"/>
        <v>54.838709677419352</v>
      </c>
      <c r="I71">
        <v>16</v>
      </c>
      <c r="J71" s="7">
        <v>0.14285714285714285</v>
      </c>
      <c r="K71">
        <v>20</v>
      </c>
    </row>
    <row r="72" spans="1:11" x14ac:dyDescent="0.2">
      <c r="A72" t="s">
        <v>14</v>
      </c>
      <c r="B72" t="s">
        <v>837</v>
      </c>
      <c r="C72">
        <v>68</v>
      </c>
      <c r="D72">
        <v>38</v>
      </c>
      <c r="E72">
        <v>35</v>
      </c>
      <c r="F72">
        <v>31</v>
      </c>
      <c r="G72">
        <f t="shared" si="8"/>
        <v>1.7894736842105263</v>
      </c>
      <c r="H72" s="5">
        <f t="shared" si="9"/>
        <v>51.470588235294116</v>
      </c>
      <c r="I72">
        <v>17</v>
      </c>
      <c r="J72" s="7">
        <v>0.15</v>
      </c>
      <c r="K72">
        <v>13</v>
      </c>
    </row>
    <row r="73" spans="1:11" x14ac:dyDescent="0.2">
      <c r="A73" t="s">
        <v>14</v>
      </c>
      <c r="B73" t="s">
        <v>837</v>
      </c>
      <c r="C73">
        <v>75</v>
      </c>
      <c r="D73">
        <v>46</v>
      </c>
      <c r="E73">
        <v>40</v>
      </c>
      <c r="F73">
        <v>34</v>
      </c>
      <c r="G73">
        <f t="shared" si="8"/>
        <v>1.6304347826086956</v>
      </c>
      <c r="H73" s="5">
        <f t="shared" si="9"/>
        <v>53.333333333333336</v>
      </c>
      <c r="I73">
        <v>21</v>
      </c>
      <c r="J73" s="7">
        <v>0.20833333333333334</v>
      </c>
      <c r="K73">
        <v>18</v>
      </c>
    </row>
    <row r="74" spans="1:11" x14ac:dyDescent="0.2">
      <c r="A74" t="s">
        <v>14</v>
      </c>
      <c r="B74" t="s">
        <v>837</v>
      </c>
      <c r="C74">
        <v>80</v>
      </c>
      <c r="D74">
        <v>53</v>
      </c>
      <c r="E74">
        <v>38</v>
      </c>
      <c r="F74">
        <v>32</v>
      </c>
      <c r="G74">
        <f t="shared" si="8"/>
        <v>1.5094339622641511</v>
      </c>
      <c r="H74" s="5">
        <f t="shared" si="9"/>
        <v>47.5</v>
      </c>
      <c r="I74">
        <v>19</v>
      </c>
      <c r="J74" s="7">
        <v>0.19230769230769232</v>
      </c>
      <c r="K74">
        <v>19</v>
      </c>
    </row>
    <row r="75" spans="1:11" x14ac:dyDescent="0.2">
      <c r="A75" t="s">
        <v>14</v>
      </c>
      <c r="B75" t="s">
        <v>837</v>
      </c>
      <c r="C75">
        <v>108</v>
      </c>
      <c r="D75">
        <v>63</v>
      </c>
      <c r="E75">
        <v>62</v>
      </c>
      <c r="F75">
        <v>35</v>
      </c>
      <c r="G75">
        <f t="shared" si="8"/>
        <v>1.7142857142857142</v>
      </c>
      <c r="H75" s="5">
        <f t="shared" si="9"/>
        <v>57.407407407407405</v>
      </c>
      <c r="I75">
        <v>18</v>
      </c>
      <c r="J75" s="7">
        <v>0.15625</v>
      </c>
      <c r="K75">
        <v>22</v>
      </c>
    </row>
    <row r="76" spans="1:11" x14ac:dyDescent="0.2">
      <c r="A76" t="s">
        <v>14</v>
      </c>
      <c r="B76" t="s">
        <v>837</v>
      </c>
      <c r="C76">
        <v>87</v>
      </c>
      <c r="D76">
        <v>51</v>
      </c>
      <c r="E76">
        <v>49</v>
      </c>
      <c r="F76">
        <v>35</v>
      </c>
      <c r="G76">
        <f t="shared" si="8"/>
        <v>1.7058823529411764</v>
      </c>
      <c r="H76" s="5">
        <f t="shared" si="9"/>
        <v>56.321839080459768</v>
      </c>
      <c r="I76">
        <v>22</v>
      </c>
      <c r="J76" s="7">
        <v>0.16666666666666666</v>
      </c>
      <c r="K76">
        <v>22</v>
      </c>
    </row>
    <row r="77" spans="1:11" x14ac:dyDescent="0.2">
      <c r="A77" t="s">
        <v>14</v>
      </c>
      <c r="B77" t="s">
        <v>837</v>
      </c>
      <c r="C77">
        <v>89</v>
      </c>
      <c r="D77">
        <v>54</v>
      </c>
      <c r="E77">
        <v>52</v>
      </c>
      <c r="F77">
        <v>34</v>
      </c>
      <c r="G77">
        <f t="shared" si="8"/>
        <v>1.6481481481481481</v>
      </c>
      <c r="H77" s="5">
        <f t="shared" si="9"/>
        <v>58.426966292134829</v>
      </c>
      <c r="I77">
        <v>21</v>
      </c>
      <c r="J77" s="7">
        <v>0.17241379310344829</v>
      </c>
      <c r="K77">
        <v>20</v>
      </c>
    </row>
    <row r="78" spans="1:11" x14ac:dyDescent="0.2">
      <c r="A78" t="s">
        <v>14</v>
      </c>
      <c r="B78" t="s">
        <v>837</v>
      </c>
      <c r="C78">
        <v>80</v>
      </c>
      <c r="D78">
        <v>48</v>
      </c>
      <c r="E78">
        <v>44</v>
      </c>
      <c r="F78">
        <v>37</v>
      </c>
      <c r="G78">
        <f t="shared" si="8"/>
        <v>1.6666666666666667</v>
      </c>
      <c r="H78" s="5">
        <f t="shared" si="9"/>
        <v>55.000000000000007</v>
      </c>
      <c r="I78">
        <v>22</v>
      </c>
      <c r="J78" s="7">
        <v>0.125</v>
      </c>
      <c r="K78">
        <v>19</v>
      </c>
    </row>
    <row r="79" spans="1:11" x14ac:dyDescent="0.2">
      <c r="A79" t="s">
        <v>14</v>
      </c>
      <c r="B79" t="s">
        <v>837</v>
      </c>
      <c r="C79">
        <v>82</v>
      </c>
      <c r="D79">
        <v>46</v>
      </c>
      <c r="E79">
        <v>44</v>
      </c>
      <c r="F79">
        <v>35</v>
      </c>
      <c r="G79">
        <f t="shared" si="8"/>
        <v>1.7826086956521738</v>
      </c>
      <c r="H79" s="5">
        <f t="shared" si="9"/>
        <v>53.658536585365859</v>
      </c>
      <c r="I79">
        <v>22</v>
      </c>
      <c r="J79" s="7">
        <v>0.16666666666666666</v>
      </c>
      <c r="K79">
        <v>17</v>
      </c>
    </row>
    <row r="80" spans="1:11" x14ac:dyDescent="0.2">
      <c r="A80" t="s">
        <v>14</v>
      </c>
      <c r="B80" t="s">
        <v>837</v>
      </c>
      <c r="C80">
        <v>75</v>
      </c>
      <c r="D80">
        <v>46</v>
      </c>
      <c r="E80">
        <v>41</v>
      </c>
      <c r="F80">
        <v>32</v>
      </c>
      <c r="G80">
        <f t="shared" si="8"/>
        <v>1.6304347826086956</v>
      </c>
      <c r="H80" s="5">
        <f t="shared" si="9"/>
        <v>54.666666666666664</v>
      </c>
      <c r="I80">
        <v>18</v>
      </c>
      <c r="J80" s="7">
        <v>0.17391304347826086</v>
      </c>
      <c r="K80">
        <v>20</v>
      </c>
    </row>
    <row r="81" spans="1:11" x14ac:dyDescent="0.2">
      <c r="A81" t="s">
        <v>14</v>
      </c>
      <c r="B81" t="s">
        <v>837</v>
      </c>
      <c r="C81">
        <v>57</v>
      </c>
      <c r="D81">
        <v>34</v>
      </c>
      <c r="E81">
        <v>32</v>
      </c>
      <c r="F81">
        <v>29</v>
      </c>
      <c r="G81">
        <f t="shared" si="8"/>
        <v>1.6764705882352942</v>
      </c>
      <c r="H81" s="5">
        <f t="shared" si="9"/>
        <v>56.140350877192979</v>
      </c>
      <c r="I81">
        <v>12</v>
      </c>
      <c r="J81" s="7">
        <v>0.17647058823529413</v>
      </c>
    </row>
    <row r="82" spans="1:11" x14ac:dyDescent="0.2">
      <c r="A82" t="s">
        <v>14</v>
      </c>
      <c r="B82" t="s">
        <v>837</v>
      </c>
      <c r="C82">
        <v>110</v>
      </c>
      <c r="D82">
        <v>58</v>
      </c>
      <c r="E82">
        <v>62</v>
      </c>
      <c r="F82">
        <v>27</v>
      </c>
      <c r="G82">
        <f t="shared" si="8"/>
        <v>1.896551724137931</v>
      </c>
      <c r="H82" s="5">
        <f t="shared" si="9"/>
        <v>56.36363636363636</v>
      </c>
      <c r="I82">
        <v>19</v>
      </c>
      <c r="J82" s="7">
        <v>0.13793103448275862</v>
      </c>
      <c r="K82">
        <v>25</v>
      </c>
    </row>
    <row r="83" spans="1:11" x14ac:dyDescent="0.2">
      <c r="A83" t="s">
        <v>14</v>
      </c>
      <c r="B83" t="s">
        <v>837</v>
      </c>
      <c r="C83">
        <v>92</v>
      </c>
      <c r="D83">
        <v>49</v>
      </c>
      <c r="E83">
        <v>55</v>
      </c>
      <c r="F83">
        <v>27</v>
      </c>
      <c r="G83">
        <f t="shared" si="8"/>
        <v>1.8775510204081634</v>
      </c>
      <c r="H83" s="5">
        <f t="shared" si="9"/>
        <v>59.782608695652172</v>
      </c>
      <c r="I83">
        <v>14</v>
      </c>
      <c r="J83" s="7">
        <v>0.04</v>
      </c>
      <c r="K83">
        <v>18</v>
      </c>
    </row>
    <row r="84" spans="1:11" x14ac:dyDescent="0.2">
      <c r="A84" t="s">
        <v>14</v>
      </c>
      <c r="B84" t="s">
        <v>837</v>
      </c>
      <c r="C84">
        <v>82</v>
      </c>
      <c r="D84">
        <v>48</v>
      </c>
      <c r="E84">
        <v>45</v>
      </c>
      <c r="F84">
        <v>36</v>
      </c>
      <c r="G84">
        <f t="shared" si="8"/>
        <v>1.7083333333333333</v>
      </c>
      <c r="H84" s="5">
        <f t="shared" si="9"/>
        <v>54.878048780487809</v>
      </c>
      <c r="I84">
        <v>17</v>
      </c>
      <c r="J84" s="7">
        <v>0.125</v>
      </c>
      <c r="K84">
        <v>18</v>
      </c>
    </row>
    <row r="85" spans="1:11" x14ac:dyDescent="0.2">
      <c r="A85" t="s">
        <v>841</v>
      </c>
      <c r="B85" t="s">
        <v>714</v>
      </c>
      <c r="C85">
        <v>76</v>
      </c>
      <c r="D85">
        <v>42</v>
      </c>
      <c r="E85">
        <v>40</v>
      </c>
      <c r="F85">
        <v>28</v>
      </c>
      <c r="G85">
        <f t="shared" si="8"/>
        <v>1.8095238095238095</v>
      </c>
      <c r="H85" s="5">
        <f t="shared" si="9"/>
        <v>52.631578947368418</v>
      </c>
      <c r="I85">
        <v>17</v>
      </c>
      <c r="J85" s="7">
        <v>0.15</v>
      </c>
      <c r="K85">
        <v>17</v>
      </c>
    </row>
    <row r="86" spans="1:11" x14ac:dyDescent="0.2">
      <c r="A86" t="s">
        <v>841</v>
      </c>
      <c r="B86" t="s">
        <v>714</v>
      </c>
      <c r="C86">
        <v>77</v>
      </c>
      <c r="D86">
        <v>35</v>
      </c>
      <c r="E86">
        <v>43</v>
      </c>
      <c r="F86">
        <v>30</v>
      </c>
      <c r="G86">
        <f t="shared" si="8"/>
        <v>2.2000000000000002</v>
      </c>
      <c r="H86" s="5">
        <f t="shared" si="9"/>
        <v>55.844155844155843</v>
      </c>
      <c r="I86">
        <v>18</v>
      </c>
      <c r="J86" s="7">
        <v>0.15789473684210525</v>
      </c>
      <c r="K86">
        <v>13</v>
      </c>
    </row>
    <row r="87" spans="1:11" x14ac:dyDescent="0.2">
      <c r="A87" t="s">
        <v>841</v>
      </c>
      <c r="B87" t="s">
        <v>714</v>
      </c>
      <c r="C87">
        <v>71</v>
      </c>
      <c r="D87">
        <v>41</v>
      </c>
      <c r="E87">
        <v>41</v>
      </c>
      <c r="F87">
        <v>33</v>
      </c>
      <c r="G87">
        <f t="shared" si="8"/>
        <v>1.7317073170731707</v>
      </c>
      <c r="H87" s="5">
        <f t="shared" si="9"/>
        <v>57.74647887323944</v>
      </c>
      <c r="I87">
        <v>19</v>
      </c>
      <c r="J87" s="7">
        <v>0.19047619047619047</v>
      </c>
      <c r="K87">
        <v>21</v>
      </c>
    </row>
    <row r="88" spans="1:11" x14ac:dyDescent="0.2">
      <c r="A88" t="s">
        <v>841</v>
      </c>
      <c r="B88" t="s">
        <v>714</v>
      </c>
      <c r="C88">
        <v>73</v>
      </c>
      <c r="D88">
        <v>45</v>
      </c>
      <c r="E88">
        <v>39</v>
      </c>
      <c r="F88">
        <v>32</v>
      </c>
      <c r="G88">
        <f t="shared" si="8"/>
        <v>1.6222222222222222</v>
      </c>
      <c r="H88" s="5">
        <f t="shared" si="9"/>
        <v>53.424657534246577</v>
      </c>
      <c r="I88">
        <v>18</v>
      </c>
      <c r="J88" s="7">
        <v>0.13043478260869565</v>
      </c>
      <c r="K88">
        <v>18</v>
      </c>
    </row>
    <row r="89" spans="1:11" x14ac:dyDescent="0.2">
      <c r="A89" t="s">
        <v>841</v>
      </c>
      <c r="B89" t="s">
        <v>714</v>
      </c>
      <c r="C89">
        <v>100</v>
      </c>
      <c r="D89">
        <v>57</v>
      </c>
      <c r="E89">
        <v>55</v>
      </c>
      <c r="F89">
        <v>33</v>
      </c>
      <c r="G89">
        <f t="shared" si="8"/>
        <v>1.7543859649122806</v>
      </c>
      <c r="H89" s="5">
        <f t="shared" si="9"/>
        <v>55.000000000000007</v>
      </c>
      <c r="I89">
        <v>19</v>
      </c>
      <c r="J89" s="7">
        <v>0.2</v>
      </c>
      <c r="K89">
        <v>25</v>
      </c>
    </row>
    <row r="90" spans="1:11" x14ac:dyDescent="0.2">
      <c r="A90" t="s">
        <v>841</v>
      </c>
      <c r="B90" t="s">
        <v>714</v>
      </c>
      <c r="C90">
        <v>84</v>
      </c>
      <c r="D90">
        <v>48</v>
      </c>
      <c r="E90">
        <v>47</v>
      </c>
      <c r="F90">
        <v>29</v>
      </c>
      <c r="G90">
        <f t="shared" si="8"/>
        <v>1.75</v>
      </c>
      <c r="H90" s="5">
        <f t="shared" si="9"/>
        <v>55.952380952380956</v>
      </c>
      <c r="I90">
        <v>20</v>
      </c>
      <c r="J90" s="7">
        <v>0.16666666666666666</v>
      </c>
      <c r="K90">
        <v>22</v>
      </c>
    </row>
    <row r="91" spans="1:11" x14ac:dyDescent="0.2">
      <c r="A91" t="s">
        <v>841</v>
      </c>
      <c r="B91" t="s">
        <v>714</v>
      </c>
      <c r="C91">
        <v>87</v>
      </c>
      <c r="D91">
        <v>49</v>
      </c>
      <c r="E91">
        <v>55</v>
      </c>
      <c r="F91">
        <v>32</v>
      </c>
      <c r="G91">
        <f t="shared" si="8"/>
        <v>1.7755102040816326</v>
      </c>
      <c r="H91" s="5">
        <f t="shared" si="9"/>
        <v>63.218390804597703</v>
      </c>
      <c r="I91">
        <v>22</v>
      </c>
      <c r="J91" s="7">
        <v>0.125</v>
      </c>
      <c r="K91">
        <v>20</v>
      </c>
    </row>
    <row r="92" spans="1:11" x14ac:dyDescent="0.2">
      <c r="A92" t="s">
        <v>841</v>
      </c>
      <c r="B92" t="s">
        <v>839</v>
      </c>
      <c r="C92">
        <v>62</v>
      </c>
      <c r="D92">
        <v>35</v>
      </c>
      <c r="E92">
        <v>32</v>
      </c>
      <c r="F92">
        <v>35</v>
      </c>
      <c r="G92">
        <f t="shared" si="8"/>
        <v>1.7714285714285714</v>
      </c>
      <c r="H92" s="5">
        <f t="shared" si="9"/>
        <v>51.612903225806448</v>
      </c>
      <c r="I92">
        <v>17</v>
      </c>
      <c r="J92" s="7">
        <v>0.16666666666666666</v>
      </c>
      <c r="K92">
        <v>13</v>
      </c>
    </row>
    <row r="93" spans="1:11" x14ac:dyDescent="0.2">
      <c r="A93" t="s">
        <v>841</v>
      </c>
      <c r="B93" t="s">
        <v>839</v>
      </c>
      <c r="C93">
        <v>55</v>
      </c>
      <c r="D93">
        <v>30</v>
      </c>
      <c r="E93">
        <v>28</v>
      </c>
      <c r="F93">
        <v>32</v>
      </c>
      <c r="G93">
        <f t="shared" si="8"/>
        <v>1.8333333333333333</v>
      </c>
      <c r="H93" s="5">
        <f t="shared" si="9"/>
        <v>50.909090909090907</v>
      </c>
      <c r="I93">
        <v>15</v>
      </c>
      <c r="J93" s="7">
        <v>0.1875</v>
      </c>
      <c r="K93">
        <v>11</v>
      </c>
    </row>
    <row r="94" spans="1:11" x14ac:dyDescent="0.2">
      <c r="A94" t="s">
        <v>841</v>
      </c>
      <c r="B94" t="s">
        <v>839</v>
      </c>
      <c r="C94">
        <v>68</v>
      </c>
      <c r="D94">
        <v>35</v>
      </c>
      <c r="E94">
        <v>33</v>
      </c>
      <c r="F94">
        <v>30</v>
      </c>
      <c r="G94">
        <f t="shared" si="8"/>
        <v>1.9428571428571428</v>
      </c>
      <c r="H94" s="5">
        <f t="shared" si="9"/>
        <v>48.529411764705884</v>
      </c>
      <c r="I94">
        <v>18</v>
      </c>
      <c r="J94" s="7">
        <v>0.16666666666666666</v>
      </c>
      <c r="K94">
        <v>13</v>
      </c>
    </row>
    <row r="95" spans="1:11" x14ac:dyDescent="0.2">
      <c r="A95" t="s">
        <v>841</v>
      </c>
      <c r="B95" t="s">
        <v>839</v>
      </c>
      <c r="C95">
        <v>73</v>
      </c>
      <c r="D95">
        <v>38</v>
      </c>
      <c r="E95">
        <v>47</v>
      </c>
      <c r="F95">
        <v>30</v>
      </c>
      <c r="G95">
        <f t="shared" si="8"/>
        <v>1.9210526315789473</v>
      </c>
      <c r="H95" s="5">
        <f t="shared" si="9"/>
        <v>64.38356164383562</v>
      </c>
      <c r="I95">
        <v>19</v>
      </c>
      <c r="J95" s="7">
        <v>0.15</v>
      </c>
      <c r="K95">
        <v>19</v>
      </c>
    </row>
    <row r="96" spans="1:11" x14ac:dyDescent="0.2">
      <c r="A96" t="s">
        <v>841</v>
      </c>
      <c r="B96" t="s">
        <v>839</v>
      </c>
      <c r="C96">
        <v>69</v>
      </c>
      <c r="D96">
        <v>43</v>
      </c>
      <c r="E96">
        <v>39</v>
      </c>
      <c r="F96">
        <v>30</v>
      </c>
      <c r="G96">
        <f t="shared" ref="G96:G106" si="10">C96/D96</f>
        <v>1.6046511627906976</v>
      </c>
      <c r="H96" s="5">
        <f t="shared" ref="H96:H106" si="11">E96/C96*100</f>
        <v>56.521739130434781</v>
      </c>
      <c r="I96">
        <v>19</v>
      </c>
      <c r="J96" s="7">
        <v>0.14285714285714285</v>
      </c>
      <c r="K96">
        <v>17</v>
      </c>
    </row>
    <row r="97" spans="1:16" x14ac:dyDescent="0.2">
      <c r="A97" t="s">
        <v>841</v>
      </c>
      <c r="B97" t="s">
        <v>839</v>
      </c>
      <c r="C97">
        <v>101</v>
      </c>
      <c r="D97">
        <v>57</v>
      </c>
      <c r="E97">
        <v>59</v>
      </c>
      <c r="F97">
        <v>30</v>
      </c>
      <c r="G97">
        <f t="shared" si="10"/>
        <v>1.7719298245614035</v>
      </c>
      <c r="H97" s="5">
        <f t="shared" si="11"/>
        <v>58.415841584158414</v>
      </c>
      <c r="I97">
        <v>21</v>
      </c>
      <c r="J97" s="7">
        <v>0.14814814814814814</v>
      </c>
      <c r="K97">
        <v>30</v>
      </c>
    </row>
    <row r="98" spans="1:16" x14ac:dyDescent="0.2">
      <c r="A98" t="s">
        <v>841</v>
      </c>
      <c r="B98" t="s">
        <v>839</v>
      </c>
      <c r="C98">
        <v>90</v>
      </c>
      <c r="D98">
        <v>47</v>
      </c>
      <c r="E98">
        <v>52</v>
      </c>
      <c r="F98">
        <v>27</v>
      </c>
      <c r="G98">
        <f t="shared" si="10"/>
        <v>1.9148936170212767</v>
      </c>
      <c r="H98" s="5">
        <f t="shared" si="11"/>
        <v>57.777777777777771</v>
      </c>
      <c r="I98">
        <v>18</v>
      </c>
      <c r="J98" s="7">
        <v>0.16</v>
      </c>
      <c r="K98">
        <v>19</v>
      </c>
    </row>
    <row r="99" spans="1:16" x14ac:dyDescent="0.2">
      <c r="A99" t="s">
        <v>841</v>
      </c>
      <c r="B99" t="s">
        <v>839</v>
      </c>
      <c r="C99">
        <v>92</v>
      </c>
      <c r="D99">
        <v>51</v>
      </c>
      <c r="E99">
        <v>49</v>
      </c>
      <c r="F99">
        <v>29</v>
      </c>
      <c r="G99">
        <f t="shared" si="10"/>
        <v>1.803921568627451</v>
      </c>
      <c r="H99" s="5">
        <f t="shared" si="11"/>
        <v>53.260869565217398</v>
      </c>
      <c r="I99">
        <v>18</v>
      </c>
      <c r="J99" s="7">
        <v>0.19230769230769232</v>
      </c>
      <c r="K99">
        <v>22</v>
      </c>
    </row>
    <row r="100" spans="1:16" x14ac:dyDescent="0.2">
      <c r="A100" t="s">
        <v>841</v>
      </c>
      <c r="B100" t="s">
        <v>839</v>
      </c>
      <c r="C100">
        <v>103</v>
      </c>
      <c r="D100">
        <v>65</v>
      </c>
      <c r="E100">
        <v>64</v>
      </c>
      <c r="F100">
        <v>37</v>
      </c>
      <c r="G100">
        <f t="shared" si="10"/>
        <v>1.5846153846153845</v>
      </c>
      <c r="H100" s="5">
        <f t="shared" si="11"/>
        <v>62.135922330097081</v>
      </c>
      <c r="I100">
        <v>21</v>
      </c>
      <c r="J100" s="7">
        <v>0.1875</v>
      </c>
      <c r="K100">
        <v>30</v>
      </c>
    </row>
    <row r="101" spans="1:16" x14ac:dyDescent="0.2">
      <c r="A101" t="s">
        <v>843</v>
      </c>
      <c r="B101" t="s">
        <v>840</v>
      </c>
      <c r="C101">
        <v>95</v>
      </c>
      <c r="D101">
        <v>53</v>
      </c>
      <c r="E101">
        <v>55</v>
      </c>
      <c r="F101">
        <v>32</v>
      </c>
      <c r="G101">
        <f t="shared" si="10"/>
        <v>1.7924528301886793</v>
      </c>
      <c r="H101" s="5">
        <f t="shared" si="11"/>
        <v>57.894736842105267</v>
      </c>
      <c r="I101">
        <v>16</v>
      </c>
      <c r="J101" s="7">
        <v>0.10714285714285714</v>
      </c>
      <c r="K101">
        <v>23</v>
      </c>
    </row>
    <row r="102" spans="1:16" x14ac:dyDescent="0.2">
      <c r="A102" t="s">
        <v>843</v>
      </c>
      <c r="B102" t="s">
        <v>840</v>
      </c>
      <c r="C102">
        <v>102</v>
      </c>
      <c r="D102">
        <v>56</v>
      </c>
      <c r="E102">
        <v>57</v>
      </c>
      <c r="F102">
        <v>29</v>
      </c>
      <c r="G102">
        <f t="shared" si="10"/>
        <v>1.8214285714285714</v>
      </c>
      <c r="H102" s="5">
        <f t="shared" si="11"/>
        <v>55.882352941176471</v>
      </c>
      <c r="I102">
        <v>21</v>
      </c>
      <c r="J102" s="7">
        <v>0.10714285714285714</v>
      </c>
      <c r="K102">
        <v>24</v>
      </c>
    </row>
    <row r="103" spans="1:16" x14ac:dyDescent="0.2">
      <c r="A103" t="s">
        <v>843</v>
      </c>
      <c r="B103" t="s">
        <v>840</v>
      </c>
      <c r="C103">
        <v>90</v>
      </c>
      <c r="D103">
        <v>51</v>
      </c>
      <c r="E103">
        <v>50</v>
      </c>
      <c r="F103">
        <v>29</v>
      </c>
      <c r="G103">
        <f t="shared" si="10"/>
        <v>1.7647058823529411</v>
      </c>
      <c r="H103" s="5">
        <f t="shared" si="11"/>
        <v>55.555555555555557</v>
      </c>
      <c r="I103">
        <v>20</v>
      </c>
      <c r="J103" s="7">
        <v>0.16</v>
      </c>
      <c r="K103">
        <v>18</v>
      </c>
    </row>
    <row r="104" spans="1:16" x14ac:dyDescent="0.2">
      <c r="A104" t="s">
        <v>843</v>
      </c>
      <c r="B104" t="s">
        <v>840</v>
      </c>
      <c r="C104">
        <v>92</v>
      </c>
      <c r="D104">
        <v>53</v>
      </c>
      <c r="E104">
        <v>50</v>
      </c>
      <c r="F104">
        <v>30</v>
      </c>
      <c r="G104">
        <f t="shared" si="10"/>
        <v>1.7358490566037736</v>
      </c>
      <c r="H104" s="5">
        <f t="shared" si="11"/>
        <v>54.347826086956516</v>
      </c>
      <c r="I104">
        <v>18</v>
      </c>
      <c r="J104" s="7">
        <v>0.18518518518518517</v>
      </c>
      <c r="K104">
        <v>20</v>
      </c>
    </row>
    <row r="105" spans="1:16" x14ac:dyDescent="0.2">
      <c r="A105" t="s">
        <v>843</v>
      </c>
      <c r="B105" t="s">
        <v>840</v>
      </c>
      <c r="C105">
        <v>100</v>
      </c>
      <c r="D105">
        <v>52</v>
      </c>
      <c r="E105">
        <v>58</v>
      </c>
      <c r="F105">
        <v>32</v>
      </c>
      <c r="G105">
        <f t="shared" si="10"/>
        <v>1.9230769230769231</v>
      </c>
      <c r="H105" s="5">
        <f t="shared" si="11"/>
        <v>57.999999999999993</v>
      </c>
      <c r="I105">
        <v>19</v>
      </c>
      <c r="J105" s="7">
        <v>0.12</v>
      </c>
      <c r="K105">
        <v>25</v>
      </c>
    </row>
    <row r="106" spans="1:16" x14ac:dyDescent="0.2">
      <c r="A106" t="s">
        <v>843</v>
      </c>
      <c r="B106" t="s">
        <v>840</v>
      </c>
      <c r="C106">
        <v>90</v>
      </c>
      <c r="D106">
        <v>45</v>
      </c>
      <c r="E106">
        <v>48</v>
      </c>
      <c r="F106">
        <v>31</v>
      </c>
      <c r="G106">
        <f t="shared" si="10"/>
        <v>2</v>
      </c>
      <c r="H106" s="5">
        <f t="shared" si="11"/>
        <v>53.333333333333336</v>
      </c>
      <c r="I106">
        <v>22</v>
      </c>
      <c r="J106" s="7">
        <v>0.13043478260869565</v>
      </c>
      <c r="K106">
        <v>23</v>
      </c>
    </row>
    <row r="107" spans="1:16" x14ac:dyDescent="0.2">
      <c r="A107" t="s">
        <v>924</v>
      </c>
      <c r="M107">
        <v>11</v>
      </c>
      <c r="N107">
        <v>12</v>
      </c>
      <c r="O107">
        <f>M107/N107</f>
        <v>0.91666666666666663</v>
      </c>
      <c r="P107" t="s">
        <v>923</v>
      </c>
    </row>
    <row r="108" spans="1:16" x14ac:dyDescent="0.2">
      <c r="M108">
        <v>10</v>
      </c>
      <c r="N108">
        <v>13</v>
      </c>
      <c r="O108">
        <f t="shared" ref="O108:O164" si="12">M108/N108</f>
        <v>0.76923076923076927</v>
      </c>
    </row>
    <row r="109" spans="1:16" x14ac:dyDescent="0.2">
      <c r="M109">
        <v>10</v>
      </c>
      <c r="N109">
        <v>12</v>
      </c>
      <c r="O109">
        <f t="shared" si="12"/>
        <v>0.83333333333333337</v>
      </c>
    </row>
    <row r="110" spans="1:16" x14ac:dyDescent="0.2">
      <c r="M110">
        <v>9</v>
      </c>
      <c r="N110">
        <v>12</v>
      </c>
      <c r="O110">
        <f t="shared" si="12"/>
        <v>0.75</v>
      </c>
    </row>
    <row r="111" spans="1:16" x14ac:dyDescent="0.2">
      <c r="M111">
        <v>12</v>
      </c>
      <c r="N111">
        <v>16</v>
      </c>
      <c r="O111">
        <f t="shared" si="12"/>
        <v>0.75</v>
      </c>
    </row>
    <row r="112" spans="1:16" x14ac:dyDescent="0.2">
      <c r="M112">
        <v>10</v>
      </c>
      <c r="N112">
        <v>11</v>
      </c>
      <c r="O112">
        <f t="shared" si="12"/>
        <v>0.90909090909090906</v>
      </c>
    </row>
    <row r="113" spans="13:15" x14ac:dyDescent="0.2">
      <c r="M113">
        <v>14</v>
      </c>
      <c r="N113">
        <v>16</v>
      </c>
      <c r="O113">
        <f t="shared" si="12"/>
        <v>0.875</v>
      </c>
    </row>
    <row r="114" spans="13:15" x14ac:dyDescent="0.2">
      <c r="M114">
        <v>15</v>
      </c>
      <c r="N114">
        <v>16</v>
      </c>
      <c r="O114">
        <f t="shared" si="12"/>
        <v>0.9375</v>
      </c>
    </row>
    <row r="115" spans="13:15" x14ac:dyDescent="0.2">
      <c r="M115">
        <v>13</v>
      </c>
      <c r="N115">
        <v>14</v>
      </c>
      <c r="O115">
        <f t="shared" si="12"/>
        <v>0.9285714285714286</v>
      </c>
    </row>
    <row r="116" spans="13:15" x14ac:dyDescent="0.2">
      <c r="M116">
        <v>15</v>
      </c>
      <c r="N116">
        <v>15</v>
      </c>
      <c r="O116">
        <f t="shared" si="12"/>
        <v>1</v>
      </c>
    </row>
    <row r="117" spans="13:15" x14ac:dyDescent="0.2">
      <c r="M117">
        <v>13</v>
      </c>
      <c r="N117">
        <v>16</v>
      </c>
      <c r="O117">
        <f t="shared" si="12"/>
        <v>0.8125</v>
      </c>
    </row>
    <row r="118" spans="13:15" x14ac:dyDescent="0.2">
      <c r="M118">
        <v>13</v>
      </c>
      <c r="N118">
        <v>14</v>
      </c>
      <c r="O118">
        <f t="shared" si="12"/>
        <v>0.9285714285714286</v>
      </c>
    </row>
    <row r="119" spans="13:15" x14ac:dyDescent="0.2">
      <c r="M119">
        <v>14</v>
      </c>
      <c r="N119">
        <v>14</v>
      </c>
      <c r="O119">
        <f t="shared" si="12"/>
        <v>1</v>
      </c>
    </row>
    <row r="120" spans="13:15" x14ac:dyDescent="0.2">
      <c r="M120">
        <v>13</v>
      </c>
      <c r="N120">
        <v>15</v>
      </c>
      <c r="O120">
        <f t="shared" si="12"/>
        <v>0.8666666666666667</v>
      </c>
    </row>
    <row r="121" spans="13:15" x14ac:dyDescent="0.2">
      <c r="M121">
        <v>13.5</v>
      </c>
      <c r="N121">
        <v>15</v>
      </c>
      <c r="O121">
        <f t="shared" si="12"/>
        <v>0.9</v>
      </c>
    </row>
    <row r="122" spans="13:15" x14ac:dyDescent="0.2">
      <c r="M122">
        <v>14</v>
      </c>
      <c r="N122">
        <v>16</v>
      </c>
      <c r="O122">
        <f t="shared" si="12"/>
        <v>0.875</v>
      </c>
    </row>
    <row r="123" spans="13:15" x14ac:dyDescent="0.2">
      <c r="M123">
        <v>13</v>
      </c>
      <c r="N123">
        <v>15</v>
      </c>
      <c r="O123">
        <f t="shared" si="12"/>
        <v>0.8666666666666667</v>
      </c>
    </row>
    <row r="124" spans="13:15" x14ac:dyDescent="0.2">
      <c r="M124">
        <v>14</v>
      </c>
      <c r="N124">
        <v>15</v>
      </c>
      <c r="O124">
        <f t="shared" si="12"/>
        <v>0.93333333333333335</v>
      </c>
    </row>
    <row r="125" spans="13:15" x14ac:dyDescent="0.2">
      <c r="M125">
        <v>13</v>
      </c>
      <c r="N125">
        <v>15</v>
      </c>
      <c r="O125">
        <f t="shared" si="12"/>
        <v>0.8666666666666667</v>
      </c>
    </row>
    <row r="126" spans="13:15" x14ac:dyDescent="0.2">
      <c r="M126">
        <v>13</v>
      </c>
      <c r="N126">
        <v>14</v>
      </c>
      <c r="O126">
        <f t="shared" si="12"/>
        <v>0.9285714285714286</v>
      </c>
    </row>
    <row r="127" spans="13:15" x14ac:dyDescent="0.2">
      <c r="M127">
        <v>13</v>
      </c>
      <c r="N127">
        <v>14</v>
      </c>
      <c r="O127">
        <f t="shared" si="12"/>
        <v>0.9285714285714286</v>
      </c>
    </row>
    <row r="128" spans="13:15" x14ac:dyDescent="0.2">
      <c r="M128">
        <v>14</v>
      </c>
      <c r="N128">
        <v>15</v>
      </c>
      <c r="O128">
        <f t="shared" si="12"/>
        <v>0.93333333333333335</v>
      </c>
    </row>
    <row r="129" spans="13:15" x14ac:dyDescent="0.2">
      <c r="M129">
        <v>12</v>
      </c>
      <c r="N129">
        <v>14</v>
      </c>
      <c r="O129">
        <f t="shared" si="12"/>
        <v>0.8571428571428571</v>
      </c>
    </row>
    <row r="130" spans="13:15" x14ac:dyDescent="0.2">
      <c r="M130">
        <v>15</v>
      </c>
      <c r="N130">
        <v>16</v>
      </c>
      <c r="O130">
        <f t="shared" si="12"/>
        <v>0.9375</v>
      </c>
    </row>
    <row r="131" spans="13:15" x14ac:dyDescent="0.2">
      <c r="M131">
        <v>14</v>
      </c>
      <c r="N131">
        <v>15</v>
      </c>
      <c r="O131">
        <f t="shared" si="12"/>
        <v>0.93333333333333335</v>
      </c>
    </row>
    <row r="132" spans="13:15" x14ac:dyDescent="0.2">
      <c r="M132">
        <v>13</v>
      </c>
      <c r="N132">
        <v>14</v>
      </c>
      <c r="O132">
        <f t="shared" si="12"/>
        <v>0.9285714285714286</v>
      </c>
    </row>
    <row r="133" spans="13:15" x14ac:dyDescent="0.2">
      <c r="M133">
        <v>13</v>
      </c>
      <c r="N133">
        <v>15</v>
      </c>
      <c r="O133">
        <f t="shared" si="12"/>
        <v>0.8666666666666667</v>
      </c>
    </row>
    <row r="134" spans="13:15" x14ac:dyDescent="0.2">
      <c r="M134">
        <v>13</v>
      </c>
      <c r="N134">
        <v>14</v>
      </c>
      <c r="O134">
        <f t="shared" si="12"/>
        <v>0.9285714285714286</v>
      </c>
    </row>
    <row r="135" spans="13:15" x14ac:dyDescent="0.2">
      <c r="M135">
        <v>12</v>
      </c>
      <c r="N135">
        <v>12</v>
      </c>
      <c r="O135">
        <f t="shared" si="12"/>
        <v>1</v>
      </c>
    </row>
    <row r="136" spans="13:15" x14ac:dyDescent="0.2">
      <c r="M136">
        <v>12</v>
      </c>
      <c r="N136">
        <v>13.5</v>
      </c>
      <c r="O136">
        <f t="shared" si="12"/>
        <v>0.88888888888888884</v>
      </c>
    </row>
    <row r="137" spans="13:15" x14ac:dyDescent="0.2">
      <c r="M137">
        <v>14</v>
      </c>
      <c r="N137">
        <v>15</v>
      </c>
      <c r="O137">
        <f t="shared" si="12"/>
        <v>0.93333333333333335</v>
      </c>
    </row>
    <row r="138" spans="13:15" x14ac:dyDescent="0.2">
      <c r="M138">
        <v>12</v>
      </c>
      <c r="N138">
        <v>13</v>
      </c>
      <c r="O138">
        <f t="shared" si="12"/>
        <v>0.92307692307692313</v>
      </c>
    </row>
    <row r="139" spans="13:15" x14ac:dyDescent="0.2">
      <c r="M139">
        <v>12</v>
      </c>
      <c r="N139">
        <v>13</v>
      </c>
      <c r="O139">
        <f t="shared" si="12"/>
        <v>0.92307692307692313</v>
      </c>
    </row>
    <row r="140" spans="13:15" x14ac:dyDescent="0.2">
      <c r="M140">
        <v>12</v>
      </c>
      <c r="N140">
        <v>14</v>
      </c>
      <c r="O140">
        <f t="shared" si="12"/>
        <v>0.8571428571428571</v>
      </c>
    </row>
    <row r="141" spans="13:15" x14ac:dyDescent="0.2">
      <c r="M141">
        <v>14</v>
      </c>
      <c r="N141">
        <v>14</v>
      </c>
      <c r="O141">
        <f t="shared" si="12"/>
        <v>1</v>
      </c>
    </row>
    <row r="142" spans="13:15" x14ac:dyDescent="0.2">
      <c r="M142">
        <v>13</v>
      </c>
      <c r="N142">
        <v>14</v>
      </c>
      <c r="O142">
        <f t="shared" si="12"/>
        <v>0.9285714285714286</v>
      </c>
    </row>
    <row r="143" spans="13:15" x14ac:dyDescent="0.2">
      <c r="M143">
        <v>12</v>
      </c>
      <c r="N143">
        <v>15</v>
      </c>
      <c r="O143">
        <f t="shared" si="12"/>
        <v>0.8</v>
      </c>
    </row>
    <row r="144" spans="13:15" x14ac:dyDescent="0.2">
      <c r="M144">
        <v>13</v>
      </c>
      <c r="N144">
        <v>14.5</v>
      </c>
      <c r="O144">
        <f t="shared" si="12"/>
        <v>0.89655172413793105</v>
      </c>
    </row>
    <row r="145" spans="1:15" x14ac:dyDescent="0.2">
      <c r="M145">
        <v>13</v>
      </c>
      <c r="N145">
        <v>14</v>
      </c>
      <c r="O145">
        <f t="shared" si="12"/>
        <v>0.9285714285714286</v>
      </c>
    </row>
    <row r="146" spans="1:15" x14ac:dyDescent="0.2">
      <c r="M146">
        <v>15</v>
      </c>
      <c r="N146">
        <v>15</v>
      </c>
      <c r="O146">
        <f t="shared" si="12"/>
        <v>1</v>
      </c>
    </row>
    <row r="147" spans="1:15" x14ac:dyDescent="0.2">
      <c r="M147">
        <v>13</v>
      </c>
      <c r="N147">
        <v>15</v>
      </c>
      <c r="O147">
        <f t="shared" si="12"/>
        <v>0.8666666666666667</v>
      </c>
    </row>
    <row r="148" spans="1:15" x14ac:dyDescent="0.2">
      <c r="M148">
        <v>11.5</v>
      </c>
      <c r="N148">
        <v>13</v>
      </c>
      <c r="O148">
        <f t="shared" si="12"/>
        <v>0.88461538461538458</v>
      </c>
    </row>
    <row r="149" spans="1:15" x14ac:dyDescent="0.2">
      <c r="M149">
        <v>12</v>
      </c>
      <c r="N149">
        <v>14</v>
      </c>
      <c r="O149">
        <f t="shared" si="12"/>
        <v>0.8571428571428571</v>
      </c>
    </row>
    <row r="150" spans="1:15" x14ac:dyDescent="0.2">
      <c r="M150">
        <v>14</v>
      </c>
      <c r="N150">
        <v>15</v>
      </c>
      <c r="O150">
        <f t="shared" si="12"/>
        <v>0.93333333333333335</v>
      </c>
    </row>
    <row r="151" spans="1:15" x14ac:dyDescent="0.2">
      <c r="A151" t="s">
        <v>990</v>
      </c>
      <c r="M151">
        <v>13.5</v>
      </c>
      <c r="N151">
        <v>12.5</v>
      </c>
      <c r="O151">
        <f t="shared" si="12"/>
        <v>1.08</v>
      </c>
    </row>
    <row r="152" spans="1:15" x14ac:dyDescent="0.2">
      <c r="M152">
        <v>13</v>
      </c>
      <c r="N152">
        <v>12.5</v>
      </c>
      <c r="O152">
        <f t="shared" si="12"/>
        <v>1.04</v>
      </c>
    </row>
    <row r="153" spans="1:15" x14ac:dyDescent="0.2">
      <c r="M153">
        <v>13</v>
      </c>
      <c r="N153">
        <v>13.5</v>
      </c>
      <c r="O153">
        <f t="shared" si="12"/>
        <v>0.96296296296296291</v>
      </c>
    </row>
    <row r="154" spans="1:15" x14ac:dyDescent="0.2">
      <c r="M154">
        <v>13.5</v>
      </c>
      <c r="N154">
        <v>13</v>
      </c>
      <c r="O154">
        <f t="shared" si="12"/>
        <v>1.0384615384615385</v>
      </c>
    </row>
    <row r="155" spans="1:15" x14ac:dyDescent="0.2">
      <c r="M155">
        <v>13</v>
      </c>
      <c r="N155">
        <v>13</v>
      </c>
      <c r="O155">
        <f t="shared" si="12"/>
        <v>1</v>
      </c>
    </row>
    <row r="156" spans="1:15" x14ac:dyDescent="0.2">
      <c r="M156">
        <v>13.5</v>
      </c>
      <c r="N156">
        <v>12.5</v>
      </c>
      <c r="O156">
        <f t="shared" si="12"/>
        <v>1.08</v>
      </c>
    </row>
    <row r="157" spans="1:15" x14ac:dyDescent="0.2">
      <c r="M157">
        <v>12.5</v>
      </c>
      <c r="N157">
        <v>12</v>
      </c>
      <c r="O157">
        <f t="shared" si="12"/>
        <v>1.0416666666666667</v>
      </c>
    </row>
    <row r="158" spans="1:15" x14ac:dyDescent="0.2">
      <c r="M158">
        <v>13.5</v>
      </c>
      <c r="N158">
        <v>13.5</v>
      </c>
      <c r="O158">
        <f t="shared" si="12"/>
        <v>1</v>
      </c>
    </row>
    <row r="159" spans="1:15" x14ac:dyDescent="0.2">
      <c r="M159">
        <v>11.5</v>
      </c>
      <c r="N159">
        <v>12</v>
      </c>
      <c r="O159">
        <f t="shared" si="12"/>
        <v>0.95833333333333337</v>
      </c>
    </row>
    <row r="160" spans="1:15" x14ac:dyDescent="0.2">
      <c r="M160">
        <v>13</v>
      </c>
      <c r="N160">
        <v>13.5</v>
      </c>
      <c r="O160">
        <f t="shared" si="12"/>
        <v>0.96296296296296291</v>
      </c>
    </row>
    <row r="161" spans="13:15" x14ac:dyDescent="0.2">
      <c r="M161">
        <v>12.5</v>
      </c>
      <c r="N161">
        <v>13.5</v>
      </c>
      <c r="O161">
        <f t="shared" si="12"/>
        <v>0.92592592592592593</v>
      </c>
    </row>
    <row r="162" spans="13:15" x14ac:dyDescent="0.2">
      <c r="M162">
        <v>12.5</v>
      </c>
      <c r="N162">
        <v>13.5</v>
      </c>
      <c r="O162">
        <f t="shared" si="12"/>
        <v>0.92592592592592593</v>
      </c>
    </row>
    <row r="163" spans="13:15" x14ac:dyDescent="0.2">
      <c r="M163">
        <v>12</v>
      </c>
      <c r="N163">
        <v>12.5</v>
      </c>
      <c r="O163">
        <f t="shared" si="12"/>
        <v>0.96</v>
      </c>
    </row>
    <row r="164" spans="13:15" x14ac:dyDescent="0.2">
      <c r="M164">
        <v>13</v>
      </c>
      <c r="N164">
        <v>13</v>
      </c>
      <c r="O164">
        <f t="shared" si="12"/>
        <v>1</v>
      </c>
    </row>
  </sheetData>
  <phoneticPr fontId="4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5"/>
  <sheetViews>
    <sheetView workbookViewId="0">
      <pane ySplit="2040" topLeftCell="A196" activePane="bottomLeft"/>
      <selection activeCell="M7" sqref="A1:M7"/>
      <selection pane="bottomLeft" activeCell="N223" sqref="N223"/>
    </sheetView>
  </sheetViews>
  <sheetFormatPr defaultRowHeight="12.75" x14ac:dyDescent="0.2"/>
  <cols>
    <col min="8" max="8" width="9.140625" style="7"/>
    <col min="13" max="13" width="9.140625" style="7"/>
  </cols>
  <sheetData>
    <row r="1" spans="1:18" x14ac:dyDescent="0.2">
      <c r="A1" s="2" t="s">
        <v>105</v>
      </c>
      <c r="B1" s="2" t="s">
        <v>1</v>
      </c>
      <c r="C1" s="2" t="s">
        <v>2</v>
      </c>
      <c r="D1" s="2" t="s">
        <v>5</v>
      </c>
      <c r="E1" s="2" t="s">
        <v>4</v>
      </c>
      <c r="F1" s="3" t="s">
        <v>3</v>
      </c>
      <c r="G1" s="4" t="s">
        <v>6</v>
      </c>
      <c r="H1" s="7" t="s">
        <v>141</v>
      </c>
      <c r="I1" s="2" t="s">
        <v>24</v>
      </c>
      <c r="J1" s="2" t="s">
        <v>153</v>
      </c>
      <c r="K1" s="2" t="s">
        <v>7</v>
      </c>
      <c r="L1" s="2" t="s">
        <v>8</v>
      </c>
      <c r="M1" s="6" t="s">
        <v>56</v>
      </c>
      <c r="N1" t="s">
        <v>45</v>
      </c>
      <c r="O1" t="s">
        <v>46</v>
      </c>
      <c r="P1" t="s">
        <v>47</v>
      </c>
      <c r="Q1" t="s">
        <v>73</v>
      </c>
      <c r="R1" t="s">
        <v>74</v>
      </c>
    </row>
    <row r="2" spans="1:18" x14ac:dyDescent="0.2">
      <c r="A2" t="s">
        <v>12</v>
      </c>
      <c r="B2" s="1">
        <f t="shared" ref="B2:M2" si="0">AVERAGE(B22:B996)</f>
        <v>100.03508771929825</v>
      </c>
      <c r="C2" s="1">
        <f t="shared" si="0"/>
        <v>56.342105263157897</v>
      </c>
      <c r="D2" s="1">
        <f t="shared" si="0"/>
        <v>39.412280701754383</v>
      </c>
      <c r="E2" s="1">
        <f t="shared" si="0"/>
        <v>43.67289719626168</v>
      </c>
      <c r="F2" s="1">
        <f t="shared" si="0"/>
        <v>1.7980783715990871</v>
      </c>
      <c r="G2" s="7">
        <f t="shared" si="0"/>
        <v>39.711121578970051</v>
      </c>
      <c r="H2" s="7">
        <f t="shared" si="0"/>
        <v>0.57959095410809169</v>
      </c>
      <c r="I2" s="5">
        <f t="shared" si="0"/>
        <v>20.885964912280702</v>
      </c>
      <c r="J2" s="5">
        <f t="shared" si="0"/>
        <v>2.3903508771929824</v>
      </c>
      <c r="K2" s="5">
        <f t="shared" si="0"/>
        <v>11.818627450980392</v>
      </c>
      <c r="L2" s="5">
        <f t="shared" si="0"/>
        <v>10.705882352941176</v>
      </c>
      <c r="M2" s="7">
        <f t="shared" si="0"/>
        <v>1.1223341783025262</v>
      </c>
      <c r="Q2" s="7" t="e">
        <f>AVERAGE(P23:P996)</f>
        <v>#DIV/0!</v>
      </c>
      <c r="R2" s="7">
        <f>AVERAGE(Q23:Q996)</f>
        <v>5.125</v>
      </c>
    </row>
    <row r="3" spans="1:18" x14ac:dyDescent="0.2">
      <c r="A3" t="s">
        <v>14</v>
      </c>
      <c r="B3">
        <f t="shared" ref="B3:M3" si="1">MIN(B22:B996)</f>
        <v>49</v>
      </c>
      <c r="C3">
        <f t="shared" si="1"/>
        <v>29</v>
      </c>
      <c r="D3">
        <f t="shared" si="1"/>
        <v>18</v>
      </c>
      <c r="E3">
        <f t="shared" si="1"/>
        <v>32</v>
      </c>
      <c r="F3" s="1">
        <f t="shared" si="1"/>
        <v>1.375</v>
      </c>
      <c r="G3" s="7">
        <f t="shared" si="1"/>
        <v>19.81981981981982</v>
      </c>
      <c r="H3" s="7">
        <f t="shared" si="1"/>
        <v>0.18518518518518517</v>
      </c>
      <c r="I3" s="5">
        <f t="shared" si="1"/>
        <v>14</v>
      </c>
      <c r="J3" s="5">
        <f t="shared" si="1"/>
        <v>0</v>
      </c>
      <c r="K3" s="5">
        <f t="shared" si="1"/>
        <v>7</v>
      </c>
      <c r="L3" s="5">
        <f t="shared" si="1"/>
        <v>6</v>
      </c>
      <c r="M3" s="7">
        <f t="shared" si="1"/>
        <v>0.83333333333333337</v>
      </c>
      <c r="Q3" s="7">
        <f>MIN(Q22:Q996)</f>
        <v>3</v>
      </c>
      <c r="R3" s="7">
        <f>MIN(R22:R996)</f>
        <v>2.5</v>
      </c>
    </row>
    <row r="4" spans="1:18" x14ac:dyDescent="0.2">
      <c r="A4" t="s">
        <v>15</v>
      </c>
      <c r="B4" s="1">
        <f t="shared" ref="B4:G4" si="2">PERCENTILE(B22:B996,0.05)</f>
        <v>72.95</v>
      </c>
      <c r="C4" s="1">
        <f t="shared" si="2"/>
        <v>37.65</v>
      </c>
      <c r="D4" s="1">
        <f t="shared" si="2"/>
        <v>23.65</v>
      </c>
      <c r="E4" s="1">
        <f t="shared" si="2"/>
        <v>35</v>
      </c>
      <c r="F4" s="1">
        <f t="shared" si="2"/>
        <v>1.5</v>
      </c>
      <c r="G4" s="7">
        <f t="shared" si="2"/>
        <v>26.666666666666668</v>
      </c>
      <c r="H4" s="7">
        <f t="shared" ref="H4:M4" si="3">PERCENTILE(H22:H996,0.05)</f>
        <v>0.21884057971014492</v>
      </c>
      <c r="I4" s="5">
        <f t="shared" si="3"/>
        <v>16</v>
      </c>
      <c r="J4" s="5">
        <f t="shared" si="3"/>
        <v>0</v>
      </c>
      <c r="K4" s="5">
        <f t="shared" si="3"/>
        <v>9.5250000000000004</v>
      </c>
      <c r="L4" s="5">
        <f t="shared" si="3"/>
        <v>8.0250000000000004</v>
      </c>
      <c r="M4" s="7">
        <f t="shared" si="3"/>
        <v>0.90045454545454551</v>
      </c>
      <c r="Q4" s="7">
        <f>PERCENTILE(Q22:Q996,0.05)</f>
        <v>3.3</v>
      </c>
      <c r="R4" s="7">
        <f>PERCENTILE(R22:R996,0.05)</f>
        <v>2.7249999999999996</v>
      </c>
    </row>
    <row r="5" spans="1:18" x14ac:dyDescent="0.2">
      <c r="A5" t="s">
        <v>16</v>
      </c>
      <c r="B5" s="1">
        <f t="shared" ref="B5:G5" si="4">PERCENTILE(B22:B996,0.95)</f>
        <v>128.69999999999999</v>
      </c>
      <c r="C5" s="1">
        <f t="shared" si="4"/>
        <v>75.699999999999989</v>
      </c>
      <c r="D5" s="1">
        <f t="shared" si="4"/>
        <v>56.049999999999983</v>
      </c>
      <c r="E5" s="1">
        <f t="shared" si="4"/>
        <v>55</v>
      </c>
      <c r="F5" s="1">
        <f t="shared" si="4"/>
        <v>2.2170504385964911</v>
      </c>
      <c r="G5" s="7">
        <f t="shared" si="4"/>
        <v>51.689440993788814</v>
      </c>
      <c r="H5" s="7">
        <f t="shared" ref="H5:M5" si="5">PERCENTILE(H22:H996,0.95)</f>
        <v>1</v>
      </c>
      <c r="I5" s="5">
        <f t="shared" si="5"/>
        <v>27</v>
      </c>
      <c r="J5" s="5">
        <f t="shared" si="5"/>
        <v>6</v>
      </c>
      <c r="K5" s="5">
        <f t="shared" si="5"/>
        <v>13.974999999999994</v>
      </c>
      <c r="L5" s="5">
        <f t="shared" si="5"/>
        <v>14</v>
      </c>
      <c r="M5" s="7">
        <f t="shared" si="5"/>
        <v>1.3838056680161941</v>
      </c>
      <c r="Q5" s="7">
        <f>PERCENTILE(Q22:Q996,0.95)</f>
        <v>7.1249999999999991</v>
      </c>
      <c r="R5" s="7">
        <f>PERCENTILE(R22:R996,0.95)</f>
        <v>4.4249999999999998</v>
      </c>
    </row>
    <row r="6" spans="1:18" x14ac:dyDescent="0.2">
      <c r="A6" t="s">
        <v>13</v>
      </c>
      <c r="B6">
        <f t="shared" ref="B6:M6" si="6">MAX(B22:B996)</f>
        <v>165</v>
      </c>
      <c r="C6">
        <f t="shared" si="6"/>
        <v>85</v>
      </c>
      <c r="D6">
        <f t="shared" si="6"/>
        <v>63</v>
      </c>
      <c r="E6">
        <f t="shared" si="6"/>
        <v>58</v>
      </c>
      <c r="F6" s="1">
        <f t="shared" si="6"/>
        <v>2.4583333333333335</v>
      </c>
      <c r="G6" s="7">
        <f t="shared" si="6"/>
        <v>80.769230769230774</v>
      </c>
      <c r="H6" s="7">
        <f t="shared" si="6"/>
        <v>1</v>
      </c>
      <c r="I6" s="5">
        <f t="shared" si="6"/>
        <v>30</v>
      </c>
      <c r="J6" s="5">
        <f t="shared" si="6"/>
        <v>7</v>
      </c>
      <c r="K6" s="5">
        <f t="shared" si="6"/>
        <v>17</v>
      </c>
      <c r="L6" s="5">
        <f t="shared" si="6"/>
        <v>15.5</v>
      </c>
      <c r="M6" s="7">
        <f t="shared" si="6"/>
        <v>1.5555555555555556</v>
      </c>
      <c r="Q6" s="7">
        <f>MAX(Q22:Q996)</f>
        <v>7.5</v>
      </c>
      <c r="R6" s="7">
        <f>MAX(R22:R996)</f>
        <v>4.5</v>
      </c>
    </row>
    <row r="7" spans="1:18" x14ac:dyDescent="0.2">
      <c r="A7" t="s">
        <v>22</v>
      </c>
      <c r="B7">
        <f t="shared" ref="B7:R7" si="7">COUNT(B9:B996)</f>
        <v>114</v>
      </c>
      <c r="C7">
        <f t="shared" si="7"/>
        <v>114</v>
      </c>
      <c r="D7">
        <f t="shared" si="7"/>
        <v>114</v>
      </c>
      <c r="E7">
        <f t="shared" si="7"/>
        <v>107</v>
      </c>
      <c r="F7">
        <f t="shared" si="7"/>
        <v>114</v>
      </c>
      <c r="G7">
        <f t="shared" si="7"/>
        <v>114</v>
      </c>
      <c r="H7">
        <f t="shared" si="7"/>
        <v>107</v>
      </c>
      <c r="I7">
        <f t="shared" si="7"/>
        <v>114</v>
      </c>
      <c r="J7">
        <f t="shared" si="7"/>
        <v>114</v>
      </c>
      <c r="K7">
        <f t="shared" si="7"/>
        <v>103</v>
      </c>
      <c r="L7">
        <f t="shared" si="7"/>
        <v>103</v>
      </c>
      <c r="M7">
        <f t="shared" si="7"/>
        <v>103</v>
      </c>
      <c r="Q7">
        <f t="shared" si="7"/>
        <v>4</v>
      </c>
      <c r="R7">
        <f t="shared" si="7"/>
        <v>4</v>
      </c>
    </row>
    <row r="21" spans="11:19" x14ac:dyDescent="0.2">
      <c r="K21">
        <v>12</v>
      </c>
      <c r="L21">
        <v>12</v>
      </c>
      <c r="M21" s="7">
        <f>K21/L21</f>
        <v>1</v>
      </c>
      <c r="S21" t="s">
        <v>106</v>
      </c>
    </row>
    <row r="22" spans="11:19" x14ac:dyDescent="0.2">
      <c r="K22">
        <v>12</v>
      </c>
      <c r="L22">
        <v>13</v>
      </c>
      <c r="M22" s="7">
        <f t="shared" ref="M22:M32" si="8">K22/L22</f>
        <v>0.92307692307692313</v>
      </c>
      <c r="S22" t="s">
        <v>106</v>
      </c>
    </row>
    <row r="23" spans="11:19" x14ac:dyDescent="0.2">
      <c r="K23">
        <v>12</v>
      </c>
      <c r="L23">
        <v>12</v>
      </c>
      <c r="M23" s="7">
        <f t="shared" si="8"/>
        <v>1</v>
      </c>
      <c r="S23" t="s">
        <v>106</v>
      </c>
    </row>
    <row r="24" spans="11:19" x14ac:dyDescent="0.2">
      <c r="K24">
        <v>12</v>
      </c>
      <c r="L24">
        <v>13</v>
      </c>
      <c r="M24" s="7">
        <f t="shared" si="8"/>
        <v>0.92307692307692313</v>
      </c>
      <c r="S24" t="s">
        <v>106</v>
      </c>
    </row>
    <row r="25" spans="11:19" x14ac:dyDescent="0.2">
      <c r="K25">
        <v>13</v>
      </c>
      <c r="L25">
        <v>13.5</v>
      </c>
      <c r="M25" s="7">
        <f t="shared" si="8"/>
        <v>0.96296296296296291</v>
      </c>
      <c r="S25" t="s">
        <v>106</v>
      </c>
    </row>
    <row r="26" spans="11:19" x14ac:dyDescent="0.2">
      <c r="K26">
        <v>12.5</v>
      </c>
      <c r="L26">
        <v>11</v>
      </c>
      <c r="M26" s="7">
        <f t="shared" si="8"/>
        <v>1.1363636363636365</v>
      </c>
      <c r="S26" t="s">
        <v>106</v>
      </c>
    </row>
    <row r="27" spans="11:19" x14ac:dyDescent="0.2">
      <c r="K27">
        <v>13</v>
      </c>
      <c r="L27">
        <v>13</v>
      </c>
      <c r="M27" s="7">
        <f t="shared" si="8"/>
        <v>1</v>
      </c>
      <c r="S27" t="s">
        <v>106</v>
      </c>
    </row>
    <row r="28" spans="11:19" x14ac:dyDescent="0.2">
      <c r="K28">
        <v>12.5</v>
      </c>
      <c r="L28">
        <v>12</v>
      </c>
      <c r="M28" s="7">
        <f t="shared" si="8"/>
        <v>1.0416666666666667</v>
      </c>
      <c r="S28" t="s">
        <v>106</v>
      </c>
    </row>
    <row r="29" spans="11:19" x14ac:dyDescent="0.2">
      <c r="K29">
        <v>11</v>
      </c>
      <c r="L29">
        <v>12</v>
      </c>
      <c r="M29" s="7">
        <f t="shared" si="8"/>
        <v>0.91666666666666663</v>
      </c>
      <c r="S29" t="s">
        <v>106</v>
      </c>
    </row>
    <row r="30" spans="11:19" x14ac:dyDescent="0.2">
      <c r="K30">
        <v>12</v>
      </c>
      <c r="L30">
        <v>13</v>
      </c>
      <c r="M30" s="7">
        <f t="shared" si="8"/>
        <v>0.92307692307692313</v>
      </c>
      <c r="S30" t="s">
        <v>106</v>
      </c>
    </row>
    <row r="31" spans="11:19" x14ac:dyDescent="0.2">
      <c r="K31">
        <v>10</v>
      </c>
      <c r="L31">
        <v>12</v>
      </c>
      <c r="M31" s="7">
        <f t="shared" si="8"/>
        <v>0.83333333333333337</v>
      </c>
      <c r="S31" t="s">
        <v>106</v>
      </c>
    </row>
    <row r="32" spans="11:19" x14ac:dyDescent="0.2">
      <c r="K32">
        <v>11</v>
      </c>
      <c r="L32">
        <v>12</v>
      </c>
      <c r="M32" s="7">
        <f t="shared" si="8"/>
        <v>0.91666666666666663</v>
      </c>
      <c r="S32" t="s">
        <v>106</v>
      </c>
    </row>
    <row r="33" spans="1:10" x14ac:dyDescent="0.2">
      <c r="A33" t="s">
        <v>173</v>
      </c>
      <c r="B33">
        <v>100</v>
      </c>
      <c r="C33">
        <v>68</v>
      </c>
      <c r="D33">
        <v>45</v>
      </c>
      <c r="F33" s="7">
        <f>B33/C33</f>
        <v>1.4705882352941178</v>
      </c>
      <c r="G33" s="7">
        <f>D33/B33*100</f>
        <v>45</v>
      </c>
      <c r="I33">
        <v>16</v>
      </c>
      <c r="J33">
        <v>1</v>
      </c>
    </row>
    <row r="34" spans="1:10" x14ac:dyDescent="0.2">
      <c r="A34" t="s">
        <v>173</v>
      </c>
      <c r="B34">
        <v>110</v>
      </c>
      <c r="C34">
        <v>80</v>
      </c>
      <c r="D34">
        <v>46</v>
      </c>
      <c r="F34" s="7">
        <f>B34/C34</f>
        <v>1.375</v>
      </c>
      <c r="G34" s="7">
        <f t="shared" ref="G34:G49" si="9">D34/B34*100</f>
        <v>41.818181818181813</v>
      </c>
      <c r="I34">
        <v>16</v>
      </c>
      <c r="J34">
        <v>1</v>
      </c>
    </row>
    <row r="35" spans="1:10" x14ac:dyDescent="0.2">
      <c r="A35" t="s">
        <v>173</v>
      </c>
      <c r="B35">
        <v>102</v>
      </c>
      <c r="C35">
        <v>45</v>
      </c>
      <c r="D35">
        <v>48</v>
      </c>
      <c r="F35" s="7">
        <f>B35/C35</f>
        <v>2.2666666666666666</v>
      </c>
      <c r="G35" s="7">
        <f t="shared" si="9"/>
        <v>47.058823529411761</v>
      </c>
      <c r="I35">
        <v>18</v>
      </c>
      <c r="J35">
        <v>0</v>
      </c>
    </row>
    <row r="36" spans="1:10" x14ac:dyDescent="0.2">
      <c r="A36" t="s">
        <v>718</v>
      </c>
      <c r="B36">
        <v>116</v>
      </c>
      <c r="C36">
        <v>72</v>
      </c>
      <c r="D36">
        <v>48</v>
      </c>
      <c r="E36">
        <v>35</v>
      </c>
      <c r="F36" s="7">
        <f t="shared" ref="F36:F49" si="10">B36/C36</f>
        <v>1.6111111111111112</v>
      </c>
      <c r="G36" s="7">
        <f t="shared" si="9"/>
        <v>41.379310344827587</v>
      </c>
      <c r="H36" s="7">
        <v>0.5714285714285714</v>
      </c>
      <c r="I36">
        <v>21</v>
      </c>
      <c r="J36">
        <v>1</v>
      </c>
    </row>
    <row r="37" spans="1:10" x14ac:dyDescent="0.2">
      <c r="A37" t="s">
        <v>718</v>
      </c>
      <c r="B37">
        <v>110</v>
      </c>
      <c r="C37">
        <v>68</v>
      </c>
      <c r="D37">
        <v>37</v>
      </c>
      <c r="E37">
        <v>46</v>
      </c>
      <c r="F37" s="7">
        <f t="shared" si="10"/>
        <v>1.6176470588235294</v>
      </c>
      <c r="G37" s="7">
        <f t="shared" si="9"/>
        <v>33.636363636363633</v>
      </c>
      <c r="H37" s="7">
        <v>0.6470588235294118</v>
      </c>
      <c r="I37">
        <v>22</v>
      </c>
      <c r="J37">
        <v>0</v>
      </c>
    </row>
    <row r="38" spans="1:10" x14ac:dyDescent="0.2">
      <c r="A38" t="s">
        <v>718</v>
      </c>
      <c r="B38">
        <v>112</v>
      </c>
      <c r="C38">
        <v>69</v>
      </c>
      <c r="D38">
        <v>45</v>
      </c>
      <c r="E38">
        <v>38</v>
      </c>
      <c r="F38" s="7">
        <f t="shared" si="10"/>
        <v>1.6231884057971016</v>
      </c>
      <c r="G38" s="7">
        <f t="shared" si="9"/>
        <v>40.178571428571431</v>
      </c>
      <c r="H38" s="7">
        <v>0.67647058823529416</v>
      </c>
      <c r="I38">
        <v>22</v>
      </c>
      <c r="J38">
        <v>0</v>
      </c>
    </row>
    <row r="39" spans="1:10" x14ac:dyDescent="0.2">
      <c r="A39" t="s">
        <v>718</v>
      </c>
      <c r="B39">
        <v>95</v>
      </c>
      <c r="C39">
        <v>55</v>
      </c>
      <c r="D39">
        <v>45</v>
      </c>
      <c r="E39">
        <v>37</v>
      </c>
      <c r="F39" s="7">
        <f t="shared" si="10"/>
        <v>1.7272727272727273</v>
      </c>
      <c r="G39" s="7">
        <f t="shared" si="9"/>
        <v>47.368421052631575</v>
      </c>
      <c r="H39" s="7">
        <v>0.51851851851851849</v>
      </c>
      <c r="I39">
        <v>22</v>
      </c>
      <c r="J39">
        <v>0</v>
      </c>
    </row>
    <row r="40" spans="1:10" x14ac:dyDescent="0.2">
      <c r="A40" t="s">
        <v>718</v>
      </c>
      <c r="B40">
        <v>108</v>
      </c>
      <c r="C40">
        <v>63</v>
      </c>
      <c r="D40">
        <v>39</v>
      </c>
      <c r="E40">
        <v>34</v>
      </c>
      <c r="F40" s="7">
        <f t="shared" si="10"/>
        <v>1.7142857142857142</v>
      </c>
      <c r="G40" s="7">
        <f t="shared" si="9"/>
        <v>36.111111111111107</v>
      </c>
      <c r="H40" s="7">
        <v>0.2857142857142857</v>
      </c>
      <c r="I40">
        <v>26</v>
      </c>
      <c r="J40">
        <v>4</v>
      </c>
    </row>
    <row r="41" spans="1:10" x14ac:dyDescent="0.2">
      <c r="A41" t="s">
        <v>718</v>
      </c>
      <c r="B41">
        <v>118</v>
      </c>
      <c r="C41">
        <v>74</v>
      </c>
      <c r="D41">
        <v>46</v>
      </c>
      <c r="E41">
        <v>38</v>
      </c>
      <c r="F41" s="7">
        <f t="shared" si="10"/>
        <v>1.5945945945945945</v>
      </c>
      <c r="G41" s="7">
        <f t="shared" si="9"/>
        <v>38.983050847457626</v>
      </c>
      <c r="H41" s="7">
        <v>0.69230769230769229</v>
      </c>
      <c r="I41">
        <v>23</v>
      </c>
      <c r="J41">
        <v>4</v>
      </c>
    </row>
    <row r="42" spans="1:10" x14ac:dyDescent="0.2">
      <c r="A42" t="s">
        <v>718</v>
      </c>
      <c r="B42">
        <v>117</v>
      </c>
      <c r="C42">
        <v>68</v>
      </c>
      <c r="D42">
        <v>55</v>
      </c>
      <c r="E42">
        <v>42</v>
      </c>
      <c r="F42" s="7">
        <f t="shared" si="10"/>
        <v>1.7205882352941178</v>
      </c>
      <c r="G42" s="7">
        <f t="shared" si="9"/>
        <v>47.008547008547005</v>
      </c>
      <c r="H42" s="7">
        <v>0.91176470588235292</v>
      </c>
      <c r="I42">
        <v>21</v>
      </c>
      <c r="J42">
        <v>0</v>
      </c>
    </row>
    <row r="43" spans="1:10" x14ac:dyDescent="0.2">
      <c r="A43" t="s">
        <v>718</v>
      </c>
      <c r="B43">
        <v>105</v>
      </c>
      <c r="C43">
        <v>62</v>
      </c>
      <c r="D43">
        <v>44</v>
      </c>
      <c r="E43">
        <v>38</v>
      </c>
      <c r="F43" s="7">
        <f t="shared" si="10"/>
        <v>1.6935483870967742</v>
      </c>
      <c r="G43" s="7">
        <f t="shared" si="9"/>
        <v>41.904761904761905</v>
      </c>
      <c r="H43" s="7">
        <v>0.51515151515151514</v>
      </c>
      <c r="I43">
        <v>24</v>
      </c>
      <c r="J43">
        <v>0</v>
      </c>
    </row>
    <row r="44" spans="1:10" x14ac:dyDescent="0.2">
      <c r="A44" t="s">
        <v>719</v>
      </c>
      <c r="B44">
        <v>98</v>
      </c>
      <c r="C44">
        <v>55</v>
      </c>
      <c r="D44">
        <v>49</v>
      </c>
      <c r="E44">
        <v>35</v>
      </c>
      <c r="F44" s="7">
        <f t="shared" si="10"/>
        <v>1.7818181818181817</v>
      </c>
      <c r="G44" s="7">
        <f t="shared" si="9"/>
        <v>50</v>
      </c>
      <c r="H44" s="7">
        <v>0.33333333333333331</v>
      </c>
      <c r="I44">
        <v>19</v>
      </c>
      <c r="J44">
        <v>0</v>
      </c>
    </row>
    <row r="45" spans="1:10" x14ac:dyDescent="0.2">
      <c r="A45" t="s">
        <v>719</v>
      </c>
      <c r="B45">
        <v>78</v>
      </c>
      <c r="C45">
        <v>46</v>
      </c>
      <c r="D45">
        <v>34</v>
      </c>
      <c r="E45">
        <v>40</v>
      </c>
      <c r="F45" s="7">
        <f t="shared" si="10"/>
        <v>1.6956521739130435</v>
      </c>
      <c r="G45" s="7">
        <f t="shared" si="9"/>
        <v>43.589743589743591</v>
      </c>
      <c r="H45" s="7">
        <v>0.33333333333333331</v>
      </c>
      <c r="I45">
        <v>16</v>
      </c>
      <c r="J45">
        <v>0</v>
      </c>
    </row>
    <row r="46" spans="1:10" x14ac:dyDescent="0.2">
      <c r="A46" t="s">
        <v>719</v>
      </c>
      <c r="B46">
        <v>92</v>
      </c>
      <c r="C46">
        <v>56</v>
      </c>
      <c r="D46">
        <v>43</v>
      </c>
      <c r="E46">
        <v>37</v>
      </c>
      <c r="F46" s="7">
        <f t="shared" si="10"/>
        <v>1.6428571428571428</v>
      </c>
      <c r="G46" s="7">
        <f t="shared" si="9"/>
        <v>46.739130434782609</v>
      </c>
      <c r="H46" s="7">
        <v>0.5</v>
      </c>
      <c r="I46">
        <v>21</v>
      </c>
      <c r="J46">
        <v>0</v>
      </c>
    </row>
    <row r="47" spans="1:10" x14ac:dyDescent="0.2">
      <c r="A47" t="s">
        <v>719</v>
      </c>
      <c r="B47">
        <v>84</v>
      </c>
      <c r="C47">
        <v>56</v>
      </c>
      <c r="D47">
        <v>42</v>
      </c>
      <c r="E47">
        <v>48</v>
      </c>
      <c r="F47" s="7">
        <f t="shared" si="10"/>
        <v>1.5</v>
      </c>
      <c r="G47" s="7">
        <f t="shared" si="9"/>
        <v>50</v>
      </c>
      <c r="H47" s="7">
        <v>0.38709677419354838</v>
      </c>
      <c r="I47">
        <v>20</v>
      </c>
      <c r="J47">
        <v>0</v>
      </c>
    </row>
    <row r="48" spans="1:10" x14ac:dyDescent="0.2">
      <c r="A48" t="s">
        <v>719</v>
      </c>
      <c r="B48">
        <v>85</v>
      </c>
      <c r="C48">
        <v>58</v>
      </c>
      <c r="D48">
        <v>28</v>
      </c>
      <c r="E48">
        <v>45</v>
      </c>
      <c r="F48" s="7">
        <f t="shared" si="10"/>
        <v>1.4655172413793103</v>
      </c>
      <c r="G48" s="7">
        <f t="shared" si="9"/>
        <v>32.941176470588232</v>
      </c>
      <c r="H48" s="7">
        <v>0.38709677419354838</v>
      </c>
      <c r="I48">
        <v>20</v>
      </c>
      <c r="J48">
        <v>0</v>
      </c>
    </row>
    <row r="49" spans="1:16" x14ac:dyDescent="0.2">
      <c r="A49" t="s">
        <v>719</v>
      </c>
      <c r="B49">
        <v>81</v>
      </c>
      <c r="C49">
        <v>54</v>
      </c>
      <c r="D49">
        <v>32</v>
      </c>
      <c r="E49">
        <v>40</v>
      </c>
      <c r="F49" s="7">
        <f t="shared" si="10"/>
        <v>1.5</v>
      </c>
      <c r="G49" s="7">
        <f t="shared" si="9"/>
        <v>39.506172839506171</v>
      </c>
      <c r="H49" s="7">
        <v>0.22222222222222221</v>
      </c>
      <c r="I49">
        <v>18</v>
      </c>
      <c r="J49">
        <v>0</v>
      </c>
    </row>
    <row r="50" spans="1:16" x14ac:dyDescent="0.2">
      <c r="A50" t="s">
        <v>634</v>
      </c>
      <c r="K50">
        <v>11</v>
      </c>
      <c r="L50">
        <v>10</v>
      </c>
      <c r="M50" s="7">
        <f t="shared" ref="M50:M63" si="11">K50/L50</f>
        <v>1.1000000000000001</v>
      </c>
      <c r="N50" t="s">
        <v>635</v>
      </c>
      <c r="O50" t="s">
        <v>636</v>
      </c>
      <c r="P50" t="s">
        <v>235</v>
      </c>
    </row>
    <row r="51" spans="1:16" x14ac:dyDescent="0.2">
      <c r="K51">
        <v>12</v>
      </c>
      <c r="L51">
        <v>10</v>
      </c>
      <c r="M51" s="7">
        <f t="shared" si="11"/>
        <v>1.2</v>
      </c>
    </row>
    <row r="52" spans="1:16" x14ac:dyDescent="0.2">
      <c r="K52">
        <v>13</v>
      </c>
      <c r="L52">
        <v>9</v>
      </c>
      <c r="M52" s="7">
        <f t="shared" si="11"/>
        <v>1.4444444444444444</v>
      </c>
    </row>
    <row r="53" spans="1:16" x14ac:dyDescent="0.2">
      <c r="K53">
        <v>10</v>
      </c>
      <c r="L53">
        <v>9</v>
      </c>
      <c r="M53" s="7">
        <f t="shared" si="11"/>
        <v>1.1111111111111112</v>
      </c>
    </row>
    <row r="54" spans="1:16" x14ac:dyDescent="0.2">
      <c r="K54">
        <v>12.5</v>
      </c>
      <c r="L54">
        <v>10</v>
      </c>
      <c r="M54" s="7">
        <f t="shared" si="11"/>
        <v>1.25</v>
      </c>
    </row>
    <row r="55" spans="1:16" x14ac:dyDescent="0.2">
      <c r="K55">
        <v>13</v>
      </c>
      <c r="L55">
        <v>9</v>
      </c>
      <c r="M55" s="7">
        <f t="shared" si="11"/>
        <v>1.4444444444444444</v>
      </c>
    </row>
    <row r="56" spans="1:16" x14ac:dyDescent="0.2">
      <c r="K56">
        <v>13</v>
      </c>
      <c r="L56">
        <v>10.5</v>
      </c>
      <c r="M56" s="7">
        <f t="shared" si="11"/>
        <v>1.2380952380952381</v>
      </c>
    </row>
    <row r="57" spans="1:16" x14ac:dyDescent="0.2">
      <c r="K57">
        <v>10</v>
      </c>
      <c r="L57">
        <v>9.5</v>
      </c>
      <c r="M57" s="7">
        <f t="shared" si="11"/>
        <v>1.0526315789473684</v>
      </c>
    </row>
    <row r="58" spans="1:16" x14ac:dyDescent="0.2">
      <c r="K58">
        <v>14</v>
      </c>
      <c r="L58">
        <v>9</v>
      </c>
      <c r="M58" s="7">
        <f t="shared" si="11"/>
        <v>1.5555555555555556</v>
      </c>
    </row>
    <row r="59" spans="1:16" x14ac:dyDescent="0.2">
      <c r="K59">
        <v>13</v>
      </c>
      <c r="L59">
        <v>10</v>
      </c>
      <c r="M59" s="7">
        <f t="shared" si="11"/>
        <v>1.3</v>
      </c>
    </row>
    <row r="60" spans="1:16" x14ac:dyDescent="0.2">
      <c r="K60">
        <v>11</v>
      </c>
      <c r="L60">
        <v>9.5</v>
      </c>
      <c r="M60" s="7">
        <f t="shared" si="11"/>
        <v>1.1578947368421053</v>
      </c>
    </row>
    <row r="61" spans="1:16" x14ac:dyDescent="0.2">
      <c r="K61">
        <v>12</v>
      </c>
      <c r="L61">
        <v>10</v>
      </c>
      <c r="M61" s="7">
        <f t="shared" si="11"/>
        <v>1.2</v>
      </c>
    </row>
    <row r="62" spans="1:16" x14ac:dyDescent="0.2">
      <c r="K62">
        <v>13</v>
      </c>
      <c r="L62">
        <v>9</v>
      </c>
      <c r="M62" s="7">
        <f t="shared" si="11"/>
        <v>1.4444444444444444</v>
      </c>
    </row>
    <row r="63" spans="1:16" x14ac:dyDescent="0.2">
      <c r="K63">
        <v>7</v>
      </c>
      <c r="L63">
        <v>6</v>
      </c>
      <c r="M63" s="7">
        <f t="shared" si="11"/>
        <v>1.1666666666666667</v>
      </c>
    </row>
    <row r="64" spans="1:16" x14ac:dyDescent="0.2">
      <c r="A64" t="s">
        <v>740</v>
      </c>
      <c r="B64">
        <v>153</v>
      </c>
      <c r="C64">
        <v>85</v>
      </c>
      <c r="D64">
        <v>58</v>
      </c>
      <c r="E64">
        <v>43</v>
      </c>
      <c r="F64" s="7">
        <f>B64/C64</f>
        <v>1.8</v>
      </c>
      <c r="G64" s="5">
        <f>D64/B64*100</f>
        <v>37.908496732026144</v>
      </c>
      <c r="H64" s="7">
        <f>25/38</f>
        <v>0.65789473684210531</v>
      </c>
      <c r="I64">
        <v>23</v>
      </c>
      <c r="J64">
        <v>4</v>
      </c>
    </row>
    <row r="65" spans="1:10" x14ac:dyDescent="0.2">
      <c r="B65">
        <v>115</v>
      </c>
      <c r="C65">
        <v>75</v>
      </c>
      <c r="D65">
        <v>45</v>
      </c>
      <c r="E65">
        <v>55</v>
      </c>
      <c r="F65" s="7">
        <f t="shared" ref="F65:F127" si="12">B65/C65</f>
        <v>1.5333333333333334</v>
      </c>
      <c r="G65" s="5">
        <f t="shared" ref="G65:G127" si="13">D65/B65*100</f>
        <v>39.130434782608695</v>
      </c>
      <c r="H65" s="7">
        <f>20/39</f>
        <v>0.51282051282051277</v>
      </c>
      <c r="I65">
        <v>18</v>
      </c>
      <c r="J65">
        <v>4</v>
      </c>
    </row>
    <row r="66" spans="1:10" x14ac:dyDescent="0.2">
      <c r="B66">
        <v>98</v>
      </c>
      <c r="C66">
        <v>53</v>
      </c>
      <c r="D66">
        <v>38</v>
      </c>
      <c r="E66">
        <v>45</v>
      </c>
      <c r="F66" s="7">
        <f t="shared" si="12"/>
        <v>1.8490566037735849</v>
      </c>
      <c r="G66" s="5">
        <f t="shared" si="13"/>
        <v>38.775510204081634</v>
      </c>
      <c r="H66" s="7">
        <f>15/21</f>
        <v>0.7142857142857143</v>
      </c>
      <c r="I66">
        <v>16</v>
      </c>
      <c r="J66">
        <v>4</v>
      </c>
    </row>
    <row r="67" spans="1:10" x14ac:dyDescent="0.2">
      <c r="B67">
        <v>93</v>
      </c>
      <c r="C67">
        <v>56</v>
      </c>
      <c r="D67">
        <v>37</v>
      </c>
      <c r="E67">
        <v>43</v>
      </c>
      <c r="F67" s="7">
        <f t="shared" si="12"/>
        <v>1.6607142857142858</v>
      </c>
      <c r="G67" s="5">
        <f t="shared" si="13"/>
        <v>39.784946236559136</v>
      </c>
      <c r="H67" s="7">
        <f>12/27</f>
        <v>0.44444444444444442</v>
      </c>
      <c r="I67">
        <v>16</v>
      </c>
      <c r="J67">
        <v>4</v>
      </c>
    </row>
    <row r="68" spans="1:10" x14ac:dyDescent="0.2">
      <c r="B68">
        <v>135</v>
      </c>
      <c r="C68">
        <v>85</v>
      </c>
      <c r="D68">
        <v>47</v>
      </c>
      <c r="E68">
        <v>45</v>
      </c>
      <c r="F68" s="7">
        <f t="shared" si="12"/>
        <v>1.588235294117647</v>
      </c>
      <c r="G68" s="5">
        <f t="shared" si="13"/>
        <v>34.814814814814817</v>
      </c>
      <c r="H68" s="7">
        <f>40/45</f>
        <v>0.88888888888888884</v>
      </c>
      <c r="I68">
        <v>19</v>
      </c>
      <c r="J68">
        <v>4</v>
      </c>
    </row>
    <row r="69" spans="1:10" x14ac:dyDescent="0.2">
      <c r="B69">
        <v>102</v>
      </c>
      <c r="C69">
        <v>62</v>
      </c>
      <c r="D69">
        <v>38</v>
      </c>
      <c r="E69">
        <v>44</v>
      </c>
      <c r="F69" s="7">
        <f t="shared" si="12"/>
        <v>1.6451612903225807</v>
      </c>
      <c r="G69" s="5">
        <f t="shared" si="13"/>
        <v>37.254901960784316</v>
      </c>
      <c r="H69" s="7">
        <f>18/31</f>
        <v>0.58064516129032262</v>
      </c>
      <c r="I69">
        <v>21</v>
      </c>
      <c r="J69">
        <v>4</v>
      </c>
    </row>
    <row r="70" spans="1:10" x14ac:dyDescent="0.2">
      <c r="B70">
        <v>110</v>
      </c>
      <c r="C70">
        <v>64</v>
      </c>
      <c r="D70">
        <v>49</v>
      </c>
      <c r="E70">
        <v>40</v>
      </c>
      <c r="F70" s="7">
        <f t="shared" si="12"/>
        <v>1.71875</v>
      </c>
      <c r="G70" s="5">
        <f t="shared" si="13"/>
        <v>44.545454545454547</v>
      </c>
      <c r="H70" s="7">
        <f>19/30</f>
        <v>0.6333333333333333</v>
      </c>
      <c r="I70">
        <v>24</v>
      </c>
      <c r="J70">
        <v>4</v>
      </c>
    </row>
    <row r="71" spans="1:10" x14ac:dyDescent="0.2">
      <c r="B71">
        <v>88</v>
      </c>
      <c r="C71">
        <v>58</v>
      </c>
      <c r="D71">
        <v>34</v>
      </c>
      <c r="E71">
        <v>53</v>
      </c>
      <c r="F71" s="7">
        <f t="shared" si="12"/>
        <v>1.5172413793103448</v>
      </c>
      <c r="G71" s="5">
        <f t="shared" si="13"/>
        <v>38.636363636363633</v>
      </c>
      <c r="H71" s="7">
        <f>22/27</f>
        <v>0.81481481481481477</v>
      </c>
      <c r="I71">
        <v>15</v>
      </c>
      <c r="J71">
        <v>3</v>
      </c>
    </row>
    <row r="72" spans="1:10" x14ac:dyDescent="0.2">
      <c r="A72" t="s">
        <v>741</v>
      </c>
      <c r="B72">
        <v>110</v>
      </c>
      <c r="C72">
        <v>56</v>
      </c>
      <c r="D72">
        <v>40</v>
      </c>
      <c r="E72">
        <v>39</v>
      </c>
      <c r="F72" s="7">
        <f t="shared" si="12"/>
        <v>1.9642857142857142</v>
      </c>
      <c r="G72" s="5">
        <f t="shared" si="13"/>
        <v>36.363636363636367</v>
      </c>
      <c r="H72" s="7">
        <f>17/25</f>
        <v>0.68</v>
      </c>
      <c r="I72">
        <v>21</v>
      </c>
      <c r="J72">
        <v>5</v>
      </c>
    </row>
    <row r="73" spans="1:10" x14ac:dyDescent="0.2">
      <c r="B73">
        <v>92</v>
      </c>
      <c r="C73">
        <v>57</v>
      </c>
      <c r="D73">
        <v>22</v>
      </c>
      <c r="E73">
        <v>43</v>
      </c>
      <c r="F73" s="7">
        <f t="shared" si="12"/>
        <v>1.6140350877192982</v>
      </c>
      <c r="G73" s="5">
        <f t="shared" si="13"/>
        <v>23.913043478260871</v>
      </c>
      <c r="H73" s="7">
        <f>21/27</f>
        <v>0.77777777777777779</v>
      </c>
      <c r="I73">
        <v>20</v>
      </c>
      <c r="J73">
        <v>3</v>
      </c>
    </row>
    <row r="74" spans="1:10" x14ac:dyDescent="0.2">
      <c r="B74">
        <v>107</v>
      </c>
      <c r="C74">
        <v>48</v>
      </c>
      <c r="D74">
        <v>46</v>
      </c>
      <c r="E74">
        <v>41</v>
      </c>
      <c r="F74" s="7">
        <f t="shared" si="12"/>
        <v>2.2291666666666665</v>
      </c>
      <c r="G74" s="5">
        <f t="shared" si="13"/>
        <v>42.990654205607477</v>
      </c>
      <c r="H74" s="7">
        <f>16/24</f>
        <v>0.66666666666666663</v>
      </c>
      <c r="I74">
        <v>22</v>
      </c>
      <c r="J74">
        <v>5</v>
      </c>
    </row>
    <row r="75" spans="1:10" x14ac:dyDescent="0.2">
      <c r="A75" t="s">
        <v>742</v>
      </c>
      <c r="B75">
        <v>111</v>
      </c>
      <c r="C75">
        <v>67</v>
      </c>
      <c r="D75">
        <v>33</v>
      </c>
      <c r="E75">
        <v>43</v>
      </c>
      <c r="F75" s="7">
        <f t="shared" si="12"/>
        <v>1.6567164179104477</v>
      </c>
      <c r="G75" s="5">
        <f t="shared" si="13"/>
        <v>29.72972972972973</v>
      </c>
      <c r="H75" s="7">
        <f>22/30</f>
        <v>0.73333333333333328</v>
      </c>
      <c r="I75">
        <v>21</v>
      </c>
      <c r="J75">
        <v>2</v>
      </c>
    </row>
    <row r="76" spans="1:10" x14ac:dyDescent="0.2">
      <c r="B76">
        <v>105</v>
      </c>
      <c r="C76">
        <v>62</v>
      </c>
      <c r="D76">
        <v>45</v>
      </c>
      <c r="E76">
        <v>38</v>
      </c>
      <c r="F76" s="7">
        <f t="shared" si="12"/>
        <v>1.6935483870967742</v>
      </c>
      <c r="G76" s="5">
        <f t="shared" si="13"/>
        <v>42.857142857142854</v>
      </c>
      <c r="H76" s="7">
        <f>17/32</f>
        <v>0.53125</v>
      </c>
      <c r="I76">
        <v>20</v>
      </c>
      <c r="J76">
        <v>4</v>
      </c>
    </row>
    <row r="77" spans="1:10" x14ac:dyDescent="0.2">
      <c r="B77">
        <v>122</v>
      </c>
      <c r="C77">
        <v>75</v>
      </c>
      <c r="D77">
        <v>35</v>
      </c>
      <c r="E77">
        <v>39</v>
      </c>
      <c r="F77" s="7">
        <f t="shared" si="12"/>
        <v>1.6266666666666667</v>
      </c>
      <c r="G77" s="5">
        <f t="shared" si="13"/>
        <v>28.688524590163933</v>
      </c>
      <c r="H77" s="7">
        <v>0.5</v>
      </c>
      <c r="I77">
        <v>22</v>
      </c>
      <c r="J77">
        <v>2</v>
      </c>
    </row>
    <row r="78" spans="1:10" x14ac:dyDescent="0.2">
      <c r="B78">
        <v>112</v>
      </c>
      <c r="C78">
        <v>66</v>
      </c>
      <c r="D78">
        <v>40</v>
      </c>
      <c r="E78">
        <v>35</v>
      </c>
      <c r="F78" s="7">
        <f t="shared" si="12"/>
        <v>1.696969696969697</v>
      </c>
      <c r="G78" s="5">
        <f t="shared" si="13"/>
        <v>35.714285714285715</v>
      </c>
      <c r="H78" s="7">
        <v>0.90625</v>
      </c>
      <c r="I78">
        <v>19</v>
      </c>
      <c r="J78">
        <v>2</v>
      </c>
    </row>
    <row r="79" spans="1:10" x14ac:dyDescent="0.2">
      <c r="B79">
        <v>112</v>
      </c>
      <c r="C79">
        <v>77</v>
      </c>
      <c r="D79">
        <v>38</v>
      </c>
      <c r="E79">
        <v>39</v>
      </c>
      <c r="F79" s="7">
        <f t="shared" si="12"/>
        <v>1.4545454545454546</v>
      </c>
      <c r="G79" s="5">
        <f t="shared" si="13"/>
        <v>33.928571428571431</v>
      </c>
      <c r="H79" s="7">
        <v>0.42857142857142855</v>
      </c>
      <c r="I79">
        <v>21</v>
      </c>
      <c r="J79">
        <v>3</v>
      </c>
    </row>
    <row r="80" spans="1:10" x14ac:dyDescent="0.2">
      <c r="B80">
        <v>116</v>
      </c>
      <c r="C80">
        <v>65</v>
      </c>
      <c r="D80">
        <v>40</v>
      </c>
      <c r="E80">
        <v>50</v>
      </c>
      <c r="F80" s="7">
        <f t="shared" si="12"/>
        <v>1.7846153846153847</v>
      </c>
      <c r="G80" s="5">
        <f t="shared" si="13"/>
        <v>34.482758620689658</v>
      </c>
      <c r="H80" s="7">
        <v>0.93333333333333335</v>
      </c>
      <c r="I80">
        <v>21</v>
      </c>
      <c r="J80">
        <v>5</v>
      </c>
    </row>
    <row r="81" spans="1:10" x14ac:dyDescent="0.2">
      <c r="A81" t="s">
        <v>746</v>
      </c>
      <c r="B81">
        <v>94</v>
      </c>
      <c r="C81">
        <v>53</v>
      </c>
      <c r="D81">
        <v>38</v>
      </c>
      <c r="E81">
        <v>39</v>
      </c>
      <c r="F81" s="7">
        <f t="shared" si="12"/>
        <v>1.7735849056603774</v>
      </c>
      <c r="G81" s="5">
        <f t="shared" si="13"/>
        <v>40.425531914893611</v>
      </c>
      <c r="H81" s="7">
        <v>0.5</v>
      </c>
      <c r="I81">
        <v>20</v>
      </c>
      <c r="J81">
        <v>3</v>
      </c>
    </row>
    <row r="82" spans="1:10" x14ac:dyDescent="0.2">
      <c r="A82" t="s">
        <v>745</v>
      </c>
      <c r="B82">
        <v>108</v>
      </c>
      <c r="C82">
        <v>66</v>
      </c>
      <c r="D82">
        <v>38</v>
      </c>
      <c r="E82">
        <v>42</v>
      </c>
      <c r="F82" s="7">
        <f t="shared" si="12"/>
        <v>1.6363636363636365</v>
      </c>
      <c r="G82" s="5">
        <f t="shared" si="13"/>
        <v>35.185185185185183</v>
      </c>
      <c r="H82" s="7">
        <v>0.67</v>
      </c>
      <c r="I82">
        <v>23</v>
      </c>
      <c r="J82">
        <v>4</v>
      </c>
    </row>
    <row r="83" spans="1:10" x14ac:dyDescent="0.2">
      <c r="B83">
        <v>100</v>
      </c>
      <c r="C83">
        <v>62</v>
      </c>
      <c r="D83">
        <v>33</v>
      </c>
      <c r="E83">
        <v>45</v>
      </c>
      <c r="F83" s="7">
        <f t="shared" si="12"/>
        <v>1.6129032258064515</v>
      </c>
      <c r="G83" s="5">
        <f t="shared" si="13"/>
        <v>33</v>
      </c>
      <c r="H83" s="7">
        <v>0.67</v>
      </c>
      <c r="I83">
        <v>20</v>
      </c>
      <c r="J83">
        <v>4</v>
      </c>
    </row>
    <row r="84" spans="1:10" x14ac:dyDescent="0.2">
      <c r="B84">
        <v>88</v>
      </c>
      <c r="C84">
        <v>49</v>
      </c>
      <c r="D84">
        <v>28</v>
      </c>
      <c r="E84">
        <v>40</v>
      </c>
      <c r="F84" s="7">
        <f t="shared" si="12"/>
        <v>1.7959183673469388</v>
      </c>
      <c r="G84" s="5">
        <f t="shared" si="13"/>
        <v>31.818181818181817</v>
      </c>
      <c r="H84" s="7">
        <v>0.56000000000000005</v>
      </c>
      <c r="I84">
        <v>19</v>
      </c>
      <c r="J84">
        <v>3</v>
      </c>
    </row>
    <row r="85" spans="1:10" x14ac:dyDescent="0.2">
      <c r="B85">
        <v>89</v>
      </c>
      <c r="C85">
        <v>56</v>
      </c>
      <c r="D85">
        <v>32</v>
      </c>
      <c r="E85">
        <v>50</v>
      </c>
      <c r="F85" s="7">
        <f t="shared" si="12"/>
        <v>1.5892857142857142</v>
      </c>
      <c r="G85" s="5">
        <f t="shared" si="13"/>
        <v>35.955056179775283</v>
      </c>
      <c r="H85" s="7">
        <v>0.70370370370370372</v>
      </c>
      <c r="I85">
        <v>19</v>
      </c>
      <c r="J85">
        <v>3</v>
      </c>
    </row>
    <row r="86" spans="1:10" x14ac:dyDescent="0.2">
      <c r="B86">
        <v>86</v>
      </c>
      <c r="C86">
        <v>56</v>
      </c>
      <c r="D86">
        <v>30</v>
      </c>
      <c r="E86">
        <v>45</v>
      </c>
      <c r="F86" s="7">
        <f t="shared" si="12"/>
        <v>1.5357142857142858</v>
      </c>
      <c r="G86" s="5">
        <f t="shared" si="13"/>
        <v>34.883720930232556</v>
      </c>
      <c r="H86" s="7">
        <v>0.59259259259259256</v>
      </c>
      <c r="I86">
        <v>21</v>
      </c>
      <c r="J86">
        <v>3</v>
      </c>
    </row>
    <row r="87" spans="1:10" x14ac:dyDescent="0.2">
      <c r="B87">
        <v>92</v>
      </c>
      <c r="C87">
        <v>52</v>
      </c>
      <c r="D87">
        <v>38</v>
      </c>
      <c r="E87">
        <v>42</v>
      </c>
      <c r="F87" s="7">
        <f t="shared" si="12"/>
        <v>1.7692307692307692</v>
      </c>
      <c r="G87" s="5">
        <f t="shared" si="13"/>
        <v>41.304347826086953</v>
      </c>
      <c r="H87" s="7">
        <v>0.6</v>
      </c>
      <c r="I87">
        <v>21</v>
      </c>
      <c r="J87">
        <v>4</v>
      </c>
    </row>
    <row r="88" spans="1:10" x14ac:dyDescent="0.2">
      <c r="A88" t="s">
        <v>744</v>
      </c>
      <c r="B88">
        <v>115</v>
      </c>
      <c r="C88">
        <v>70</v>
      </c>
      <c r="D88">
        <v>38</v>
      </c>
      <c r="E88">
        <v>38</v>
      </c>
      <c r="F88" s="7">
        <f t="shared" si="12"/>
        <v>1.6428571428571428</v>
      </c>
      <c r="G88" s="5">
        <f t="shared" si="13"/>
        <v>33.043478260869563</v>
      </c>
      <c r="H88" s="7">
        <v>0.7142857142857143</v>
      </c>
      <c r="I88">
        <v>24</v>
      </c>
      <c r="J88">
        <v>2</v>
      </c>
    </row>
    <row r="89" spans="1:10" x14ac:dyDescent="0.2">
      <c r="B89">
        <v>92</v>
      </c>
      <c r="C89">
        <v>60</v>
      </c>
      <c r="D89">
        <v>37</v>
      </c>
      <c r="E89">
        <v>38</v>
      </c>
      <c r="F89" s="7">
        <f t="shared" si="12"/>
        <v>1.5333333333333334</v>
      </c>
      <c r="G89" s="5">
        <f t="shared" si="13"/>
        <v>40.217391304347828</v>
      </c>
      <c r="H89" s="7">
        <v>0.61290322580645162</v>
      </c>
      <c r="I89">
        <v>22</v>
      </c>
      <c r="J89">
        <v>1</v>
      </c>
    </row>
    <row r="90" spans="1:10" x14ac:dyDescent="0.2">
      <c r="B90">
        <v>105</v>
      </c>
      <c r="C90">
        <v>63</v>
      </c>
      <c r="D90">
        <v>45</v>
      </c>
      <c r="E90">
        <v>35</v>
      </c>
      <c r="F90" s="7">
        <f t="shared" si="12"/>
        <v>1.6666666666666667</v>
      </c>
      <c r="G90" s="5">
        <f t="shared" si="13"/>
        <v>42.857142857142854</v>
      </c>
      <c r="H90" s="7">
        <v>0.6875</v>
      </c>
      <c r="I90">
        <v>21</v>
      </c>
      <c r="J90">
        <v>3</v>
      </c>
    </row>
    <row r="91" spans="1:10" x14ac:dyDescent="0.2">
      <c r="B91">
        <v>94</v>
      </c>
      <c r="C91">
        <v>54</v>
      </c>
      <c r="D91">
        <v>30</v>
      </c>
      <c r="E91">
        <v>38</v>
      </c>
      <c r="F91" s="7">
        <f t="shared" si="12"/>
        <v>1.7407407407407407</v>
      </c>
      <c r="G91" s="5">
        <f t="shared" si="13"/>
        <v>31.914893617021278</v>
      </c>
      <c r="H91" s="7">
        <v>0.65517241379310343</v>
      </c>
      <c r="I91">
        <v>18</v>
      </c>
      <c r="J91">
        <v>2</v>
      </c>
    </row>
    <row r="92" spans="1:10" x14ac:dyDescent="0.2">
      <c r="A92" t="s">
        <v>743</v>
      </c>
      <c r="B92">
        <v>135</v>
      </c>
      <c r="C92">
        <v>79</v>
      </c>
      <c r="D92">
        <v>40</v>
      </c>
      <c r="E92">
        <v>43</v>
      </c>
      <c r="F92" s="7">
        <f t="shared" si="12"/>
        <v>1.7088607594936709</v>
      </c>
      <c r="G92" s="5">
        <f t="shared" si="13"/>
        <v>29.629629629629626</v>
      </c>
      <c r="H92" s="7">
        <v>1</v>
      </c>
      <c r="I92">
        <v>30</v>
      </c>
      <c r="J92">
        <v>7</v>
      </c>
    </row>
    <row r="93" spans="1:10" x14ac:dyDescent="0.2">
      <c r="B93">
        <v>121</v>
      </c>
      <c r="C93">
        <v>71</v>
      </c>
      <c r="D93">
        <v>60</v>
      </c>
      <c r="E93">
        <v>47</v>
      </c>
      <c r="F93" s="7">
        <f t="shared" si="12"/>
        <v>1.704225352112676</v>
      </c>
      <c r="G93" s="5">
        <f t="shared" si="13"/>
        <v>49.586776859504134</v>
      </c>
      <c r="H93" s="7">
        <v>1</v>
      </c>
      <c r="I93">
        <v>27</v>
      </c>
      <c r="J93">
        <v>5</v>
      </c>
    </row>
    <row r="94" spans="1:10" x14ac:dyDescent="0.2">
      <c r="B94">
        <v>145</v>
      </c>
      <c r="C94">
        <v>80</v>
      </c>
      <c r="D94">
        <v>60</v>
      </c>
      <c r="E94">
        <v>47</v>
      </c>
      <c r="F94" s="7">
        <f t="shared" si="12"/>
        <v>1.8125</v>
      </c>
      <c r="G94" s="5">
        <f t="shared" si="13"/>
        <v>41.379310344827587</v>
      </c>
      <c r="H94" s="7">
        <v>1</v>
      </c>
      <c r="I94">
        <v>26</v>
      </c>
      <c r="J94">
        <v>6</v>
      </c>
    </row>
    <row r="95" spans="1:10" x14ac:dyDescent="0.2">
      <c r="B95">
        <v>119</v>
      </c>
      <c r="C95">
        <v>69</v>
      </c>
      <c r="D95">
        <v>50</v>
      </c>
      <c r="E95">
        <v>46</v>
      </c>
      <c r="F95" s="7">
        <f t="shared" si="12"/>
        <v>1.7246376811594204</v>
      </c>
      <c r="G95" s="5">
        <f t="shared" si="13"/>
        <v>42.016806722689076</v>
      </c>
      <c r="H95" s="7">
        <v>1</v>
      </c>
      <c r="I95">
        <v>26</v>
      </c>
      <c r="J95">
        <v>6</v>
      </c>
    </row>
    <row r="96" spans="1:10" x14ac:dyDescent="0.2">
      <c r="A96" s="16" t="s">
        <v>747</v>
      </c>
      <c r="B96">
        <v>113</v>
      </c>
      <c r="C96">
        <v>59</v>
      </c>
      <c r="D96">
        <v>46</v>
      </c>
      <c r="E96">
        <v>41</v>
      </c>
      <c r="F96" s="7">
        <f t="shared" si="12"/>
        <v>1.9152542372881356</v>
      </c>
      <c r="G96" s="5">
        <f t="shared" si="13"/>
        <v>40.707964601769916</v>
      </c>
      <c r="H96" s="7">
        <v>0.375</v>
      </c>
      <c r="I96">
        <v>18</v>
      </c>
      <c r="J96">
        <v>0</v>
      </c>
    </row>
    <row r="97" spans="1:13" x14ac:dyDescent="0.2">
      <c r="B97">
        <v>90</v>
      </c>
      <c r="C97">
        <v>49</v>
      </c>
      <c r="D97">
        <v>42</v>
      </c>
      <c r="E97">
        <v>44</v>
      </c>
      <c r="F97" s="7">
        <f t="shared" si="12"/>
        <v>1.8367346938775511</v>
      </c>
      <c r="G97" s="5">
        <f t="shared" si="13"/>
        <v>46.666666666666664</v>
      </c>
      <c r="H97" s="7">
        <v>0.56000000000000005</v>
      </c>
      <c r="I97">
        <v>16</v>
      </c>
      <c r="J97">
        <v>0</v>
      </c>
    </row>
    <row r="98" spans="1:13" x14ac:dyDescent="0.2">
      <c r="B98">
        <v>130</v>
      </c>
      <c r="C98">
        <v>64</v>
      </c>
      <c r="D98">
        <v>55</v>
      </c>
      <c r="E98">
        <v>41</v>
      </c>
      <c r="F98" s="7">
        <f t="shared" si="12"/>
        <v>2.03125</v>
      </c>
      <c r="G98" s="5">
        <f t="shared" si="13"/>
        <v>42.307692307692307</v>
      </c>
      <c r="H98" s="7">
        <v>0.69696969696969702</v>
      </c>
      <c r="I98">
        <v>19</v>
      </c>
      <c r="J98">
        <v>2</v>
      </c>
    </row>
    <row r="99" spans="1:13" x14ac:dyDescent="0.2">
      <c r="B99">
        <v>112</v>
      </c>
      <c r="C99">
        <v>56</v>
      </c>
      <c r="D99">
        <v>35</v>
      </c>
      <c r="E99">
        <v>38</v>
      </c>
      <c r="F99" s="7">
        <f t="shared" si="12"/>
        <v>2</v>
      </c>
      <c r="G99" s="5">
        <f t="shared" si="13"/>
        <v>31.25</v>
      </c>
      <c r="H99" s="7">
        <v>0.36666666666666664</v>
      </c>
      <c r="I99">
        <v>17</v>
      </c>
      <c r="J99">
        <v>0</v>
      </c>
    </row>
    <row r="100" spans="1:13" x14ac:dyDescent="0.2">
      <c r="B100">
        <v>105</v>
      </c>
      <c r="C100">
        <v>59</v>
      </c>
      <c r="D100">
        <v>42</v>
      </c>
      <c r="E100">
        <v>37</v>
      </c>
      <c r="F100" s="7">
        <f t="shared" si="12"/>
        <v>1.7796610169491525</v>
      </c>
      <c r="G100" s="5">
        <f t="shared" si="13"/>
        <v>40</v>
      </c>
      <c r="H100" s="7">
        <v>0.38709677419354838</v>
      </c>
      <c r="I100">
        <v>20</v>
      </c>
      <c r="J100">
        <v>0</v>
      </c>
      <c r="K100">
        <v>13</v>
      </c>
      <c r="L100">
        <v>12</v>
      </c>
      <c r="M100" s="7">
        <f>K100/L100</f>
        <v>1.0833333333333333</v>
      </c>
    </row>
    <row r="101" spans="1:13" x14ac:dyDescent="0.2">
      <c r="B101">
        <v>93</v>
      </c>
      <c r="C101">
        <v>54</v>
      </c>
      <c r="D101">
        <v>36</v>
      </c>
      <c r="E101">
        <v>38</v>
      </c>
      <c r="F101" s="7">
        <f t="shared" si="12"/>
        <v>1.7222222222222223</v>
      </c>
      <c r="G101" s="5">
        <f t="shared" si="13"/>
        <v>38.70967741935484</v>
      </c>
      <c r="H101" s="7">
        <v>0.35714285714285715</v>
      </c>
      <c r="I101">
        <v>17</v>
      </c>
      <c r="J101">
        <v>0</v>
      </c>
      <c r="K101">
        <v>13</v>
      </c>
      <c r="L101">
        <v>12</v>
      </c>
      <c r="M101" s="7">
        <f>K101/L101</f>
        <v>1.0833333333333333</v>
      </c>
    </row>
    <row r="102" spans="1:13" x14ac:dyDescent="0.2">
      <c r="B102">
        <v>100</v>
      </c>
      <c r="C102">
        <v>57</v>
      </c>
      <c r="D102">
        <v>34</v>
      </c>
      <c r="E102">
        <v>39</v>
      </c>
      <c r="F102" s="7">
        <f t="shared" si="12"/>
        <v>1.7543859649122806</v>
      </c>
      <c r="G102" s="5">
        <f t="shared" si="13"/>
        <v>34</v>
      </c>
      <c r="H102" s="7">
        <v>0.68965517241379315</v>
      </c>
      <c r="I102">
        <v>21</v>
      </c>
      <c r="J102">
        <v>0</v>
      </c>
      <c r="K102">
        <v>13</v>
      </c>
      <c r="L102">
        <v>11</v>
      </c>
      <c r="M102" s="7">
        <f>K102/L102</f>
        <v>1.1818181818181819</v>
      </c>
    </row>
    <row r="103" spans="1:13" x14ac:dyDescent="0.2">
      <c r="B103">
        <v>99</v>
      </c>
      <c r="C103">
        <v>58</v>
      </c>
      <c r="D103">
        <v>44</v>
      </c>
      <c r="E103">
        <v>50</v>
      </c>
      <c r="F103" s="7">
        <f t="shared" si="12"/>
        <v>1.7068965517241379</v>
      </c>
      <c r="G103" s="5">
        <f t="shared" si="13"/>
        <v>44.444444444444443</v>
      </c>
      <c r="H103" s="7">
        <v>0.41666666666666669</v>
      </c>
      <c r="I103">
        <v>19</v>
      </c>
      <c r="J103">
        <v>0</v>
      </c>
      <c r="K103">
        <v>13</v>
      </c>
      <c r="L103">
        <v>12</v>
      </c>
      <c r="M103" s="7">
        <f>K103/L103</f>
        <v>1.0833333333333333</v>
      </c>
    </row>
    <row r="104" spans="1:13" x14ac:dyDescent="0.2">
      <c r="B104">
        <v>95</v>
      </c>
      <c r="C104">
        <v>43</v>
      </c>
      <c r="D104">
        <v>43</v>
      </c>
      <c r="E104">
        <v>40</v>
      </c>
      <c r="F104" s="7">
        <f t="shared" si="12"/>
        <v>2.2093023255813953</v>
      </c>
      <c r="G104" s="5">
        <f t="shared" si="13"/>
        <v>45.263157894736842</v>
      </c>
      <c r="H104" s="7">
        <v>0.40909090909090912</v>
      </c>
      <c r="I104">
        <v>18</v>
      </c>
      <c r="J104">
        <v>0</v>
      </c>
      <c r="K104">
        <v>11.5</v>
      </c>
      <c r="L104">
        <v>10</v>
      </c>
      <c r="M104" s="7">
        <f>K104/L104</f>
        <v>1.1499999999999999</v>
      </c>
    </row>
    <row r="105" spans="1:13" x14ac:dyDescent="0.2">
      <c r="B105">
        <v>87</v>
      </c>
      <c r="C105">
        <v>46</v>
      </c>
      <c r="D105">
        <v>35</v>
      </c>
      <c r="E105">
        <v>41</v>
      </c>
      <c r="F105" s="7">
        <f t="shared" si="12"/>
        <v>1.8913043478260869</v>
      </c>
      <c r="G105" s="5">
        <f t="shared" si="13"/>
        <v>40.229885057471265</v>
      </c>
      <c r="H105" s="7">
        <v>0.35714285714285715</v>
      </c>
      <c r="I105">
        <v>16</v>
      </c>
      <c r="J105">
        <v>0</v>
      </c>
    </row>
    <row r="106" spans="1:13" x14ac:dyDescent="0.2">
      <c r="A106" t="s">
        <v>748</v>
      </c>
      <c r="B106">
        <v>58</v>
      </c>
      <c r="C106">
        <v>29</v>
      </c>
      <c r="D106">
        <v>35</v>
      </c>
      <c r="E106">
        <v>40</v>
      </c>
      <c r="F106" s="7">
        <f t="shared" si="12"/>
        <v>2</v>
      </c>
      <c r="G106" s="5">
        <f t="shared" si="13"/>
        <v>60.344827586206897</v>
      </c>
      <c r="H106" s="7">
        <v>0.35714285714285715</v>
      </c>
      <c r="I106">
        <v>20</v>
      </c>
      <c r="J106">
        <v>0</v>
      </c>
    </row>
    <row r="107" spans="1:13" x14ac:dyDescent="0.2">
      <c r="B107">
        <v>55</v>
      </c>
      <c r="C107">
        <v>30</v>
      </c>
      <c r="D107">
        <v>27</v>
      </c>
      <c r="E107">
        <v>40</v>
      </c>
      <c r="F107" s="7">
        <f t="shared" si="12"/>
        <v>1.8333333333333333</v>
      </c>
      <c r="G107" s="5">
        <f t="shared" si="13"/>
        <v>49.090909090909093</v>
      </c>
      <c r="H107" s="7">
        <v>0.46666666666666667</v>
      </c>
      <c r="I107">
        <v>22</v>
      </c>
      <c r="J107">
        <v>1</v>
      </c>
    </row>
    <row r="108" spans="1:13" x14ac:dyDescent="0.2">
      <c r="B108">
        <v>49</v>
      </c>
      <c r="C108">
        <v>30</v>
      </c>
      <c r="D108">
        <v>20</v>
      </c>
      <c r="E108">
        <v>46</v>
      </c>
      <c r="F108" s="7">
        <f t="shared" si="12"/>
        <v>1.6333333333333333</v>
      </c>
      <c r="G108" s="5">
        <f t="shared" si="13"/>
        <v>40.816326530612244</v>
      </c>
      <c r="H108" s="7">
        <v>0.33333333333333331</v>
      </c>
      <c r="I108">
        <v>19</v>
      </c>
      <c r="J108">
        <v>0</v>
      </c>
    </row>
    <row r="109" spans="1:13" x14ac:dyDescent="0.2">
      <c r="B109">
        <v>55</v>
      </c>
      <c r="C109">
        <v>31</v>
      </c>
      <c r="D109">
        <v>18</v>
      </c>
      <c r="E109">
        <v>41</v>
      </c>
      <c r="F109" s="7">
        <f t="shared" si="12"/>
        <v>1.7741935483870968</v>
      </c>
      <c r="G109" s="5">
        <f t="shared" si="13"/>
        <v>32.727272727272727</v>
      </c>
      <c r="H109" s="7">
        <v>0.3888888888888889</v>
      </c>
      <c r="I109">
        <v>20</v>
      </c>
      <c r="J109">
        <v>0</v>
      </c>
    </row>
    <row r="110" spans="1:13" x14ac:dyDescent="0.2">
      <c r="A110" t="s">
        <v>748</v>
      </c>
      <c r="B110">
        <v>75</v>
      </c>
      <c r="C110">
        <v>40</v>
      </c>
      <c r="D110">
        <v>20</v>
      </c>
      <c r="E110">
        <v>38</v>
      </c>
      <c r="F110" s="7">
        <f t="shared" si="12"/>
        <v>1.875</v>
      </c>
      <c r="G110" s="5">
        <f t="shared" si="13"/>
        <v>26.666666666666668</v>
      </c>
      <c r="H110" s="7">
        <v>0.40909090909090912</v>
      </c>
      <c r="I110">
        <v>25</v>
      </c>
      <c r="J110">
        <v>0</v>
      </c>
    </row>
    <row r="111" spans="1:13" x14ac:dyDescent="0.2">
      <c r="B111">
        <v>76</v>
      </c>
      <c r="C111">
        <v>42</v>
      </c>
      <c r="D111">
        <v>29</v>
      </c>
      <c r="E111">
        <v>35</v>
      </c>
      <c r="F111" s="7">
        <f t="shared" si="12"/>
        <v>1.8095238095238095</v>
      </c>
      <c r="G111" s="5">
        <f t="shared" si="13"/>
        <v>38.15789473684211</v>
      </c>
      <c r="H111" s="7">
        <v>0.35714285714285715</v>
      </c>
      <c r="I111">
        <v>27</v>
      </c>
      <c r="J111">
        <v>2</v>
      </c>
    </row>
    <row r="112" spans="1:13" x14ac:dyDescent="0.2">
      <c r="B112">
        <v>101</v>
      </c>
      <c r="C112">
        <v>53</v>
      </c>
      <c r="D112">
        <v>32</v>
      </c>
      <c r="E112">
        <v>34</v>
      </c>
      <c r="F112" s="7">
        <f t="shared" si="12"/>
        <v>1.9056603773584906</v>
      </c>
      <c r="G112" s="5">
        <f t="shared" si="13"/>
        <v>31.683168316831683</v>
      </c>
      <c r="H112" s="7">
        <v>0.41666666666666669</v>
      </c>
      <c r="I112">
        <v>23</v>
      </c>
      <c r="J112">
        <v>0</v>
      </c>
    </row>
    <row r="113" spans="1:18" x14ac:dyDescent="0.2">
      <c r="B113">
        <v>82</v>
      </c>
      <c r="C113">
        <v>50</v>
      </c>
      <c r="D113">
        <v>30</v>
      </c>
      <c r="E113">
        <v>42</v>
      </c>
      <c r="F113" s="7">
        <f t="shared" si="12"/>
        <v>1.64</v>
      </c>
      <c r="G113" s="5">
        <f t="shared" si="13"/>
        <v>36.585365853658537</v>
      </c>
      <c r="H113" s="7">
        <v>0.31578947368421051</v>
      </c>
      <c r="I113">
        <v>20</v>
      </c>
      <c r="J113">
        <v>0</v>
      </c>
    </row>
    <row r="114" spans="1:18" x14ac:dyDescent="0.2">
      <c r="A114" t="s">
        <v>748</v>
      </c>
      <c r="B114">
        <v>74</v>
      </c>
      <c r="C114">
        <v>38</v>
      </c>
      <c r="D114">
        <v>23</v>
      </c>
      <c r="E114">
        <v>44</v>
      </c>
      <c r="F114" s="7">
        <f t="shared" si="12"/>
        <v>1.9473684210526316</v>
      </c>
      <c r="G114" s="5">
        <f t="shared" si="13"/>
        <v>31.081081081081081</v>
      </c>
      <c r="H114" s="7">
        <v>0.33333333333333331</v>
      </c>
      <c r="I114">
        <v>21</v>
      </c>
      <c r="J114">
        <v>0</v>
      </c>
      <c r="Q114">
        <v>3</v>
      </c>
      <c r="R114">
        <v>2.5</v>
      </c>
    </row>
    <row r="115" spans="1:18" x14ac:dyDescent="0.2">
      <c r="B115">
        <v>70</v>
      </c>
      <c r="C115">
        <v>37</v>
      </c>
      <c r="D115">
        <v>36</v>
      </c>
      <c r="E115">
        <v>44</v>
      </c>
      <c r="F115" s="7">
        <f t="shared" si="12"/>
        <v>1.8918918918918919</v>
      </c>
      <c r="G115" s="5">
        <f t="shared" si="13"/>
        <v>51.428571428571423</v>
      </c>
      <c r="H115" s="7">
        <v>0.5625</v>
      </c>
      <c r="I115">
        <v>21</v>
      </c>
      <c r="J115">
        <v>0</v>
      </c>
      <c r="Q115">
        <v>5</v>
      </c>
      <c r="R115">
        <v>4</v>
      </c>
    </row>
    <row r="116" spans="1:18" x14ac:dyDescent="0.2">
      <c r="A116" t="s">
        <v>749</v>
      </c>
      <c r="B116">
        <v>91</v>
      </c>
      <c r="C116">
        <v>51</v>
      </c>
      <c r="D116">
        <v>48</v>
      </c>
      <c r="E116">
        <v>45</v>
      </c>
      <c r="F116" s="7">
        <f t="shared" si="12"/>
        <v>1.7843137254901962</v>
      </c>
      <c r="G116" s="5">
        <f t="shared" si="13"/>
        <v>52.747252747252752</v>
      </c>
      <c r="H116" s="7">
        <v>0.92105263157894735</v>
      </c>
      <c r="I116">
        <v>18</v>
      </c>
      <c r="J116">
        <v>3</v>
      </c>
      <c r="K116">
        <v>12</v>
      </c>
      <c r="L116">
        <v>13</v>
      </c>
      <c r="M116" s="7">
        <f>K116/L116</f>
        <v>0.92307692307692313</v>
      </c>
    </row>
    <row r="117" spans="1:18" x14ac:dyDescent="0.2">
      <c r="B117">
        <v>113</v>
      </c>
      <c r="C117">
        <v>72</v>
      </c>
      <c r="D117">
        <v>62</v>
      </c>
      <c r="E117">
        <v>53</v>
      </c>
      <c r="F117" s="7">
        <f t="shared" si="12"/>
        <v>1.5694444444444444</v>
      </c>
      <c r="G117" s="5">
        <f t="shared" si="13"/>
        <v>54.86725663716814</v>
      </c>
      <c r="H117" s="7">
        <v>1</v>
      </c>
      <c r="I117">
        <v>21</v>
      </c>
      <c r="J117">
        <v>4</v>
      </c>
      <c r="K117">
        <v>11</v>
      </c>
      <c r="L117">
        <v>13</v>
      </c>
      <c r="M117" s="7">
        <f>K117/L117</f>
        <v>0.84615384615384615</v>
      </c>
    </row>
    <row r="118" spans="1:18" x14ac:dyDescent="0.2">
      <c r="F118" s="7"/>
      <c r="G118" s="5"/>
      <c r="K118">
        <v>12</v>
      </c>
      <c r="L118">
        <v>14</v>
      </c>
      <c r="M118" s="7">
        <f>K118/L118</f>
        <v>0.8571428571428571</v>
      </c>
    </row>
    <row r="119" spans="1:18" x14ac:dyDescent="0.2">
      <c r="F119" s="7"/>
      <c r="G119" s="5"/>
      <c r="K119">
        <v>11</v>
      </c>
      <c r="L119">
        <v>13</v>
      </c>
      <c r="M119" s="7">
        <f>K119/L119</f>
        <v>0.84615384615384615</v>
      </c>
    </row>
    <row r="120" spans="1:18" x14ac:dyDescent="0.2">
      <c r="A120" t="s">
        <v>750</v>
      </c>
      <c r="B120">
        <v>102</v>
      </c>
      <c r="C120">
        <v>62</v>
      </c>
      <c r="D120">
        <v>42</v>
      </c>
      <c r="E120">
        <v>50</v>
      </c>
      <c r="F120" s="7">
        <f t="shared" si="12"/>
        <v>1.6451612903225807</v>
      </c>
      <c r="G120" s="5">
        <f t="shared" si="13"/>
        <v>41.17647058823529</v>
      </c>
      <c r="H120" s="7">
        <v>1</v>
      </c>
      <c r="I120">
        <v>17</v>
      </c>
      <c r="J120">
        <v>5</v>
      </c>
    </row>
    <row r="121" spans="1:18" x14ac:dyDescent="0.2">
      <c r="B121">
        <v>105</v>
      </c>
      <c r="C121">
        <v>58</v>
      </c>
      <c r="D121">
        <v>42</v>
      </c>
      <c r="E121">
        <v>32</v>
      </c>
      <c r="F121" s="7">
        <f t="shared" si="12"/>
        <v>1.8103448275862069</v>
      </c>
      <c r="G121" s="5">
        <f t="shared" si="13"/>
        <v>40</v>
      </c>
      <c r="H121" s="7">
        <v>1</v>
      </c>
      <c r="I121">
        <v>17</v>
      </c>
      <c r="J121">
        <v>5</v>
      </c>
    </row>
    <row r="122" spans="1:18" x14ac:dyDescent="0.2">
      <c r="B122">
        <v>104</v>
      </c>
      <c r="C122">
        <v>65</v>
      </c>
      <c r="D122">
        <v>42</v>
      </c>
      <c r="E122">
        <v>42</v>
      </c>
      <c r="F122" s="7">
        <f t="shared" si="12"/>
        <v>1.6</v>
      </c>
      <c r="G122" s="5">
        <f t="shared" si="13"/>
        <v>40.384615384615387</v>
      </c>
      <c r="H122" s="7">
        <v>1</v>
      </c>
      <c r="I122">
        <v>21</v>
      </c>
      <c r="J122">
        <v>6</v>
      </c>
    </row>
    <row r="123" spans="1:18" x14ac:dyDescent="0.2">
      <c r="B123">
        <v>78</v>
      </c>
      <c r="C123">
        <v>46</v>
      </c>
      <c r="D123">
        <v>63</v>
      </c>
      <c r="E123">
        <v>38</v>
      </c>
      <c r="F123" s="7">
        <f t="shared" si="12"/>
        <v>1.6956521739130435</v>
      </c>
      <c r="G123" s="5">
        <f t="shared" si="13"/>
        <v>80.769230769230774</v>
      </c>
      <c r="H123" s="7">
        <v>1</v>
      </c>
      <c r="I123">
        <v>19</v>
      </c>
      <c r="J123">
        <v>5</v>
      </c>
    </row>
    <row r="124" spans="1:18" x14ac:dyDescent="0.2">
      <c r="B124">
        <v>115</v>
      </c>
      <c r="C124">
        <v>70</v>
      </c>
      <c r="D124">
        <v>45</v>
      </c>
      <c r="E124">
        <v>38</v>
      </c>
      <c r="F124" s="7">
        <f t="shared" si="12"/>
        <v>1.6428571428571428</v>
      </c>
      <c r="G124" s="5">
        <f t="shared" si="13"/>
        <v>39.130434782608695</v>
      </c>
      <c r="H124" s="7">
        <v>1</v>
      </c>
      <c r="I124">
        <v>18</v>
      </c>
      <c r="J124">
        <v>6</v>
      </c>
    </row>
    <row r="125" spans="1:18" x14ac:dyDescent="0.2">
      <c r="B125">
        <v>110</v>
      </c>
      <c r="C125">
        <v>74</v>
      </c>
      <c r="D125">
        <v>25</v>
      </c>
      <c r="E125">
        <v>40</v>
      </c>
      <c r="F125" s="7">
        <f t="shared" si="12"/>
        <v>1.4864864864864864</v>
      </c>
      <c r="G125" s="5">
        <f t="shared" si="13"/>
        <v>22.727272727272727</v>
      </c>
      <c r="H125" s="7">
        <v>1</v>
      </c>
      <c r="I125">
        <v>17</v>
      </c>
      <c r="J125">
        <v>6</v>
      </c>
    </row>
    <row r="126" spans="1:18" x14ac:dyDescent="0.2">
      <c r="B126">
        <v>104</v>
      </c>
      <c r="C126">
        <v>64</v>
      </c>
      <c r="D126">
        <v>47</v>
      </c>
      <c r="E126">
        <v>48</v>
      </c>
      <c r="F126" s="7">
        <f t="shared" si="12"/>
        <v>1.625</v>
      </c>
      <c r="G126" s="5">
        <f t="shared" si="13"/>
        <v>45.192307692307693</v>
      </c>
      <c r="H126" s="7">
        <v>1</v>
      </c>
      <c r="I126">
        <v>20</v>
      </c>
      <c r="J126">
        <v>7</v>
      </c>
    </row>
    <row r="127" spans="1:18" x14ac:dyDescent="0.2">
      <c r="B127">
        <v>100</v>
      </c>
      <c r="C127">
        <v>62</v>
      </c>
      <c r="D127">
        <v>47</v>
      </c>
      <c r="E127">
        <v>52</v>
      </c>
      <c r="F127" s="7">
        <f t="shared" si="12"/>
        <v>1.6129032258064515</v>
      </c>
      <c r="G127" s="5">
        <f t="shared" si="13"/>
        <v>47</v>
      </c>
      <c r="H127" s="7">
        <v>1</v>
      </c>
      <c r="I127">
        <v>17</v>
      </c>
      <c r="J127">
        <v>5</v>
      </c>
    </row>
    <row r="128" spans="1:18" x14ac:dyDescent="0.2">
      <c r="A128" t="s">
        <v>743</v>
      </c>
      <c r="K128">
        <v>12</v>
      </c>
      <c r="L128">
        <v>10.5</v>
      </c>
      <c r="M128" s="7">
        <f t="shared" ref="M128:M162" si="14">K128/L128</f>
        <v>1.1428571428571428</v>
      </c>
    </row>
    <row r="129" spans="1:13" x14ac:dyDescent="0.2">
      <c r="K129">
        <v>12</v>
      </c>
      <c r="L129">
        <v>9</v>
      </c>
      <c r="M129" s="7">
        <f t="shared" si="14"/>
        <v>1.3333333333333333</v>
      </c>
    </row>
    <row r="130" spans="1:13" x14ac:dyDescent="0.2">
      <c r="K130">
        <v>12</v>
      </c>
      <c r="L130">
        <v>10.5</v>
      </c>
      <c r="M130" s="7">
        <f t="shared" si="14"/>
        <v>1.1428571428571428</v>
      </c>
    </row>
    <row r="131" spans="1:13" x14ac:dyDescent="0.2">
      <c r="K131">
        <v>12</v>
      </c>
      <c r="L131">
        <v>11</v>
      </c>
      <c r="M131" s="7">
        <f t="shared" si="14"/>
        <v>1.0909090909090908</v>
      </c>
    </row>
    <row r="132" spans="1:13" x14ac:dyDescent="0.2">
      <c r="K132">
        <v>12</v>
      </c>
      <c r="L132">
        <v>10</v>
      </c>
      <c r="M132" s="7">
        <f t="shared" si="14"/>
        <v>1.2</v>
      </c>
    </row>
    <row r="133" spans="1:13" x14ac:dyDescent="0.2">
      <c r="K133">
        <v>11</v>
      </c>
      <c r="L133">
        <v>10.5</v>
      </c>
      <c r="M133" s="7">
        <f t="shared" si="14"/>
        <v>1.0476190476190477</v>
      </c>
    </row>
    <row r="134" spans="1:13" x14ac:dyDescent="0.2">
      <c r="K134">
        <v>11</v>
      </c>
      <c r="L134">
        <v>10</v>
      </c>
      <c r="M134" s="7">
        <f t="shared" si="14"/>
        <v>1.1000000000000001</v>
      </c>
    </row>
    <row r="135" spans="1:13" x14ac:dyDescent="0.2">
      <c r="K135">
        <v>11</v>
      </c>
      <c r="L135">
        <v>10</v>
      </c>
      <c r="M135" s="7">
        <f t="shared" si="14"/>
        <v>1.1000000000000001</v>
      </c>
    </row>
    <row r="136" spans="1:13" x14ac:dyDescent="0.2">
      <c r="K136">
        <v>12</v>
      </c>
      <c r="L136">
        <v>9.5</v>
      </c>
      <c r="M136" s="7">
        <f t="shared" si="14"/>
        <v>1.263157894736842</v>
      </c>
    </row>
    <row r="137" spans="1:13" x14ac:dyDescent="0.2">
      <c r="K137">
        <v>12</v>
      </c>
      <c r="L137">
        <v>11</v>
      </c>
      <c r="M137" s="7">
        <f t="shared" si="14"/>
        <v>1.0909090909090908</v>
      </c>
    </row>
    <row r="138" spans="1:13" x14ac:dyDescent="0.2">
      <c r="K138">
        <v>11</v>
      </c>
      <c r="L138">
        <v>9.5</v>
      </c>
      <c r="M138" s="7">
        <f t="shared" si="14"/>
        <v>1.1578947368421053</v>
      </c>
    </row>
    <row r="139" spans="1:13" x14ac:dyDescent="0.2">
      <c r="K139">
        <v>11</v>
      </c>
      <c r="L139">
        <v>10</v>
      </c>
      <c r="M139" s="7">
        <f t="shared" si="14"/>
        <v>1.1000000000000001</v>
      </c>
    </row>
    <row r="140" spans="1:13" x14ac:dyDescent="0.2">
      <c r="K140">
        <v>12</v>
      </c>
      <c r="L140">
        <v>10</v>
      </c>
      <c r="M140" s="7">
        <f t="shared" si="14"/>
        <v>1.2</v>
      </c>
    </row>
    <row r="141" spans="1:13" x14ac:dyDescent="0.2">
      <c r="K141">
        <v>12</v>
      </c>
      <c r="L141">
        <v>10</v>
      </c>
      <c r="M141" s="7">
        <f t="shared" si="14"/>
        <v>1.2</v>
      </c>
    </row>
    <row r="142" spans="1:13" x14ac:dyDescent="0.2">
      <c r="K142">
        <v>10</v>
      </c>
      <c r="L142">
        <v>9</v>
      </c>
      <c r="M142" s="7">
        <f t="shared" si="14"/>
        <v>1.1111111111111112</v>
      </c>
    </row>
    <row r="143" spans="1:13" x14ac:dyDescent="0.2">
      <c r="K143">
        <v>11</v>
      </c>
      <c r="L143">
        <v>10.5</v>
      </c>
      <c r="M143" s="7">
        <f t="shared" si="14"/>
        <v>1.0476190476190477</v>
      </c>
    </row>
    <row r="144" spans="1:13" x14ac:dyDescent="0.2">
      <c r="A144" t="s">
        <v>751</v>
      </c>
      <c r="K144">
        <v>13</v>
      </c>
      <c r="L144">
        <v>10</v>
      </c>
      <c r="M144" s="7">
        <f t="shared" si="14"/>
        <v>1.3</v>
      </c>
    </row>
    <row r="145" spans="1:13" x14ac:dyDescent="0.2">
      <c r="K145">
        <v>11</v>
      </c>
      <c r="L145">
        <v>10</v>
      </c>
      <c r="M145" s="7">
        <f t="shared" si="14"/>
        <v>1.1000000000000001</v>
      </c>
    </row>
    <row r="146" spans="1:13" x14ac:dyDescent="0.2">
      <c r="K146">
        <v>12.5</v>
      </c>
      <c r="L146">
        <v>11</v>
      </c>
      <c r="M146" s="7">
        <f t="shared" si="14"/>
        <v>1.1363636363636365</v>
      </c>
    </row>
    <row r="147" spans="1:13" x14ac:dyDescent="0.2">
      <c r="K147">
        <v>13</v>
      </c>
      <c r="L147">
        <v>12</v>
      </c>
      <c r="M147" s="7">
        <f t="shared" si="14"/>
        <v>1.0833333333333333</v>
      </c>
    </row>
    <row r="148" spans="1:13" x14ac:dyDescent="0.2">
      <c r="K148">
        <v>13</v>
      </c>
      <c r="L148">
        <v>10</v>
      </c>
      <c r="M148" s="7">
        <f t="shared" si="14"/>
        <v>1.3</v>
      </c>
    </row>
    <row r="149" spans="1:13" x14ac:dyDescent="0.2">
      <c r="K149">
        <v>13</v>
      </c>
      <c r="L149">
        <v>11</v>
      </c>
      <c r="M149" s="7">
        <f t="shared" si="14"/>
        <v>1.1818181818181819</v>
      </c>
    </row>
    <row r="150" spans="1:13" x14ac:dyDescent="0.2">
      <c r="K150">
        <v>10</v>
      </c>
      <c r="L150">
        <v>10</v>
      </c>
      <c r="M150" s="7">
        <f t="shared" si="14"/>
        <v>1</v>
      </c>
    </row>
    <row r="151" spans="1:13" x14ac:dyDescent="0.2">
      <c r="K151">
        <v>10</v>
      </c>
      <c r="L151">
        <v>11</v>
      </c>
      <c r="M151" s="7">
        <f t="shared" si="14"/>
        <v>0.90909090909090906</v>
      </c>
    </row>
    <row r="152" spans="1:13" x14ac:dyDescent="0.2">
      <c r="K152">
        <v>13</v>
      </c>
      <c r="L152">
        <v>11</v>
      </c>
      <c r="M152" s="7">
        <f t="shared" si="14"/>
        <v>1.1818181818181819</v>
      </c>
    </row>
    <row r="153" spans="1:13" x14ac:dyDescent="0.2">
      <c r="K153">
        <v>11</v>
      </c>
      <c r="L153">
        <v>10</v>
      </c>
      <c r="M153" s="7">
        <f t="shared" si="14"/>
        <v>1.1000000000000001</v>
      </c>
    </row>
    <row r="154" spans="1:13" x14ac:dyDescent="0.2">
      <c r="A154" t="s">
        <v>752</v>
      </c>
      <c r="K154">
        <v>10</v>
      </c>
      <c r="L154">
        <v>8</v>
      </c>
      <c r="M154" s="7">
        <f t="shared" si="14"/>
        <v>1.25</v>
      </c>
    </row>
    <row r="155" spans="1:13" x14ac:dyDescent="0.2">
      <c r="K155">
        <v>9</v>
      </c>
      <c r="L155">
        <v>7</v>
      </c>
      <c r="M155" s="7">
        <f t="shared" si="14"/>
        <v>1.2857142857142858</v>
      </c>
    </row>
    <row r="156" spans="1:13" x14ac:dyDescent="0.2">
      <c r="K156">
        <v>9</v>
      </c>
      <c r="L156">
        <v>7</v>
      </c>
      <c r="M156" s="7">
        <f t="shared" si="14"/>
        <v>1.2857142857142858</v>
      </c>
    </row>
    <row r="157" spans="1:13" x14ac:dyDescent="0.2">
      <c r="K157">
        <v>9</v>
      </c>
      <c r="L157">
        <v>6.5</v>
      </c>
      <c r="M157" s="7">
        <f t="shared" si="14"/>
        <v>1.3846153846153846</v>
      </c>
    </row>
    <row r="158" spans="1:13" x14ac:dyDescent="0.2">
      <c r="A158" t="s">
        <v>753</v>
      </c>
      <c r="K158">
        <v>10</v>
      </c>
      <c r="L158">
        <v>9</v>
      </c>
      <c r="M158" s="7">
        <f t="shared" si="14"/>
        <v>1.1111111111111112</v>
      </c>
    </row>
    <row r="159" spans="1:13" x14ac:dyDescent="0.2">
      <c r="K159">
        <v>10</v>
      </c>
      <c r="L159">
        <v>9</v>
      </c>
      <c r="M159" s="7">
        <f t="shared" si="14"/>
        <v>1.1111111111111112</v>
      </c>
    </row>
    <row r="160" spans="1:13" x14ac:dyDescent="0.2">
      <c r="K160">
        <v>9</v>
      </c>
      <c r="L160">
        <v>10</v>
      </c>
      <c r="M160" s="7">
        <f t="shared" si="14"/>
        <v>0.9</v>
      </c>
    </row>
    <row r="161" spans="1:18" x14ac:dyDescent="0.2">
      <c r="K161">
        <v>10</v>
      </c>
      <c r="L161">
        <v>10</v>
      </c>
      <c r="M161" s="7">
        <f t="shared" si="14"/>
        <v>1</v>
      </c>
    </row>
    <row r="162" spans="1:18" x14ac:dyDescent="0.2">
      <c r="K162">
        <v>10</v>
      </c>
      <c r="L162">
        <v>9</v>
      </c>
      <c r="M162" s="7">
        <f t="shared" si="14"/>
        <v>1.1111111111111112</v>
      </c>
    </row>
    <row r="166" spans="1:18" x14ac:dyDescent="0.2">
      <c r="A166" s="17"/>
      <c r="B166" s="17"/>
      <c r="C166" s="17"/>
      <c r="D166" s="17"/>
      <c r="E166" s="17"/>
      <c r="F166" s="18"/>
      <c r="G166" s="19"/>
      <c r="H166" s="18"/>
      <c r="I166" s="17"/>
      <c r="J166" s="17"/>
      <c r="K166" s="17"/>
      <c r="L166" s="17"/>
      <c r="M166" s="17"/>
    </row>
    <row r="167" spans="1:18" x14ac:dyDescent="0.2">
      <c r="A167" s="17" t="s">
        <v>822</v>
      </c>
      <c r="B167" s="17"/>
      <c r="C167" s="17"/>
      <c r="D167" s="17"/>
      <c r="E167" s="17"/>
      <c r="F167" s="18"/>
      <c r="G167" s="19"/>
      <c r="H167" s="18"/>
      <c r="I167" s="17"/>
      <c r="J167" s="17"/>
      <c r="K167" s="17"/>
      <c r="L167" s="17"/>
      <c r="M167" s="17"/>
    </row>
    <row r="168" spans="1:18" x14ac:dyDescent="0.2">
      <c r="A168" s="17"/>
      <c r="B168" s="17"/>
      <c r="C168" s="17"/>
      <c r="D168" s="17"/>
      <c r="E168" s="17"/>
      <c r="F168" s="18"/>
      <c r="G168" s="19"/>
      <c r="H168" s="18"/>
      <c r="I168" s="17"/>
      <c r="J168" s="17"/>
      <c r="K168" s="17">
        <v>12</v>
      </c>
      <c r="L168" s="17">
        <v>13</v>
      </c>
      <c r="M168" s="18">
        <f>K168/L168</f>
        <v>0.92307692307692313</v>
      </c>
      <c r="Q168">
        <v>5</v>
      </c>
      <c r="R168">
        <v>4</v>
      </c>
    </row>
    <row r="169" spans="1:18" x14ac:dyDescent="0.2">
      <c r="A169" s="17"/>
      <c r="B169" s="17"/>
      <c r="C169" s="17"/>
      <c r="D169" s="17"/>
      <c r="E169" s="17"/>
      <c r="F169" s="18"/>
      <c r="G169" s="19"/>
      <c r="H169" s="18"/>
      <c r="I169" s="17"/>
      <c r="J169" s="17"/>
      <c r="K169" s="17">
        <v>11</v>
      </c>
      <c r="L169" s="17">
        <v>11.5</v>
      </c>
      <c r="M169" s="18">
        <f t="shared" ref="M169:M174" si="15">K169/L169</f>
        <v>0.95652173913043481</v>
      </c>
      <c r="Q169">
        <v>7.5</v>
      </c>
      <c r="R169">
        <v>4.5</v>
      </c>
    </row>
    <row r="170" spans="1:18" x14ac:dyDescent="0.2">
      <c r="A170" s="17"/>
      <c r="B170" s="17"/>
      <c r="C170" s="17"/>
      <c r="D170" s="17"/>
      <c r="E170" s="17"/>
      <c r="F170" s="18"/>
      <c r="G170" s="19"/>
      <c r="H170" s="18"/>
      <c r="I170" s="17"/>
      <c r="J170" s="17"/>
      <c r="K170" s="17">
        <v>13</v>
      </c>
      <c r="L170" s="17">
        <v>11</v>
      </c>
      <c r="M170" s="18">
        <f t="shared" si="15"/>
        <v>1.1818181818181819</v>
      </c>
      <c r="N170" t="s">
        <v>130</v>
      </c>
    </row>
    <row r="171" spans="1:18" x14ac:dyDescent="0.2">
      <c r="A171" s="17"/>
      <c r="B171" s="17"/>
      <c r="C171" s="17"/>
      <c r="D171" s="17"/>
      <c r="E171" s="17"/>
      <c r="F171" s="18"/>
      <c r="G171" s="19"/>
      <c r="H171" s="18"/>
      <c r="I171" s="17"/>
      <c r="J171" s="17"/>
      <c r="K171" s="17">
        <v>13.5</v>
      </c>
      <c r="L171" s="17">
        <v>11</v>
      </c>
      <c r="M171" s="18">
        <f t="shared" si="15"/>
        <v>1.2272727272727273</v>
      </c>
    </row>
    <row r="172" spans="1:18" x14ac:dyDescent="0.2">
      <c r="A172" s="17"/>
      <c r="B172" s="17"/>
      <c r="C172" s="17"/>
      <c r="D172" s="17"/>
      <c r="E172" s="17"/>
      <c r="F172" s="18"/>
      <c r="G172" s="19"/>
      <c r="H172" s="18"/>
      <c r="I172" s="17"/>
      <c r="J172" s="17"/>
      <c r="K172" s="17">
        <v>12</v>
      </c>
      <c r="L172" s="17">
        <v>12</v>
      </c>
      <c r="M172" s="18">
        <f t="shared" si="15"/>
        <v>1</v>
      </c>
    </row>
    <row r="173" spans="1:18" x14ac:dyDescent="0.2">
      <c r="A173" s="17"/>
      <c r="B173" s="17"/>
      <c r="C173" s="17"/>
      <c r="D173" s="17"/>
      <c r="E173" s="17"/>
      <c r="F173" s="18"/>
      <c r="G173" s="19"/>
      <c r="H173" s="18"/>
      <c r="I173" s="17"/>
      <c r="J173" s="17"/>
      <c r="K173" s="17">
        <v>13</v>
      </c>
      <c r="L173" s="17">
        <v>12</v>
      </c>
      <c r="M173" s="18">
        <f t="shared" si="15"/>
        <v>1.0833333333333333</v>
      </c>
    </row>
    <row r="174" spans="1:18" x14ac:dyDescent="0.2">
      <c r="A174" s="17"/>
      <c r="B174" s="17"/>
      <c r="C174" s="17"/>
      <c r="D174" s="17"/>
      <c r="E174" s="17"/>
      <c r="F174" s="18"/>
      <c r="G174" s="19"/>
      <c r="H174" s="18"/>
      <c r="I174" s="17"/>
      <c r="J174" s="17"/>
      <c r="K174" s="17">
        <v>13</v>
      </c>
      <c r="L174" s="17">
        <v>12.5</v>
      </c>
      <c r="M174" s="18">
        <f t="shared" si="15"/>
        <v>1.04</v>
      </c>
    </row>
    <row r="175" spans="1:18" x14ac:dyDescent="0.2">
      <c r="A175" s="17" t="s">
        <v>174</v>
      </c>
      <c r="B175" s="17">
        <v>82</v>
      </c>
      <c r="C175" s="17">
        <v>44</v>
      </c>
      <c r="D175" s="17">
        <v>37</v>
      </c>
      <c r="E175" s="17"/>
      <c r="F175" s="18">
        <f>B175/C175</f>
        <v>1.8636363636363635</v>
      </c>
      <c r="G175" s="19">
        <f>D175/B175*100</f>
        <v>45.121951219512198</v>
      </c>
      <c r="H175" s="18"/>
      <c r="I175" s="17">
        <v>20</v>
      </c>
      <c r="J175" s="17">
        <v>2</v>
      </c>
      <c r="K175" s="17"/>
      <c r="L175" s="17"/>
      <c r="M175" s="17"/>
    </row>
    <row r="176" spans="1:18" x14ac:dyDescent="0.2">
      <c r="A176" s="17"/>
      <c r="B176" s="17">
        <v>80</v>
      </c>
      <c r="C176" s="17">
        <v>50</v>
      </c>
      <c r="D176" s="17">
        <v>30</v>
      </c>
      <c r="E176" s="17"/>
      <c r="F176" s="18">
        <f t="shared" ref="F176:F209" si="16">B176/C176</f>
        <v>1.6</v>
      </c>
      <c r="G176" s="19">
        <f t="shared" ref="G176:G209" si="17">D176/B176*100</f>
        <v>37.5</v>
      </c>
      <c r="H176" s="18"/>
      <c r="I176" s="17">
        <v>16</v>
      </c>
      <c r="J176" s="17">
        <v>2</v>
      </c>
      <c r="K176" s="17"/>
      <c r="L176" s="17"/>
      <c r="M176" s="17"/>
    </row>
    <row r="177" spans="1:13" x14ac:dyDescent="0.2">
      <c r="A177" s="17"/>
      <c r="B177" s="17">
        <v>82</v>
      </c>
      <c r="C177" s="17">
        <v>44</v>
      </c>
      <c r="D177" s="17">
        <v>36</v>
      </c>
      <c r="E177" s="17"/>
      <c r="F177" s="18">
        <f t="shared" si="16"/>
        <v>1.8636363636363635</v>
      </c>
      <c r="G177" s="19">
        <f t="shared" si="17"/>
        <v>43.902439024390247</v>
      </c>
      <c r="H177" s="18"/>
      <c r="I177" s="17">
        <v>14</v>
      </c>
      <c r="J177" s="17">
        <v>2.5</v>
      </c>
      <c r="K177" s="17"/>
      <c r="L177" s="17"/>
      <c r="M177" s="17"/>
    </row>
    <row r="178" spans="1:13" x14ac:dyDescent="0.2">
      <c r="A178" s="17"/>
      <c r="B178" s="17">
        <v>77</v>
      </c>
      <c r="C178" s="17">
        <v>41</v>
      </c>
      <c r="D178" s="17">
        <v>33</v>
      </c>
      <c r="E178" s="17"/>
      <c r="F178" s="18">
        <f t="shared" si="16"/>
        <v>1.8780487804878048</v>
      </c>
      <c r="G178" s="19">
        <f t="shared" si="17"/>
        <v>42.857142857142854</v>
      </c>
      <c r="H178" s="18"/>
      <c r="I178" s="17">
        <v>22</v>
      </c>
      <c r="J178" s="17">
        <v>2</v>
      </c>
      <c r="K178" s="17"/>
      <c r="L178" s="17"/>
      <c r="M178" s="17"/>
    </row>
    <row r="179" spans="1:13" x14ac:dyDescent="0.2">
      <c r="A179" s="17" t="s">
        <v>727</v>
      </c>
      <c r="B179" s="17">
        <v>98</v>
      </c>
      <c r="C179" s="17">
        <v>52</v>
      </c>
      <c r="D179" s="17">
        <v>24</v>
      </c>
      <c r="E179" s="17">
        <v>47</v>
      </c>
      <c r="F179" s="18">
        <f t="shared" si="16"/>
        <v>1.8846153846153846</v>
      </c>
      <c r="G179" s="19">
        <f t="shared" si="17"/>
        <v>24.489795918367346</v>
      </c>
      <c r="H179" s="18">
        <v>0.28000000000000003</v>
      </c>
      <c r="I179" s="17">
        <v>19</v>
      </c>
      <c r="J179" s="17">
        <v>3</v>
      </c>
      <c r="K179" s="17"/>
      <c r="L179" s="17"/>
      <c r="M179" s="17"/>
    </row>
    <row r="180" spans="1:13" x14ac:dyDescent="0.2">
      <c r="A180" s="17"/>
      <c r="B180" s="17">
        <v>106</v>
      </c>
      <c r="C180" s="17">
        <v>62</v>
      </c>
      <c r="D180" s="17">
        <v>35</v>
      </c>
      <c r="E180" s="17">
        <v>50</v>
      </c>
      <c r="F180" s="18">
        <f t="shared" si="16"/>
        <v>1.7096774193548387</v>
      </c>
      <c r="G180" s="19">
        <f t="shared" si="17"/>
        <v>33.018867924528301</v>
      </c>
      <c r="H180" s="18">
        <v>1</v>
      </c>
      <c r="I180" s="17">
        <v>22</v>
      </c>
      <c r="J180" s="17">
        <v>3</v>
      </c>
      <c r="K180" s="17"/>
      <c r="L180" s="17"/>
      <c r="M180" s="17"/>
    </row>
    <row r="181" spans="1:13" x14ac:dyDescent="0.2">
      <c r="A181" s="17" t="s">
        <v>736</v>
      </c>
      <c r="B181" s="17">
        <v>94</v>
      </c>
      <c r="C181" s="17">
        <v>50</v>
      </c>
      <c r="D181" s="17">
        <v>38</v>
      </c>
      <c r="E181" s="17">
        <v>58</v>
      </c>
      <c r="F181" s="18">
        <f t="shared" si="16"/>
        <v>1.88</v>
      </c>
      <c r="G181" s="19">
        <f t="shared" si="17"/>
        <v>40.425531914893611</v>
      </c>
      <c r="H181" s="18">
        <v>0.32</v>
      </c>
      <c r="I181" s="17">
        <v>19</v>
      </c>
      <c r="J181" s="17">
        <v>1</v>
      </c>
      <c r="K181" s="17"/>
      <c r="L181" s="17"/>
      <c r="M181" s="17"/>
    </row>
    <row r="182" spans="1:13" x14ac:dyDescent="0.2">
      <c r="A182" s="17"/>
      <c r="B182" s="17">
        <v>94</v>
      </c>
      <c r="C182" s="17">
        <v>47</v>
      </c>
      <c r="D182" s="17">
        <v>38</v>
      </c>
      <c r="E182" s="17">
        <v>48</v>
      </c>
      <c r="F182" s="18">
        <f t="shared" si="16"/>
        <v>2</v>
      </c>
      <c r="G182" s="19">
        <f t="shared" si="17"/>
        <v>40.425531914893611</v>
      </c>
      <c r="H182" s="18">
        <v>0.21739130434782608</v>
      </c>
      <c r="I182" s="17">
        <v>24</v>
      </c>
      <c r="J182" s="17">
        <v>2</v>
      </c>
      <c r="K182" s="17"/>
      <c r="L182" s="17"/>
      <c r="M182" s="17"/>
    </row>
    <row r="183" spans="1:13" x14ac:dyDescent="0.2">
      <c r="A183" s="17" t="s">
        <v>735</v>
      </c>
      <c r="B183" s="17">
        <v>78</v>
      </c>
      <c r="C183" s="17">
        <v>36</v>
      </c>
      <c r="D183" s="17">
        <v>38</v>
      </c>
      <c r="E183" s="17">
        <v>42</v>
      </c>
      <c r="F183" s="18">
        <f t="shared" si="16"/>
        <v>2.1666666666666665</v>
      </c>
      <c r="G183" s="19">
        <f t="shared" si="17"/>
        <v>48.717948717948715</v>
      </c>
      <c r="H183" s="18">
        <v>0.21052631578947367</v>
      </c>
      <c r="I183" s="17">
        <v>20</v>
      </c>
      <c r="J183" s="17">
        <v>2</v>
      </c>
      <c r="K183" s="17"/>
      <c r="L183" s="17"/>
      <c r="M183" s="17"/>
    </row>
    <row r="184" spans="1:13" x14ac:dyDescent="0.2">
      <c r="A184" s="17"/>
      <c r="B184" s="17">
        <v>71</v>
      </c>
      <c r="C184" s="17">
        <v>39</v>
      </c>
      <c r="D184" s="17">
        <v>33</v>
      </c>
      <c r="E184" s="17">
        <v>48</v>
      </c>
      <c r="F184" s="18">
        <f t="shared" si="16"/>
        <v>1.8205128205128205</v>
      </c>
      <c r="G184" s="19">
        <f t="shared" si="17"/>
        <v>46.478873239436616</v>
      </c>
      <c r="H184" s="18">
        <v>0.44444444444444442</v>
      </c>
      <c r="I184" s="17">
        <v>17</v>
      </c>
      <c r="J184" s="17">
        <v>0</v>
      </c>
      <c r="K184" s="17"/>
      <c r="L184" s="17"/>
      <c r="M184" s="17"/>
    </row>
    <row r="185" spans="1:13" x14ac:dyDescent="0.2">
      <c r="A185" s="17" t="s">
        <v>734</v>
      </c>
      <c r="B185" s="17">
        <v>94</v>
      </c>
      <c r="C185" s="17">
        <v>49</v>
      </c>
      <c r="D185" s="17">
        <v>38</v>
      </c>
      <c r="E185" s="17">
        <v>57</v>
      </c>
      <c r="F185" s="18">
        <f t="shared" si="16"/>
        <v>1.9183673469387754</v>
      </c>
      <c r="G185" s="19">
        <f t="shared" si="17"/>
        <v>40.425531914893611</v>
      </c>
      <c r="H185" s="18">
        <v>0.31818181818181818</v>
      </c>
      <c r="I185" s="17">
        <v>19</v>
      </c>
      <c r="J185" s="17">
        <v>1</v>
      </c>
      <c r="K185" s="17"/>
      <c r="L185" s="17"/>
      <c r="M185" s="17"/>
    </row>
    <row r="186" spans="1:13" x14ac:dyDescent="0.2">
      <c r="A186" s="17"/>
      <c r="B186" s="17">
        <v>98</v>
      </c>
      <c r="C186" s="17">
        <v>40</v>
      </c>
      <c r="D186" s="17">
        <v>47</v>
      </c>
      <c r="E186" s="17">
        <v>47</v>
      </c>
      <c r="F186" s="18">
        <f t="shared" si="16"/>
        <v>2.4500000000000002</v>
      </c>
      <c r="G186" s="19">
        <f t="shared" si="17"/>
        <v>47.959183673469383</v>
      </c>
      <c r="H186" s="18">
        <v>0.35</v>
      </c>
      <c r="I186" s="17">
        <v>24</v>
      </c>
      <c r="J186" s="17">
        <v>2</v>
      </c>
      <c r="K186" s="17"/>
      <c r="L186" s="17"/>
      <c r="M186" s="17"/>
    </row>
    <row r="187" spans="1:13" x14ac:dyDescent="0.2">
      <c r="A187" s="17" t="s">
        <v>738</v>
      </c>
      <c r="B187" s="17">
        <v>111</v>
      </c>
      <c r="C187" s="17">
        <v>60</v>
      </c>
      <c r="D187" s="17">
        <v>22</v>
      </c>
      <c r="E187" s="17">
        <v>47</v>
      </c>
      <c r="F187" s="18">
        <f t="shared" si="16"/>
        <v>1.85</v>
      </c>
      <c r="G187" s="19">
        <f t="shared" si="17"/>
        <v>19.81981981981982</v>
      </c>
      <c r="H187" s="18">
        <v>0.35714285714285715</v>
      </c>
      <c r="I187" s="17">
        <v>28</v>
      </c>
      <c r="J187" s="17">
        <v>0</v>
      </c>
      <c r="K187" s="17"/>
      <c r="L187" s="17"/>
      <c r="M187" s="17"/>
    </row>
    <row r="188" spans="1:13" x14ac:dyDescent="0.2">
      <c r="A188" s="17"/>
      <c r="B188" s="17">
        <v>120</v>
      </c>
      <c r="C188" s="17">
        <v>60</v>
      </c>
      <c r="D188" s="17">
        <v>32</v>
      </c>
      <c r="E188" s="17">
        <v>45</v>
      </c>
      <c r="F188" s="18">
        <f t="shared" si="16"/>
        <v>2</v>
      </c>
      <c r="G188" s="19">
        <f t="shared" si="17"/>
        <v>26.666666666666668</v>
      </c>
      <c r="H188" s="18">
        <v>0.2</v>
      </c>
      <c r="I188" s="17">
        <v>29</v>
      </c>
      <c r="J188" s="17">
        <v>1</v>
      </c>
      <c r="K188" s="17"/>
      <c r="L188" s="17"/>
      <c r="M188" s="17"/>
    </row>
    <row r="189" spans="1:13" x14ac:dyDescent="0.2">
      <c r="A189" s="17"/>
      <c r="B189" s="17">
        <v>112</v>
      </c>
      <c r="C189" s="17">
        <v>56</v>
      </c>
      <c r="D189" s="17">
        <v>40</v>
      </c>
      <c r="E189" s="17">
        <v>55</v>
      </c>
      <c r="F189" s="18">
        <f t="shared" si="16"/>
        <v>2</v>
      </c>
      <c r="G189" s="19">
        <f t="shared" si="17"/>
        <v>35.714285714285715</v>
      </c>
      <c r="H189" s="18">
        <v>0.18518518518518517</v>
      </c>
      <c r="I189" s="17">
        <v>28</v>
      </c>
      <c r="J189" s="17">
        <v>0</v>
      </c>
      <c r="K189" s="17"/>
      <c r="L189" s="17"/>
      <c r="M189" s="17"/>
    </row>
    <row r="190" spans="1:13" x14ac:dyDescent="0.2">
      <c r="A190" s="17"/>
      <c r="B190" s="17">
        <v>87</v>
      </c>
      <c r="C190" s="17">
        <v>46</v>
      </c>
      <c r="D190" s="17">
        <v>25</v>
      </c>
      <c r="E190" s="17">
        <v>47</v>
      </c>
      <c r="F190" s="18">
        <f t="shared" si="16"/>
        <v>1.8913043478260869</v>
      </c>
      <c r="G190" s="19">
        <f t="shared" si="17"/>
        <v>28.735632183908045</v>
      </c>
      <c r="H190" s="18">
        <v>0.21739130434782608</v>
      </c>
      <c r="I190" s="17">
        <v>20</v>
      </c>
      <c r="J190" s="17">
        <v>1</v>
      </c>
      <c r="K190" s="17"/>
      <c r="L190" s="17"/>
      <c r="M190" s="17"/>
    </row>
    <row r="191" spans="1:13" x14ac:dyDescent="0.2">
      <c r="A191" s="17" t="s">
        <v>733</v>
      </c>
      <c r="B191" s="17">
        <v>165</v>
      </c>
      <c r="C191" s="17">
        <v>75</v>
      </c>
      <c r="D191" s="17">
        <v>55</v>
      </c>
      <c r="E191" s="17">
        <v>42</v>
      </c>
      <c r="F191" s="18">
        <f t="shared" si="16"/>
        <v>2.2000000000000002</v>
      </c>
      <c r="G191" s="19">
        <f t="shared" si="17"/>
        <v>33.333333333333329</v>
      </c>
      <c r="H191" s="18">
        <v>1</v>
      </c>
      <c r="I191" s="17">
        <v>27</v>
      </c>
      <c r="J191" s="17">
        <v>6</v>
      </c>
      <c r="K191" s="17"/>
      <c r="L191" s="17"/>
      <c r="M191" s="17"/>
    </row>
    <row r="192" spans="1:13" x14ac:dyDescent="0.2">
      <c r="A192" s="17"/>
      <c r="B192" s="17">
        <v>115</v>
      </c>
      <c r="C192" s="17">
        <v>68</v>
      </c>
      <c r="D192" s="17">
        <v>60</v>
      </c>
      <c r="E192" s="17">
        <v>50</v>
      </c>
      <c r="F192" s="18">
        <f t="shared" si="16"/>
        <v>1.6911764705882353</v>
      </c>
      <c r="G192" s="19">
        <f t="shared" si="17"/>
        <v>52.173913043478258</v>
      </c>
      <c r="H192" s="18">
        <v>0.80645161290322576</v>
      </c>
      <c r="I192" s="17">
        <v>21</v>
      </c>
      <c r="J192" s="17">
        <v>2</v>
      </c>
      <c r="K192" s="17"/>
      <c r="L192" s="17"/>
      <c r="M192" s="17"/>
    </row>
    <row r="193" spans="1:13" x14ac:dyDescent="0.2">
      <c r="A193" s="17" t="s">
        <v>732</v>
      </c>
      <c r="B193" s="17">
        <v>128</v>
      </c>
      <c r="C193" s="17">
        <v>58</v>
      </c>
      <c r="D193" s="17">
        <v>50</v>
      </c>
      <c r="E193" s="17">
        <v>50</v>
      </c>
      <c r="F193" s="18">
        <f t="shared" si="16"/>
        <v>2.2068965517241379</v>
      </c>
      <c r="G193" s="19">
        <f t="shared" si="17"/>
        <v>39.0625</v>
      </c>
      <c r="H193" s="18">
        <v>0.31034482758620691</v>
      </c>
      <c r="I193" s="17">
        <v>26</v>
      </c>
      <c r="J193" s="17">
        <v>4</v>
      </c>
      <c r="K193" s="17"/>
      <c r="L193" s="17"/>
      <c r="M193" s="17"/>
    </row>
    <row r="194" spans="1:13" x14ac:dyDescent="0.2">
      <c r="A194" s="17"/>
      <c r="B194" s="17">
        <v>118</v>
      </c>
      <c r="C194" s="17">
        <v>48</v>
      </c>
      <c r="D194" s="17">
        <v>55</v>
      </c>
      <c r="E194" s="17">
        <v>50</v>
      </c>
      <c r="F194" s="18">
        <f t="shared" si="16"/>
        <v>2.4583333333333335</v>
      </c>
      <c r="G194" s="19">
        <f t="shared" si="17"/>
        <v>46.610169491525419</v>
      </c>
      <c r="H194" s="18">
        <v>0.34782608695652173</v>
      </c>
      <c r="I194" s="17">
        <v>24</v>
      </c>
      <c r="J194" s="17">
        <v>3</v>
      </c>
      <c r="K194" s="17"/>
      <c r="L194" s="17"/>
      <c r="M194" s="17"/>
    </row>
    <row r="195" spans="1:13" x14ac:dyDescent="0.2">
      <c r="A195" s="17" t="s">
        <v>731</v>
      </c>
      <c r="B195" s="17">
        <v>120</v>
      </c>
      <c r="C195" s="17">
        <v>58</v>
      </c>
      <c r="D195" s="17">
        <v>28</v>
      </c>
      <c r="E195" s="17">
        <v>48</v>
      </c>
      <c r="F195" s="18">
        <f t="shared" si="16"/>
        <v>2.0689655172413794</v>
      </c>
      <c r="G195" s="19">
        <f t="shared" si="17"/>
        <v>23.333333333333332</v>
      </c>
      <c r="H195" s="18">
        <v>0.33333333333333331</v>
      </c>
      <c r="I195" s="17">
        <v>25</v>
      </c>
      <c r="J195" s="17">
        <v>6</v>
      </c>
      <c r="K195" s="17"/>
      <c r="L195" s="17"/>
      <c r="M195" s="17"/>
    </row>
    <row r="196" spans="1:13" x14ac:dyDescent="0.2">
      <c r="A196" s="17"/>
      <c r="B196" s="17">
        <v>115</v>
      </c>
      <c r="C196" s="17">
        <v>58</v>
      </c>
      <c r="D196" s="17">
        <v>50</v>
      </c>
      <c r="E196" s="17">
        <v>48</v>
      </c>
      <c r="F196" s="18">
        <f t="shared" si="16"/>
        <v>1.9827586206896552</v>
      </c>
      <c r="G196" s="19">
        <f t="shared" si="17"/>
        <v>43.478260869565219</v>
      </c>
      <c r="H196" s="18">
        <v>0.62962962962962965</v>
      </c>
      <c r="I196" s="17">
        <v>22</v>
      </c>
      <c r="J196" s="17">
        <v>4</v>
      </c>
      <c r="K196" s="17"/>
      <c r="L196" s="17"/>
      <c r="M196" s="17"/>
    </row>
    <row r="197" spans="1:13" x14ac:dyDescent="0.2">
      <c r="A197" s="17"/>
      <c r="B197" s="17">
        <v>122</v>
      </c>
      <c r="C197" s="17">
        <v>52</v>
      </c>
      <c r="D197" s="17">
        <v>45</v>
      </c>
      <c r="E197" s="17">
        <v>40</v>
      </c>
      <c r="F197" s="18">
        <f t="shared" si="16"/>
        <v>2.3461538461538463</v>
      </c>
      <c r="G197" s="19">
        <f t="shared" si="17"/>
        <v>36.885245901639344</v>
      </c>
      <c r="H197" s="18">
        <v>0.57692307692307687</v>
      </c>
      <c r="I197" s="17">
        <v>26</v>
      </c>
      <c r="J197" s="17">
        <v>6</v>
      </c>
      <c r="K197" s="17"/>
      <c r="L197" s="17"/>
      <c r="M197" s="17"/>
    </row>
    <row r="198" spans="1:13" x14ac:dyDescent="0.2">
      <c r="A198" s="17" t="s">
        <v>730</v>
      </c>
      <c r="B198" s="17">
        <v>94</v>
      </c>
      <c r="C198" s="17">
        <v>42</v>
      </c>
      <c r="D198" s="17">
        <v>34</v>
      </c>
      <c r="E198" s="17">
        <v>42</v>
      </c>
      <c r="F198" s="18">
        <f t="shared" si="16"/>
        <v>2.2380952380952381</v>
      </c>
      <c r="G198" s="19">
        <f t="shared" si="17"/>
        <v>36.170212765957451</v>
      </c>
      <c r="H198" s="18">
        <v>0.38095238095238093</v>
      </c>
      <c r="I198" s="17">
        <v>22</v>
      </c>
      <c r="J198" s="17">
        <v>2</v>
      </c>
      <c r="K198" s="17"/>
      <c r="L198" s="17"/>
      <c r="M198" s="17"/>
    </row>
    <row r="199" spans="1:13" x14ac:dyDescent="0.2">
      <c r="A199" s="17"/>
      <c r="B199" s="17">
        <v>88</v>
      </c>
      <c r="C199" s="17">
        <v>40</v>
      </c>
      <c r="D199" s="17">
        <v>34</v>
      </c>
      <c r="E199" s="17">
        <v>48</v>
      </c>
      <c r="F199" s="18">
        <f t="shared" si="16"/>
        <v>2.2000000000000002</v>
      </c>
      <c r="G199" s="19">
        <f t="shared" si="17"/>
        <v>38.636363636363633</v>
      </c>
      <c r="H199" s="18">
        <v>0.3</v>
      </c>
      <c r="I199" s="17">
        <v>27</v>
      </c>
      <c r="J199" s="17">
        <v>2</v>
      </c>
      <c r="K199" s="17"/>
      <c r="L199" s="17"/>
      <c r="M199" s="17"/>
    </row>
    <row r="200" spans="1:13" x14ac:dyDescent="0.2">
      <c r="A200" s="17"/>
      <c r="B200" s="17">
        <v>84</v>
      </c>
      <c r="C200" s="17">
        <v>38</v>
      </c>
      <c r="D200" s="17">
        <v>30</v>
      </c>
      <c r="E200" s="17">
        <v>48</v>
      </c>
      <c r="F200" s="18">
        <f t="shared" si="16"/>
        <v>2.2105263157894739</v>
      </c>
      <c r="G200" s="19">
        <f t="shared" si="17"/>
        <v>35.714285714285715</v>
      </c>
      <c r="H200" s="18">
        <v>0.3</v>
      </c>
      <c r="I200" s="17">
        <v>23</v>
      </c>
      <c r="J200" s="17">
        <v>1</v>
      </c>
      <c r="K200" s="17"/>
      <c r="L200" s="17"/>
      <c r="M200" s="17"/>
    </row>
    <row r="201" spans="1:13" x14ac:dyDescent="0.2">
      <c r="A201" s="17"/>
      <c r="B201" s="17">
        <v>78</v>
      </c>
      <c r="C201" s="17">
        <v>42</v>
      </c>
      <c r="D201" s="17">
        <v>25</v>
      </c>
      <c r="E201" s="17">
        <v>47</v>
      </c>
      <c r="F201" s="18">
        <f t="shared" si="16"/>
        <v>1.8571428571428572</v>
      </c>
      <c r="G201" s="19">
        <f t="shared" si="17"/>
        <v>32.051282051282051</v>
      </c>
      <c r="H201" s="18">
        <v>0.31578947368421051</v>
      </c>
      <c r="I201" s="17">
        <v>21</v>
      </c>
      <c r="J201" s="17">
        <v>4</v>
      </c>
      <c r="K201" s="17"/>
      <c r="L201" s="17"/>
      <c r="M201" s="17"/>
    </row>
    <row r="202" spans="1:13" x14ac:dyDescent="0.2">
      <c r="A202" s="17" t="s">
        <v>729</v>
      </c>
      <c r="B202" s="17">
        <v>98</v>
      </c>
      <c r="C202" s="17">
        <v>56</v>
      </c>
      <c r="D202" s="17">
        <v>53</v>
      </c>
      <c r="E202" s="17">
        <v>42</v>
      </c>
      <c r="F202" s="18">
        <f t="shared" si="16"/>
        <v>1.75</v>
      </c>
      <c r="G202" s="19">
        <f t="shared" si="17"/>
        <v>54.081632653061227</v>
      </c>
      <c r="H202" s="18">
        <v>1</v>
      </c>
      <c r="I202" s="17">
        <v>20</v>
      </c>
      <c r="J202" s="17">
        <v>5</v>
      </c>
      <c r="K202" s="17"/>
      <c r="L202" s="17"/>
      <c r="M202" s="17"/>
    </row>
    <row r="203" spans="1:13" x14ac:dyDescent="0.2">
      <c r="A203" s="17"/>
      <c r="B203" s="17">
        <v>91</v>
      </c>
      <c r="C203" s="17">
        <v>50</v>
      </c>
      <c r="D203" s="17">
        <v>42</v>
      </c>
      <c r="E203" s="17">
        <v>43</v>
      </c>
      <c r="F203" s="18">
        <f t="shared" si="16"/>
        <v>1.82</v>
      </c>
      <c r="G203" s="19">
        <f t="shared" si="17"/>
        <v>46.153846153846153</v>
      </c>
      <c r="H203" s="18">
        <v>1</v>
      </c>
      <c r="I203" s="17">
        <v>18</v>
      </c>
      <c r="J203" s="17">
        <v>5</v>
      </c>
      <c r="K203" s="17"/>
      <c r="L203" s="17"/>
      <c r="M203" s="17"/>
    </row>
    <row r="204" spans="1:13" x14ac:dyDescent="0.2">
      <c r="A204" s="17"/>
      <c r="B204" s="17">
        <v>84</v>
      </c>
      <c r="C204" s="17">
        <v>48</v>
      </c>
      <c r="D204" s="17">
        <v>34</v>
      </c>
      <c r="E204" s="17">
        <v>42</v>
      </c>
      <c r="F204" s="18">
        <f t="shared" si="16"/>
        <v>1.75</v>
      </c>
      <c r="G204" s="19">
        <f t="shared" si="17"/>
        <v>40.476190476190474</v>
      </c>
      <c r="H204" s="18">
        <v>0.8</v>
      </c>
      <c r="I204" s="17">
        <v>18</v>
      </c>
      <c r="J204" s="17">
        <v>5</v>
      </c>
      <c r="K204" s="17"/>
      <c r="L204" s="17"/>
      <c r="M204" s="17"/>
    </row>
    <row r="205" spans="1:13" x14ac:dyDescent="0.2">
      <c r="A205" s="17"/>
      <c r="B205" s="17">
        <v>78</v>
      </c>
      <c r="C205" s="17">
        <v>49</v>
      </c>
      <c r="D205" s="17">
        <v>24</v>
      </c>
      <c r="E205" s="17">
        <v>45</v>
      </c>
      <c r="F205" s="18">
        <f t="shared" si="16"/>
        <v>1.5918367346938775</v>
      </c>
      <c r="G205" s="19">
        <f t="shared" si="17"/>
        <v>30.76923076923077</v>
      </c>
      <c r="H205" s="18">
        <v>0.8</v>
      </c>
      <c r="I205" s="17">
        <v>18</v>
      </c>
      <c r="J205" s="17">
        <v>4</v>
      </c>
      <c r="K205" s="17"/>
      <c r="L205" s="17"/>
      <c r="M205" s="17"/>
    </row>
    <row r="206" spans="1:13" x14ac:dyDescent="0.2">
      <c r="A206" s="17" t="s">
        <v>728</v>
      </c>
      <c r="B206" s="17">
        <v>106</v>
      </c>
      <c r="C206" s="17">
        <v>55</v>
      </c>
      <c r="D206" s="17">
        <v>45</v>
      </c>
      <c r="E206" s="17">
        <v>58</v>
      </c>
      <c r="F206" s="18">
        <f t="shared" si="16"/>
        <v>1.9272727272727272</v>
      </c>
      <c r="G206" s="19">
        <f t="shared" si="17"/>
        <v>42.452830188679243</v>
      </c>
      <c r="H206" s="18">
        <v>0.2857142857142857</v>
      </c>
      <c r="I206" s="17">
        <v>27</v>
      </c>
      <c r="J206" s="17">
        <v>0</v>
      </c>
      <c r="K206" s="17"/>
      <c r="L206" s="17"/>
      <c r="M206" s="17"/>
    </row>
    <row r="207" spans="1:13" x14ac:dyDescent="0.2">
      <c r="A207" s="17"/>
      <c r="B207" s="17">
        <v>112</v>
      </c>
      <c r="C207" s="17">
        <v>52</v>
      </c>
      <c r="D207" s="17">
        <v>50</v>
      </c>
      <c r="E207" s="17">
        <v>57</v>
      </c>
      <c r="F207" s="18">
        <f t="shared" si="16"/>
        <v>2.1538461538461537</v>
      </c>
      <c r="G207" s="19">
        <f t="shared" si="17"/>
        <v>44.642857142857146</v>
      </c>
      <c r="H207" s="18">
        <v>0.2</v>
      </c>
      <c r="I207" s="17">
        <v>26</v>
      </c>
      <c r="J207" s="17">
        <v>1</v>
      </c>
      <c r="K207" s="17"/>
      <c r="L207" s="17"/>
      <c r="M207" s="17"/>
    </row>
    <row r="208" spans="1:13" x14ac:dyDescent="0.2">
      <c r="A208" s="17"/>
      <c r="B208" s="17">
        <v>108</v>
      </c>
      <c r="C208" s="17">
        <v>51</v>
      </c>
      <c r="D208" s="17">
        <v>45</v>
      </c>
      <c r="E208" s="17">
        <v>50</v>
      </c>
      <c r="F208" s="18">
        <f t="shared" si="16"/>
        <v>2.1176470588235294</v>
      </c>
      <c r="G208" s="19">
        <f t="shared" si="17"/>
        <v>41.666666666666671</v>
      </c>
      <c r="H208" s="18">
        <v>0.4</v>
      </c>
      <c r="I208" s="17">
        <v>24</v>
      </c>
      <c r="J208" s="17">
        <v>1</v>
      </c>
      <c r="K208" s="17"/>
      <c r="L208" s="17"/>
      <c r="M208" s="17"/>
    </row>
    <row r="209" spans="1:13" x14ac:dyDescent="0.2">
      <c r="A209" s="17"/>
      <c r="B209" s="17">
        <v>100</v>
      </c>
      <c r="C209" s="17">
        <v>58</v>
      </c>
      <c r="D209" s="17">
        <v>35</v>
      </c>
      <c r="E209" s="17">
        <v>58</v>
      </c>
      <c r="F209" s="18">
        <f t="shared" si="16"/>
        <v>1.7241379310344827</v>
      </c>
      <c r="G209" s="19">
        <f t="shared" si="17"/>
        <v>35</v>
      </c>
      <c r="H209" s="18">
        <v>0.3</v>
      </c>
      <c r="I209" s="17">
        <v>20</v>
      </c>
      <c r="J209" s="17">
        <v>1</v>
      </c>
      <c r="K209" s="17"/>
      <c r="L209" s="17"/>
      <c r="M209" s="17"/>
    </row>
    <row r="210" spans="1:13" x14ac:dyDescent="0.2">
      <c r="A210" s="17" t="s">
        <v>739</v>
      </c>
      <c r="B210" s="17"/>
      <c r="C210" s="17"/>
      <c r="D210" s="17"/>
      <c r="E210" s="17"/>
      <c r="F210" s="18"/>
      <c r="G210" s="19"/>
      <c r="H210" s="18"/>
      <c r="I210" s="17"/>
      <c r="J210" s="17"/>
      <c r="K210" s="17">
        <v>15</v>
      </c>
      <c r="L210" s="17">
        <v>15</v>
      </c>
      <c r="M210" s="18">
        <f>K210/L210</f>
        <v>1</v>
      </c>
    </row>
    <row r="211" spans="1:13" x14ac:dyDescent="0.2">
      <c r="A211" s="17"/>
      <c r="B211" s="17"/>
      <c r="C211" s="17"/>
      <c r="D211" s="17"/>
      <c r="E211" s="17"/>
      <c r="F211" s="18"/>
      <c r="G211" s="19"/>
      <c r="H211" s="18"/>
      <c r="I211" s="17"/>
      <c r="J211" s="17"/>
      <c r="K211" s="17">
        <v>13.5</v>
      </c>
      <c r="L211" s="17">
        <v>13.5</v>
      </c>
      <c r="M211" s="18">
        <f t="shared" ref="M211:M235" si="18">K211/L211</f>
        <v>1</v>
      </c>
    </row>
    <row r="212" spans="1:13" x14ac:dyDescent="0.2">
      <c r="A212" s="17"/>
      <c r="B212" s="17"/>
      <c r="C212" s="17"/>
      <c r="D212" s="17"/>
      <c r="E212" s="17"/>
      <c r="F212" s="18"/>
      <c r="G212" s="19"/>
      <c r="H212" s="18"/>
      <c r="I212" s="17"/>
      <c r="J212" s="17"/>
      <c r="K212" s="17">
        <v>12.5</v>
      </c>
      <c r="L212" s="17">
        <v>14</v>
      </c>
      <c r="M212" s="18">
        <f t="shared" si="18"/>
        <v>0.8928571428571429</v>
      </c>
    </row>
    <row r="213" spans="1:13" x14ac:dyDescent="0.2">
      <c r="A213" s="17"/>
      <c r="B213" s="17"/>
      <c r="C213" s="17"/>
      <c r="D213" s="17"/>
      <c r="E213" s="17"/>
      <c r="F213" s="18"/>
      <c r="G213" s="19"/>
      <c r="H213" s="18"/>
      <c r="I213" s="17"/>
      <c r="J213" s="17"/>
      <c r="K213" s="17">
        <v>14</v>
      </c>
      <c r="L213" s="17">
        <v>14</v>
      </c>
      <c r="M213" s="18">
        <f t="shared" si="18"/>
        <v>1</v>
      </c>
    </row>
    <row r="214" spans="1:13" x14ac:dyDescent="0.2">
      <c r="A214" s="17"/>
      <c r="B214" s="17"/>
      <c r="C214" s="17"/>
      <c r="D214" s="17"/>
      <c r="E214" s="17"/>
      <c r="F214" s="18"/>
      <c r="G214" s="19"/>
      <c r="H214" s="18"/>
      <c r="I214" s="17"/>
      <c r="J214" s="17"/>
      <c r="K214" s="17">
        <v>13</v>
      </c>
      <c r="L214" s="17">
        <v>14</v>
      </c>
      <c r="M214" s="18">
        <f t="shared" si="18"/>
        <v>0.9285714285714286</v>
      </c>
    </row>
    <row r="215" spans="1:13" x14ac:dyDescent="0.2">
      <c r="A215" s="17"/>
      <c r="B215" s="17"/>
      <c r="C215" s="17"/>
      <c r="D215" s="17"/>
      <c r="E215" s="17"/>
      <c r="F215" s="18"/>
      <c r="G215" s="19"/>
      <c r="H215" s="18"/>
      <c r="I215" s="17"/>
      <c r="J215" s="17"/>
      <c r="K215" s="17">
        <v>13</v>
      </c>
      <c r="L215" s="17">
        <v>12</v>
      </c>
      <c r="M215" s="18">
        <f t="shared" si="18"/>
        <v>1.0833333333333333</v>
      </c>
    </row>
    <row r="216" spans="1:13" x14ac:dyDescent="0.2">
      <c r="A216" s="17"/>
      <c r="B216" s="17"/>
      <c r="C216" s="17"/>
      <c r="D216" s="17"/>
      <c r="E216" s="17"/>
      <c r="F216" s="18"/>
      <c r="G216" s="19"/>
      <c r="H216" s="18"/>
      <c r="I216" s="17"/>
      <c r="J216" s="17"/>
      <c r="K216" s="17">
        <v>17</v>
      </c>
      <c r="L216" s="17">
        <v>15.5</v>
      </c>
      <c r="M216" s="18">
        <f t="shared" si="18"/>
        <v>1.096774193548387</v>
      </c>
    </row>
    <row r="217" spans="1:13" x14ac:dyDescent="0.2">
      <c r="A217" s="17"/>
      <c r="B217" s="17"/>
      <c r="C217" s="17"/>
      <c r="D217" s="17"/>
      <c r="E217" s="17"/>
      <c r="F217" s="18"/>
      <c r="G217" s="19"/>
      <c r="H217" s="18"/>
      <c r="I217" s="17"/>
      <c r="J217" s="17"/>
      <c r="K217" s="17">
        <v>15</v>
      </c>
      <c r="L217" s="17">
        <v>15</v>
      </c>
      <c r="M217" s="18">
        <f t="shared" si="18"/>
        <v>1</v>
      </c>
    </row>
    <row r="218" spans="1:13" x14ac:dyDescent="0.2">
      <c r="A218" s="17"/>
      <c r="B218" s="17"/>
      <c r="C218" s="17"/>
      <c r="D218" s="17"/>
      <c r="E218" s="17"/>
      <c r="F218" s="18"/>
      <c r="G218" s="19"/>
      <c r="H218" s="18"/>
      <c r="I218" s="17"/>
      <c r="J218" s="17"/>
      <c r="K218" s="17">
        <v>15</v>
      </c>
      <c r="L218" s="17">
        <v>14</v>
      </c>
      <c r="M218" s="18">
        <f t="shared" si="18"/>
        <v>1.0714285714285714</v>
      </c>
    </row>
    <row r="219" spans="1:13" x14ac:dyDescent="0.2">
      <c r="A219" s="17"/>
      <c r="B219" s="17"/>
      <c r="C219" s="17"/>
      <c r="D219" s="17"/>
      <c r="E219" s="17"/>
      <c r="F219" s="18"/>
      <c r="G219" s="19"/>
      <c r="H219" s="18"/>
      <c r="I219" s="17"/>
      <c r="J219" s="17"/>
      <c r="K219" s="17">
        <v>13</v>
      </c>
      <c r="L219" s="17">
        <v>14</v>
      </c>
      <c r="M219" s="18">
        <f t="shared" si="18"/>
        <v>0.9285714285714286</v>
      </c>
    </row>
    <row r="220" spans="1:13" x14ac:dyDescent="0.2">
      <c r="A220" s="17" t="s">
        <v>738</v>
      </c>
      <c r="B220" s="17"/>
      <c r="C220" s="17"/>
      <c r="D220" s="17"/>
      <c r="E220" s="17"/>
      <c r="F220" s="18"/>
      <c r="G220" s="19"/>
      <c r="H220" s="18"/>
      <c r="I220" s="17"/>
      <c r="J220" s="17"/>
      <c r="K220" s="17">
        <v>12</v>
      </c>
      <c r="L220" s="17">
        <v>10</v>
      </c>
      <c r="M220" s="18">
        <f t="shared" si="18"/>
        <v>1.2</v>
      </c>
    </row>
    <row r="221" spans="1:13" x14ac:dyDescent="0.2">
      <c r="A221" s="17"/>
      <c r="B221" s="17"/>
      <c r="C221" s="17"/>
      <c r="D221" s="17"/>
      <c r="E221" s="17"/>
      <c r="F221" s="18"/>
      <c r="G221" s="19"/>
      <c r="H221" s="18"/>
      <c r="I221" s="17"/>
      <c r="J221" s="17"/>
      <c r="K221" s="17">
        <v>11</v>
      </c>
      <c r="L221" s="17">
        <v>9.5</v>
      </c>
      <c r="M221" s="18">
        <f t="shared" si="18"/>
        <v>1.1578947368421053</v>
      </c>
    </row>
    <row r="222" spans="1:13" x14ac:dyDescent="0.2">
      <c r="A222" s="17"/>
      <c r="B222" s="17"/>
      <c r="C222" s="17"/>
      <c r="D222" s="17"/>
      <c r="E222" s="17"/>
      <c r="F222" s="18"/>
      <c r="G222" s="19"/>
      <c r="H222" s="18"/>
      <c r="I222" s="17"/>
      <c r="J222" s="17"/>
      <c r="K222" s="17">
        <v>11</v>
      </c>
      <c r="L222" s="17">
        <v>10</v>
      </c>
      <c r="M222" s="18">
        <f t="shared" si="18"/>
        <v>1.1000000000000001</v>
      </c>
    </row>
    <row r="223" spans="1:13" x14ac:dyDescent="0.2">
      <c r="A223" s="17"/>
      <c r="B223" s="17"/>
      <c r="C223" s="17"/>
      <c r="D223" s="17"/>
      <c r="E223" s="17"/>
      <c r="F223" s="18"/>
      <c r="G223" s="19"/>
      <c r="H223" s="18"/>
      <c r="I223" s="17"/>
      <c r="J223" s="17"/>
      <c r="K223" s="17">
        <v>12</v>
      </c>
      <c r="L223" s="17">
        <v>10</v>
      </c>
      <c r="M223" s="18">
        <f t="shared" si="18"/>
        <v>1.2</v>
      </c>
    </row>
    <row r="224" spans="1:13" x14ac:dyDescent="0.2">
      <c r="A224" s="17"/>
      <c r="B224" s="17"/>
      <c r="C224" s="17"/>
      <c r="D224" s="17"/>
      <c r="E224" s="17"/>
      <c r="F224" s="18"/>
      <c r="G224" s="19"/>
      <c r="H224" s="18"/>
      <c r="I224" s="17"/>
      <c r="J224" s="17"/>
      <c r="K224" s="17">
        <v>10</v>
      </c>
      <c r="L224" s="17">
        <v>9</v>
      </c>
      <c r="M224" s="18">
        <f t="shared" si="18"/>
        <v>1.1111111111111112</v>
      </c>
    </row>
    <row r="225" spans="1:13" x14ac:dyDescent="0.2">
      <c r="A225" s="17"/>
      <c r="B225" s="17"/>
      <c r="C225" s="17"/>
      <c r="D225" s="17"/>
      <c r="E225" s="17"/>
      <c r="F225" s="18"/>
      <c r="G225" s="19"/>
      <c r="H225" s="18"/>
      <c r="I225" s="17"/>
      <c r="J225" s="17"/>
      <c r="K225" s="17">
        <v>9.5</v>
      </c>
      <c r="L225" s="17">
        <v>8</v>
      </c>
      <c r="M225" s="18">
        <f t="shared" si="18"/>
        <v>1.1875</v>
      </c>
    </row>
    <row r="226" spans="1:13" x14ac:dyDescent="0.2">
      <c r="A226" s="17"/>
      <c r="B226" s="17"/>
      <c r="C226" s="17"/>
      <c r="D226" s="17"/>
      <c r="E226" s="17"/>
      <c r="F226" s="18"/>
      <c r="G226" s="19"/>
      <c r="H226" s="18"/>
      <c r="I226" s="17"/>
      <c r="J226" s="17"/>
      <c r="K226" s="17">
        <v>11</v>
      </c>
      <c r="L226" s="17">
        <v>8.5</v>
      </c>
      <c r="M226" s="18">
        <f t="shared" si="18"/>
        <v>1.2941176470588236</v>
      </c>
    </row>
    <row r="227" spans="1:13" x14ac:dyDescent="0.2">
      <c r="A227" s="17"/>
      <c r="B227" s="17"/>
      <c r="C227" s="17"/>
      <c r="D227" s="17"/>
      <c r="E227" s="17"/>
      <c r="F227" s="18"/>
      <c r="G227" s="19"/>
      <c r="H227" s="18"/>
      <c r="I227" s="17"/>
      <c r="J227" s="17"/>
      <c r="K227" s="17">
        <v>13</v>
      </c>
      <c r="L227" s="17">
        <v>9.5</v>
      </c>
      <c r="M227" s="18">
        <f t="shared" si="18"/>
        <v>1.368421052631579</v>
      </c>
    </row>
    <row r="228" spans="1:13" x14ac:dyDescent="0.2">
      <c r="A228" s="17"/>
      <c r="B228" s="17"/>
      <c r="C228" s="17"/>
      <c r="D228" s="17"/>
      <c r="E228" s="17"/>
      <c r="F228" s="18"/>
      <c r="G228" s="19"/>
      <c r="H228" s="18"/>
      <c r="I228" s="17"/>
      <c r="J228" s="17"/>
      <c r="K228" s="17">
        <v>12</v>
      </c>
      <c r="L228" s="17">
        <v>9</v>
      </c>
      <c r="M228" s="18">
        <f t="shared" si="18"/>
        <v>1.3333333333333333</v>
      </c>
    </row>
    <row r="229" spans="1:13" x14ac:dyDescent="0.2">
      <c r="A229" s="17"/>
      <c r="B229" s="17"/>
      <c r="C229" s="17"/>
      <c r="D229" s="17"/>
      <c r="E229" s="17"/>
      <c r="F229" s="18"/>
      <c r="G229" s="19"/>
      <c r="H229" s="18"/>
      <c r="I229" s="17"/>
      <c r="J229" s="17"/>
      <c r="K229" s="17">
        <v>12</v>
      </c>
      <c r="L229" s="17">
        <v>9</v>
      </c>
      <c r="M229" s="18">
        <f t="shared" si="18"/>
        <v>1.3333333333333333</v>
      </c>
    </row>
    <row r="230" spans="1:13" x14ac:dyDescent="0.2">
      <c r="A230" s="17"/>
      <c r="B230" s="17"/>
      <c r="C230" s="17"/>
      <c r="D230" s="17"/>
      <c r="E230" s="17"/>
      <c r="F230" s="18"/>
      <c r="G230" s="19"/>
      <c r="H230" s="18"/>
      <c r="I230" s="17"/>
      <c r="J230" s="17"/>
      <c r="K230" s="17">
        <v>11</v>
      </c>
      <c r="L230" s="17">
        <v>10</v>
      </c>
      <c r="M230" s="18">
        <f t="shared" si="18"/>
        <v>1.1000000000000001</v>
      </c>
    </row>
    <row r="231" spans="1:13" x14ac:dyDescent="0.2">
      <c r="A231" s="17"/>
      <c r="B231" s="17"/>
      <c r="C231" s="17"/>
      <c r="D231" s="17"/>
      <c r="E231" s="17"/>
      <c r="F231" s="18"/>
      <c r="G231" s="19"/>
      <c r="H231" s="18"/>
      <c r="I231" s="17"/>
      <c r="J231" s="17"/>
      <c r="K231" s="17">
        <v>13</v>
      </c>
      <c r="L231" s="17">
        <v>9</v>
      </c>
      <c r="M231" s="18">
        <f t="shared" si="18"/>
        <v>1.4444444444444444</v>
      </c>
    </row>
    <row r="232" spans="1:13" x14ac:dyDescent="0.2">
      <c r="A232" s="17"/>
      <c r="B232" s="17"/>
      <c r="C232" s="17"/>
      <c r="D232" s="17"/>
      <c r="E232" s="17"/>
      <c r="F232" s="18"/>
      <c r="G232" s="19"/>
      <c r="H232" s="18"/>
      <c r="I232" s="17"/>
      <c r="J232" s="17"/>
      <c r="K232" s="17">
        <v>11</v>
      </c>
      <c r="L232" s="17">
        <v>9</v>
      </c>
      <c r="M232" s="18">
        <f t="shared" si="18"/>
        <v>1.2222222222222223</v>
      </c>
    </row>
    <row r="233" spans="1:13" x14ac:dyDescent="0.2">
      <c r="A233" s="17"/>
      <c r="B233" s="17"/>
      <c r="C233" s="17"/>
      <c r="D233" s="17"/>
      <c r="E233" s="17"/>
      <c r="F233" s="18"/>
      <c r="G233" s="19"/>
      <c r="H233" s="18"/>
      <c r="I233" s="17"/>
      <c r="J233" s="17"/>
      <c r="K233" s="17">
        <v>11</v>
      </c>
      <c r="L233" s="17">
        <v>10</v>
      </c>
      <c r="M233" s="18">
        <f t="shared" si="18"/>
        <v>1.1000000000000001</v>
      </c>
    </row>
    <row r="234" spans="1:13" x14ac:dyDescent="0.2">
      <c r="A234" s="17"/>
      <c r="B234" s="17"/>
      <c r="C234" s="17"/>
      <c r="D234" s="17"/>
      <c r="E234" s="17"/>
      <c r="F234" s="18"/>
      <c r="G234" s="19"/>
      <c r="H234" s="18"/>
      <c r="I234" s="17"/>
      <c r="J234" s="17"/>
      <c r="K234" s="17">
        <v>12</v>
      </c>
      <c r="L234" s="17">
        <v>9</v>
      </c>
      <c r="M234" s="18">
        <f t="shared" si="18"/>
        <v>1.3333333333333333</v>
      </c>
    </row>
    <row r="235" spans="1:13" x14ac:dyDescent="0.2">
      <c r="A235" s="17"/>
      <c r="B235" s="17"/>
      <c r="C235" s="17"/>
      <c r="D235" s="17"/>
      <c r="E235" s="17"/>
      <c r="F235" s="18"/>
      <c r="G235" s="19"/>
      <c r="H235" s="18"/>
      <c r="I235" s="17"/>
      <c r="J235" s="17"/>
      <c r="K235" s="17">
        <v>11</v>
      </c>
      <c r="L235" s="17">
        <v>9</v>
      </c>
      <c r="M235" s="18">
        <f t="shared" si="18"/>
        <v>1.2222222222222223</v>
      </c>
    </row>
  </sheetData>
  <phoneticPr fontId="4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1"/>
  <sheetViews>
    <sheetView workbookViewId="0">
      <pane ySplit="2040" topLeftCell="A229" activePane="bottomLeft"/>
      <selection activeCell="J7" sqref="J7"/>
      <selection pane="bottomLeft" activeCell="J253" sqref="J253"/>
    </sheetView>
  </sheetViews>
  <sheetFormatPr defaultRowHeight="12.75" x14ac:dyDescent="0.2"/>
  <cols>
    <col min="3" max="5" width="6.85546875" customWidth="1"/>
    <col min="6" max="6" width="6.7109375" customWidth="1"/>
    <col min="7" max="7" width="7" style="7" customWidth="1"/>
    <col min="8" max="8" width="7.28515625" style="7" customWidth="1"/>
    <col min="9" max="9" width="7" customWidth="1"/>
    <col min="10" max="10" width="6.5703125" style="7" customWidth="1"/>
    <col min="11" max="11" width="6.7109375" customWidth="1"/>
    <col min="12" max="12" width="5.42578125" customWidth="1"/>
    <col min="13" max="13" width="9.140625" style="7"/>
    <col min="19" max="19" width="9.140625" style="8"/>
  </cols>
  <sheetData>
    <row r="1" spans="1:18" x14ac:dyDescent="0.2">
      <c r="A1" s="2" t="s">
        <v>104</v>
      </c>
      <c r="B1" s="2" t="s">
        <v>583</v>
      </c>
      <c r="C1" s="2" t="s">
        <v>1</v>
      </c>
      <c r="D1" s="2" t="s">
        <v>2</v>
      </c>
      <c r="E1" s="2" t="s">
        <v>5</v>
      </c>
      <c r="F1" s="2" t="s">
        <v>4</v>
      </c>
      <c r="G1" s="6" t="s">
        <v>3</v>
      </c>
      <c r="H1" s="6" t="s">
        <v>6</v>
      </c>
      <c r="I1" s="2" t="s">
        <v>24</v>
      </c>
      <c r="J1" s="6" t="s">
        <v>141</v>
      </c>
      <c r="K1" s="2" t="s">
        <v>7</v>
      </c>
      <c r="L1" s="2" t="s">
        <v>8</v>
      </c>
      <c r="M1" s="6" t="s">
        <v>56</v>
      </c>
      <c r="N1" t="s">
        <v>45</v>
      </c>
      <c r="O1" t="s">
        <v>46</v>
      </c>
      <c r="P1" t="s">
        <v>47</v>
      </c>
      <c r="Q1" t="s">
        <v>73</v>
      </c>
      <c r="R1" t="s">
        <v>74</v>
      </c>
    </row>
    <row r="2" spans="1:18" x14ac:dyDescent="0.2">
      <c r="A2" t="s">
        <v>12</v>
      </c>
      <c r="B2" s="1">
        <f>AVERAGE(B22:B994)</f>
        <v>35.951219512195124</v>
      </c>
      <c r="C2" s="1">
        <f>AVERAGE(C22:C994)</f>
        <v>78.507042253521121</v>
      </c>
      <c r="D2" s="1">
        <f t="shared" ref="D2:L2" si="0">AVERAGE(D22:D994)</f>
        <v>75.971830985915489</v>
      </c>
      <c r="E2" s="1" t="e">
        <f t="shared" si="0"/>
        <v>#DIV/0!</v>
      </c>
      <c r="F2" s="1">
        <f t="shared" si="0"/>
        <v>27.24</v>
      </c>
      <c r="G2" s="7">
        <f t="shared" si="0"/>
        <v>1.0611655202127739</v>
      </c>
      <c r="H2" s="7" t="e">
        <f t="shared" si="0"/>
        <v>#DIV/0!</v>
      </c>
      <c r="I2" s="1">
        <f t="shared" si="0"/>
        <v>9.577464788732394</v>
      </c>
      <c r="J2" s="1">
        <f>AVERAGE(J22:J994)</f>
        <v>0.45166869934432768</v>
      </c>
      <c r="K2" s="1">
        <f>AVERAGE(K22:K992)</f>
        <v>12.103846153846154</v>
      </c>
      <c r="L2" s="1">
        <f t="shared" si="0"/>
        <v>11.680769230769231</v>
      </c>
      <c r="M2" s="7">
        <f>AVERAGE(M22:M994)</f>
        <v>1.0351474489375858</v>
      </c>
      <c r="Q2" s="7">
        <f>AVERAGE(Q23:Q994)</f>
        <v>8.5</v>
      </c>
      <c r="R2" s="7">
        <f>AVERAGE(R23:R994)</f>
        <v>7.75</v>
      </c>
    </row>
    <row r="3" spans="1:18" x14ac:dyDescent="0.2">
      <c r="A3" t="s">
        <v>14</v>
      </c>
      <c r="B3">
        <f>MIN(B22:B994)</f>
        <v>20</v>
      </c>
      <c r="C3">
        <f>MIN(C22:C994)</f>
        <v>54</v>
      </c>
      <c r="D3">
        <f t="shared" ref="D3:L3" si="1">MIN(D22:D994)</f>
        <v>46</v>
      </c>
      <c r="E3">
        <f t="shared" si="1"/>
        <v>0</v>
      </c>
      <c r="F3">
        <f t="shared" si="1"/>
        <v>19</v>
      </c>
      <c r="G3" s="7">
        <f t="shared" si="1"/>
        <v>0.75</v>
      </c>
      <c r="H3" s="7">
        <f t="shared" si="1"/>
        <v>0</v>
      </c>
      <c r="I3">
        <f t="shared" si="1"/>
        <v>6</v>
      </c>
      <c r="J3">
        <f>MIN(J22:J994)</f>
        <v>0.16666666666666666</v>
      </c>
      <c r="K3">
        <f>MIN(K22:K992)</f>
        <v>8</v>
      </c>
      <c r="L3">
        <f t="shared" si="1"/>
        <v>9</v>
      </c>
      <c r="M3" s="7">
        <f>MIN(M22:M994)</f>
        <v>0.72727272727272729</v>
      </c>
      <c r="Q3" s="7">
        <f>MIN(Q23:Q994)</f>
        <v>8</v>
      </c>
      <c r="R3" s="7">
        <f>MIN(R23:R994)</f>
        <v>7.5</v>
      </c>
    </row>
    <row r="4" spans="1:18" x14ac:dyDescent="0.2">
      <c r="A4" t="s">
        <v>15</v>
      </c>
      <c r="B4" s="1">
        <f>PERCENTILE(B22:B994,0.05)</f>
        <v>23</v>
      </c>
      <c r="C4" s="1">
        <f t="shared" ref="C4:I4" si="2">PERCENTILE(C22:C994,0.05)</f>
        <v>55.5</v>
      </c>
      <c r="D4" s="1">
        <f t="shared" si="2"/>
        <v>52</v>
      </c>
      <c r="E4" s="1" t="e">
        <f t="shared" si="2"/>
        <v>#NUM!</v>
      </c>
      <c r="F4" s="1">
        <f t="shared" si="2"/>
        <v>20</v>
      </c>
      <c r="G4" s="7">
        <f t="shared" si="2"/>
        <v>0.8257575757575758</v>
      </c>
      <c r="H4" s="7" t="e">
        <f t="shared" si="2"/>
        <v>#NUM!</v>
      </c>
      <c r="I4" s="1">
        <f t="shared" si="2"/>
        <v>8</v>
      </c>
      <c r="J4" s="1">
        <f>PERCENTILE(J22:J994,0.05)</f>
        <v>0.24959349593495933</v>
      </c>
      <c r="K4" s="1">
        <f>PERCENTILE(K22:K992,0.05)</f>
        <v>9</v>
      </c>
      <c r="L4" s="1">
        <f>PERCENTILE(L22:L994,0.05)</f>
        <v>9.5</v>
      </c>
      <c r="M4" s="7">
        <f>PERCENTILE(M22:M994,0.05)</f>
        <v>0.85402097902097907</v>
      </c>
      <c r="Q4" s="7">
        <f>PERCENTILE(Q23:Q994,0.05)</f>
        <v>8.0500000000000007</v>
      </c>
      <c r="R4" s="7">
        <f>PERCENTILE(R23:R994,0.05)</f>
        <v>7.5250000000000004</v>
      </c>
    </row>
    <row r="5" spans="1:18" x14ac:dyDescent="0.2">
      <c r="A5" t="s">
        <v>16</v>
      </c>
      <c r="B5" s="1">
        <f>PERCENTILE(B22:B994,0.95)</f>
        <v>50</v>
      </c>
      <c r="C5" s="1">
        <f t="shared" ref="C5:I5" si="3">PERCENTILE(C22:C994,0.95)</f>
        <v>100</v>
      </c>
      <c r="D5" s="1">
        <f t="shared" si="3"/>
        <v>106</v>
      </c>
      <c r="E5" s="1" t="e">
        <f t="shared" si="3"/>
        <v>#NUM!</v>
      </c>
      <c r="F5" s="1">
        <f t="shared" si="3"/>
        <v>35.599999999999994</v>
      </c>
      <c r="G5" s="7">
        <f t="shared" si="3"/>
        <v>1.3858428805237315</v>
      </c>
      <c r="H5" s="7" t="e">
        <f t="shared" si="3"/>
        <v>#NUM!</v>
      </c>
      <c r="I5" s="1">
        <f t="shared" si="3"/>
        <v>12.5</v>
      </c>
      <c r="J5" s="1">
        <f>PERCENTILE(J22:J994,0.95)</f>
        <v>0.64604591836734693</v>
      </c>
      <c r="K5" s="1">
        <f>PERCENTILE(K22:K992,0.95)</f>
        <v>17</v>
      </c>
      <c r="L5" s="1">
        <f>PERCENTILE(L22:L994,0.95)</f>
        <v>15</v>
      </c>
      <c r="M5" s="7">
        <f>PERCENTILE(M22:M994,0.95)</f>
        <v>1.2857142857142858</v>
      </c>
      <c r="Q5" s="7">
        <f>PERCENTILE(Q23:Q994,0.95)</f>
        <v>8.9499999999999993</v>
      </c>
      <c r="R5" s="7">
        <f>PERCENTILE(R23:R994,0.95)</f>
        <v>7.9749999999999996</v>
      </c>
    </row>
    <row r="6" spans="1:18" x14ac:dyDescent="0.2">
      <c r="A6" t="s">
        <v>13</v>
      </c>
      <c r="B6">
        <f>MAX(B22:B994)</f>
        <v>58</v>
      </c>
      <c r="C6">
        <f>MAX(C22:C994)</f>
        <v>108</v>
      </c>
      <c r="D6">
        <f t="shared" ref="D6:L6" si="4">MAX(D22:D994)</f>
        <v>118</v>
      </c>
      <c r="E6">
        <f t="shared" si="4"/>
        <v>0</v>
      </c>
      <c r="F6">
        <f t="shared" si="4"/>
        <v>40</v>
      </c>
      <c r="G6" s="7">
        <f t="shared" si="4"/>
        <v>1.5434782608695652</v>
      </c>
      <c r="H6" s="7">
        <f t="shared" si="4"/>
        <v>0</v>
      </c>
      <c r="I6">
        <f t="shared" si="4"/>
        <v>14</v>
      </c>
      <c r="J6">
        <f>MAX(J22:J994)</f>
        <v>0.73913043478260865</v>
      </c>
      <c r="K6">
        <f>MAX(K22:K992)</f>
        <v>20</v>
      </c>
      <c r="L6">
        <f t="shared" si="4"/>
        <v>17</v>
      </c>
      <c r="M6" s="7">
        <f>MAX(M22:M994)</f>
        <v>1.3846153846153846</v>
      </c>
      <c r="Q6" s="7">
        <f>MAX(Q23:Q994)</f>
        <v>9</v>
      </c>
      <c r="R6" s="7">
        <f>MAX(R23:R994)</f>
        <v>8</v>
      </c>
    </row>
    <row r="7" spans="1:18" x14ac:dyDescent="0.2">
      <c r="A7" t="s">
        <v>22</v>
      </c>
      <c r="B7">
        <f>COUNT(B9:B994)</f>
        <v>41</v>
      </c>
      <c r="C7">
        <f>COUNT(C9:C994)</f>
        <v>71</v>
      </c>
      <c r="D7">
        <f t="shared" ref="D7:M7" si="5">COUNT(D9:D994)</f>
        <v>71</v>
      </c>
      <c r="E7">
        <f t="shared" si="5"/>
        <v>0</v>
      </c>
      <c r="F7">
        <f t="shared" si="5"/>
        <v>25</v>
      </c>
      <c r="G7" s="7">
        <f t="shared" si="5"/>
        <v>71</v>
      </c>
      <c r="H7" s="7">
        <f t="shared" si="5"/>
        <v>0</v>
      </c>
      <c r="I7">
        <f t="shared" si="5"/>
        <v>71</v>
      </c>
      <c r="J7">
        <f>COUNT(J9:J994)</f>
        <v>26</v>
      </c>
      <c r="K7">
        <f>COUNT(K9:K992)</f>
        <v>131</v>
      </c>
      <c r="L7">
        <f t="shared" si="5"/>
        <v>131</v>
      </c>
      <c r="M7" s="7">
        <f t="shared" si="5"/>
        <v>131</v>
      </c>
      <c r="Q7">
        <f>COUNT(Q22:Q994)</f>
        <v>2</v>
      </c>
      <c r="R7">
        <f>COUNT(R22:R994)</f>
        <v>2</v>
      </c>
    </row>
    <row r="21" spans="1:19" x14ac:dyDescent="0.2">
      <c r="A21" s="8" t="s">
        <v>94</v>
      </c>
      <c r="B21" s="8"/>
      <c r="K21">
        <v>9</v>
      </c>
      <c r="L21">
        <v>9</v>
      </c>
      <c r="M21" s="7">
        <f>K21/L21</f>
        <v>1</v>
      </c>
      <c r="S21" s="8" t="s">
        <v>94</v>
      </c>
    </row>
    <row r="22" spans="1:19" x14ac:dyDescent="0.2">
      <c r="K22">
        <v>10</v>
      </c>
      <c r="L22">
        <v>10</v>
      </c>
      <c r="M22" s="7">
        <f t="shared" ref="M22:M50" si="6">K22/L22</f>
        <v>1</v>
      </c>
      <c r="S22" s="8" t="s">
        <v>94</v>
      </c>
    </row>
    <row r="23" spans="1:19" x14ac:dyDescent="0.2">
      <c r="K23">
        <v>10.5</v>
      </c>
      <c r="L23">
        <v>12</v>
      </c>
      <c r="M23" s="7">
        <f t="shared" si="6"/>
        <v>0.875</v>
      </c>
      <c r="S23" s="8" t="s">
        <v>94</v>
      </c>
    </row>
    <row r="24" spans="1:19" x14ac:dyDescent="0.2">
      <c r="K24">
        <v>9.5</v>
      </c>
      <c r="L24">
        <v>10</v>
      </c>
      <c r="M24" s="7">
        <f t="shared" si="6"/>
        <v>0.95</v>
      </c>
      <c r="S24" s="8" t="s">
        <v>94</v>
      </c>
    </row>
    <row r="25" spans="1:19" x14ac:dyDescent="0.2">
      <c r="K25">
        <v>10</v>
      </c>
      <c r="L25">
        <v>10.5</v>
      </c>
      <c r="M25" s="7">
        <f t="shared" si="6"/>
        <v>0.95238095238095233</v>
      </c>
      <c r="S25" s="8" t="s">
        <v>94</v>
      </c>
    </row>
    <row r="26" spans="1:19" x14ac:dyDescent="0.2">
      <c r="K26">
        <v>10.5</v>
      </c>
      <c r="L26">
        <v>11</v>
      </c>
      <c r="M26" s="7">
        <f t="shared" si="6"/>
        <v>0.95454545454545459</v>
      </c>
      <c r="S26" s="8" t="s">
        <v>94</v>
      </c>
    </row>
    <row r="27" spans="1:19" x14ac:dyDescent="0.2">
      <c r="K27">
        <v>11</v>
      </c>
      <c r="L27">
        <v>10.5</v>
      </c>
      <c r="M27" s="7">
        <f t="shared" si="6"/>
        <v>1.0476190476190477</v>
      </c>
      <c r="S27" s="8" t="s">
        <v>94</v>
      </c>
    </row>
    <row r="28" spans="1:19" x14ac:dyDescent="0.2">
      <c r="K28">
        <v>9</v>
      </c>
      <c r="L28">
        <v>9</v>
      </c>
      <c r="M28" s="7">
        <f t="shared" si="6"/>
        <v>1</v>
      </c>
      <c r="S28" s="8" t="s">
        <v>94</v>
      </c>
    </row>
    <row r="29" spans="1:19" x14ac:dyDescent="0.2">
      <c r="K29">
        <v>9</v>
      </c>
      <c r="L29">
        <v>10</v>
      </c>
      <c r="M29" s="7">
        <f t="shared" si="6"/>
        <v>0.9</v>
      </c>
      <c r="S29" s="8" t="s">
        <v>94</v>
      </c>
    </row>
    <row r="30" spans="1:19" x14ac:dyDescent="0.2">
      <c r="K30">
        <v>10</v>
      </c>
      <c r="L30">
        <v>10</v>
      </c>
      <c r="M30" s="7">
        <f t="shared" si="6"/>
        <v>1</v>
      </c>
      <c r="S30" s="8" t="s">
        <v>94</v>
      </c>
    </row>
    <row r="31" spans="1:19" x14ac:dyDescent="0.2">
      <c r="K31">
        <v>9</v>
      </c>
      <c r="L31">
        <v>9</v>
      </c>
      <c r="M31" s="7">
        <f t="shared" si="6"/>
        <v>1</v>
      </c>
      <c r="S31" s="8" t="s">
        <v>94</v>
      </c>
    </row>
    <row r="32" spans="1:19" x14ac:dyDescent="0.2">
      <c r="K32">
        <v>10</v>
      </c>
      <c r="L32">
        <v>10</v>
      </c>
      <c r="M32" s="7">
        <f t="shared" si="6"/>
        <v>1</v>
      </c>
      <c r="N32" t="s">
        <v>228</v>
      </c>
      <c r="O32" t="s">
        <v>229</v>
      </c>
      <c r="P32" t="s">
        <v>108</v>
      </c>
      <c r="S32" s="8" t="s">
        <v>94</v>
      </c>
    </row>
    <row r="33" spans="1:16" x14ac:dyDescent="0.2">
      <c r="A33" t="s">
        <v>227</v>
      </c>
      <c r="K33">
        <v>13</v>
      </c>
      <c r="L33">
        <v>11</v>
      </c>
      <c r="M33" s="7">
        <f t="shared" si="6"/>
        <v>1.1818181818181819</v>
      </c>
    </row>
    <row r="34" spans="1:16" x14ac:dyDescent="0.2">
      <c r="K34">
        <v>13</v>
      </c>
      <c r="L34">
        <v>11</v>
      </c>
      <c r="M34" s="7">
        <f t="shared" si="6"/>
        <v>1.1818181818181819</v>
      </c>
    </row>
    <row r="35" spans="1:16" x14ac:dyDescent="0.2">
      <c r="K35">
        <v>13</v>
      </c>
      <c r="L35">
        <v>12</v>
      </c>
      <c r="M35" s="7">
        <f t="shared" si="6"/>
        <v>1.0833333333333333</v>
      </c>
    </row>
    <row r="36" spans="1:16" x14ac:dyDescent="0.2">
      <c r="A36" t="s">
        <v>350</v>
      </c>
      <c r="K36">
        <v>13</v>
      </c>
      <c r="L36">
        <v>13</v>
      </c>
      <c r="M36" s="7">
        <f t="shared" si="6"/>
        <v>1</v>
      </c>
      <c r="N36" t="s">
        <v>351</v>
      </c>
      <c r="O36" t="s">
        <v>49</v>
      </c>
      <c r="P36" t="s">
        <v>235</v>
      </c>
    </row>
    <row r="37" spans="1:16" x14ac:dyDescent="0.2">
      <c r="K37">
        <v>13</v>
      </c>
      <c r="L37">
        <v>14.5</v>
      </c>
      <c r="M37" s="7">
        <f t="shared" si="6"/>
        <v>0.89655172413793105</v>
      </c>
    </row>
    <row r="38" spans="1:16" x14ac:dyDescent="0.2">
      <c r="K38">
        <v>11</v>
      </c>
      <c r="L38">
        <v>13</v>
      </c>
      <c r="M38" s="7">
        <f t="shared" si="6"/>
        <v>0.84615384615384615</v>
      </c>
    </row>
    <row r="39" spans="1:16" x14ac:dyDescent="0.2">
      <c r="K39">
        <v>13</v>
      </c>
      <c r="L39">
        <v>15</v>
      </c>
      <c r="M39" s="7">
        <f t="shared" si="6"/>
        <v>0.8666666666666667</v>
      </c>
    </row>
    <row r="40" spans="1:16" x14ac:dyDescent="0.2">
      <c r="K40">
        <v>13.5</v>
      </c>
      <c r="L40">
        <v>13</v>
      </c>
      <c r="M40" s="7">
        <f t="shared" si="6"/>
        <v>1.0384615384615385</v>
      </c>
    </row>
    <row r="41" spans="1:16" x14ac:dyDescent="0.2">
      <c r="K41">
        <v>13</v>
      </c>
      <c r="L41">
        <v>14</v>
      </c>
      <c r="M41" s="7">
        <f t="shared" si="6"/>
        <v>0.9285714285714286</v>
      </c>
    </row>
    <row r="42" spans="1:16" x14ac:dyDescent="0.2">
      <c r="K42">
        <v>15</v>
      </c>
      <c r="L42">
        <v>15</v>
      </c>
      <c r="M42" s="7">
        <f t="shared" si="6"/>
        <v>1</v>
      </c>
    </row>
    <row r="43" spans="1:16" x14ac:dyDescent="0.2">
      <c r="K43">
        <v>14</v>
      </c>
      <c r="L43">
        <v>13.5</v>
      </c>
      <c r="M43" s="7">
        <f t="shared" si="6"/>
        <v>1.037037037037037</v>
      </c>
    </row>
    <row r="44" spans="1:16" x14ac:dyDescent="0.2">
      <c r="K44">
        <v>13</v>
      </c>
      <c r="L44">
        <v>15</v>
      </c>
      <c r="M44" s="7">
        <f t="shared" si="6"/>
        <v>0.8666666666666667</v>
      </c>
    </row>
    <row r="45" spans="1:16" x14ac:dyDescent="0.2">
      <c r="K45">
        <v>14</v>
      </c>
      <c r="L45">
        <v>15</v>
      </c>
      <c r="M45" s="7">
        <f t="shared" si="6"/>
        <v>0.93333333333333335</v>
      </c>
    </row>
    <row r="46" spans="1:16" x14ac:dyDescent="0.2">
      <c r="K46">
        <v>13</v>
      </c>
      <c r="L46">
        <v>13.5</v>
      </c>
      <c r="M46" s="7">
        <f t="shared" si="6"/>
        <v>0.96296296296296291</v>
      </c>
    </row>
    <row r="47" spans="1:16" x14ac:dyDescent="0.2">
      <c r="K47">
        <v>16</v>
      </c>
      <c r="L47">
        <v>16</v>
      </c>
      <c r="M47" s="7">
        <f t="shared" si="6"/>
        <v>1</v>
      </c>
    </row>
    <row r="48" spans="1:16" x14ac:dyDescent="0.2">
      <c r="K48">
        <v>13</v>
      </c>
      <c r="L48">
        <v>15</v>
      </c>
      <c r="M48" s="7">
        <f t="shared" si="6"/>
        <v>0.8666666666666667</v>
      </c>
    </row>
    <row r="49" spans="1:18" x14ac:dyDescent="0.2">
      <c r="K49">
        <v>14</v>
      </c>
      <c r="L49">
        <v>13</v>
      </c>
      <c r="M49" s="7">
        <f t="shared" si="6"/>
        <v>1.0769230769230769</v>
      </c>
    </row>
    <row r="50" spans="1:18" x14ac:dyDescent="0.2">
      <c r="K50">
        <v>13</v>
      </c>
      <c r="L50">
        <v>16</v>
      </c>
      <c r="M50" s="7">
        <f t="shared" si="6"/>
        <v>0.8125</v>
      </c>
    </row>
    <row r="51" spans="1:18" x14ac:dyDescent="0.2">
      <c r="A51" t="s">
        <v>368</v>
      </c>
      <c r="Q51">
        <v>8</v>
      </c>
      <c r="R51">
        <v>7.5</v>
      </c>
    </row>
    <row r="52" spans="1:18" x14ac:dyDescent="0.2">
      <c r="A52" t="s">
        <v>368</v>
      </c>
      <c r="Q52">
        <v>9</v>
      </c>
      <c r="R52">
        <v>8</v>
      </c>
    </row>
    <row r="53" spans="1:18" x14ac:dyDescent="0.2">
      <c r="A53" t="s">
        <v>373</v>
      </c>
      <c r="C53">
        <v>65</v>
      </c>
      <c r="D53">
        <v>62</v>
      </c>
      <c r="G53" s="7">
        <f>C53/D53</f>
        <v>1.0483870967741935</v>
      </c>
      <c r="I53">
        <v>10</v>
      </c>
    </row>
    <row r="54" spans="1:18" x14ac:dyDescent="0.2">
      <c r="C54">
        <v>70</v>
      </c>
      <c r="D54">
        <v>53</v>
      </c>
      <c r="G54" s="7">
        <f t="shared" ref="G54:G82" si="7">C54/D54</f>
        <v>1.320754716981132</v>
      </c>
      <c r="I54">
        <v>10</v>
      </c>
    </row>
    <row r="55" spans="1:18" x14ac:dyDescent="0.2">
      <c r="C55">
        <v>71</v>
      </c>
      <c r="D55">
        <v>46</v>
      </c>
      <c r="G55" s="7">
        <f t="shared" si="7"/>
        <v>1.5434782608695652</v>
      </c>
      <c r="I55">
        <v>12</v>
      </c>
    </row>
    <row r="56" spans="1:18" x14ac:dyDescent="0.2">
      <c r="C56">
        <v>80</v>
      </c>
      <c r="D56">
        <v>70</v>
      </c>
      <c r="G56" s="7">
        <f t="shared" si="7"/>
        <v>1.1428571428571428</v>
      </c>
      <c r="I56">
        <v>10</v>
      </c>
    </row>
    <row r="57" spans="1:18" x14ac:dyDescent="0.2">
      <c r="C57">
        <v>73</v>
      </c>
      <c r="D57">
        <v>66</v>
      </c>
      <c r="G57" s="7">
        <f t="shared" si="7"/>
        <v>1.106060606060606</v>
      </c>
      <c r="I57">
        <v>10</v>
      </c>
    </row>
    <row r="58" spans="1:18" x14ac:dyDescent="0.2">
      <c r="C58">
        <v>73</v>
      </c>
      <c r="D58">
        <v>60</v>
      </c>
      <c r="G58" s="7">
        <f t="shared" si="7"/>
        <v>1.2166666666666666</v>
      </c>
      <c r="I58">
        <v>10</v>
      </c>
    </row>
    <row r="59" spans="1:18" x14ac:dyDescent="0.2">
      <c r="C59">
        <v>90</v>
      </c>
      <c r="D59">
        <v>90</v>
      </c>
      <c r="G59" s="7">
        <f t="shared" si="7"/>
        <v>1</v>
      </c>
      <c r="I59">
        <v>8</v>
      </c>
    </row>
    <row r="60" spans="1:18" x14ac:dyDescent="0.2">
      <c r="C60">
        <v>84</v>
      </c>
      <c r="D60">
        <v>67</v>
      </c>
      <c r="G60" s="7">
        <f t="shared" si="7"/>
        <v>1.2537313432835822</v>
      </c>
      <c r="I60">
        <v>10</v>
      </c>
    </row>
    <row r="61" spans="1:18" x14ac:dyDescent="0.2">
      <c r="C61">
        <v>78</v>
      </c>
      <c r="D61">
        <v>78</v>
      </c>
      <c r="G61" s="7">
        <f t="shared" si="7"/>
        <v>1</v>
      </c>
      <c r="I61">
        <v>8</v>
      </c>
    </row>
    <row r="62" spans="1:18" x14ac:dyDescent="0.2">
      <c r="C62">
        <v>86</v>
      </c>
      <c r="D62">
        <v>94</v>
      </c>
      <c r="G62" s="7">
        <f t="shared" si="7"/>
        <v>0.91489361702127658</v>
      </c>
      <c r="I62">
        <v>10</v>
      </c>
    </row>
    <row r="63" spans="1:18" x14ac:dyDescent="0.2">
      <c r="C63">
        <v>72</v>
      </c>
      <c r="D63">
        <v>82</v>
      </c>
      <c r="G63" s="7">
        <f t="shared" si="7"/>
        <v>0.87804878048780488</v>
      </c>
      <c r="I63">
        <v>8</v>
      </c>
    </row>
    <row r="64" spans="1:18" x14ac:dyDescent="0.2">
      <c r="C64">
        <v>78</v>
      </c>
      <c r="D64">
        <v>60</v>
      </c>
      <c r="G64" s="7">
        <f t="shared" si="7"/>
        <v>1.3</v>
      </c>
      <c r="I64">
        <v>8</v>
      </c>
    </row>
    <row r="65" spans="3:9" x14ac:dyDescent="0.2">
      <c r="C65">
        <v>81</v>
      </c>
      <c r="D65">
        <v>73</v>
      </c>
      <c r="G65" s="7">
        <f t="shared" si="7"/>
        <v>1.1095890410958904</v>
      </c>
      <c r="I65">
        <v>8</v>
      </c>
    </row>
    <row r="66" spans="3:9" x14ac:dyDescent="0.2">
      <c r="C66">
        <v>63</v>
      </c>
      <c r="D66">
        <v>52</v>
      </c>
      <c r="G66" s="7">
        <f t="shared" si="7"/>
        <v>1.2115384615384615</v>
      </c>
      <c r="I66">
        <v>10</v>
      </c>
    </row>
    <row r="67" spans="3:9" x14ac:dyDescent="0.2">
      <c r="C67">
        <v>80</v>
      </c>
      <c r="D67">
        <v>69</v>
      </c>
      <c r="G67" s="7">
        <f t="shared" si="7"/>
        <v>1.1594202898550725</v>
      </c>
      <c r="I67">
        <v>10</v>
      </c>
    </row>
    <row r="68" spans="3:9" x14ac:dyDescent="0.2">
      <c r="C68">
        <v>72</v>
      </c>
      <c r="D68">
        <v>56</v>
      </c>
      <c r="G68" s="7">
        <f t="shared" si="7"/>
        <v>1.2857142857142858</v>
      </c>
      <c r="I68">
        <v>6</v>
      </c>
    </row>
    <row r="69" spans="3:9" x14ac:dyDescent="0.2">
      <c r="C69">
        <v>90</v>
      </c>
      <c r="D69">
        <v>82</v>
      </c>
      <c r="G69" s="7">
        <f t="shared" si="7"/>
        <v>1.0975609756097562</v>
      </c>
      <c r="I69">
        <v>10</v>
      </c>
    </row>
    <row r="70" spans="3:9" x14ac:dyDescent="0.2">
      <c r="C70">
        <v>99</v>
      </c>
      <c r="D70">
        <v>74</v>
      </c>
      <c r="G70" s="7">
        <f t="shared" si="7"/>
        <v>1.3378378378378379</v>
      </c>
      <c r="I70">
        <v>8</v>
      </c>
    </row>
    <row r="71" spans="3:9" x14ac:dyDescent="0.2">
      <c r="C71">
        <v>77</v>
      </c>
      <c r="D71">
        <v>68</v>
      </c>
      <c r="G71" s="7">
        <f t="shared" si="7"/>
        <v>1.1323529411764706</v>
      </c>
      <c r="I71">
        <v>8</v>
      </c>
    </row>
    <row r="72" spans="3:9" x14ac:dyDescent="0.2">
      <c r="C72">
        <v>73</v>
      </c>
      <c r="D72">
        <v>49</v>
      </c>
      <c r="G72" s="7">
        <f t="shared" si="7"/>
        <v>1.489795918367347</v>
      </c>
      <c r="I72">
        <v>8</v>
      </c>
    </row>
    <row r="73" spans="3:9" x14ac:dyDescent="0.2">
      <c r="C73">
        <v>80</v>
      </c>
      <c r="D73">
        <v>74</v>
      </c>
      <c r="G73" s="7">
        <f t="shared" si="7"/>
        <v>1.0810810810810811</v>
      </c>
      <c r="I73">
        <v>8</v>
      </c>
    </row>
    <row r="74" spans="3:9" x14ac:dyDescent="0.2">
      <c r="C74">
        <v>73</v>
      </c>
      <c r="D74">
        <v>85</v>
      </c>
      <c r="G74" s="7">
        <f t="shared" si="7"/>
        <v>0.85882352941176465</v>
      </c>
      <c r="I74">
        <v>10</v>
      </c>
    </row>
    <row r="75" spans="3:9" x14ac:dyDescent="0.2">
      <c r="C75">
        <v>91</v>
      </c>
      <c r="D75">
        <v>72</v>
      </c>
      <c r="G75" s="7">
        <f t="shared" si="7"/>
        <v>1.2638888888888888</v>
      </c>
      <c r="I75">
        <v>8</v>
      </c>
    </row>
    <row r="76" spans="3:9" x14ac:dyDescent="0.2">
      <c r="C76">
        <v>67</v>
      </c>
      <c r="D76">
        <v>47</v>
      </c>
      <c r="G76" s="7">
        <f t="shared" si="7"/>
        <v>1.425531914893617</v>
      </c>
      <c r="I76">
        <v>10</v>
      </c>
    </row>
    <row r="77" spans="3:9" x14ac:dyDescent="0.2">
      <c r="C77">
        <v>89</v>
      </c>
      <c r="D77">
        <v>81</v>
      </c>
      <c r="G77" s="7">
        <f t="shared" si="7"/>
        <v>1.0987654320987654</v>
      </c>
      <c r="I77">
        <v>8</v>
      </c>
    </row>
    <row r="78" spans="3:9" x14ac:dyDescent="0.2">
      <c r="C78">
        <v>75</v>
      </c>
      <c r="D78">
        <v>71</v>
      </c>
      <c r="G78" s="7">
        <f t="shared" si="7"/>
        <v>1.056338028169014</v>
      </c>
      <c r="I78">
        <v>10</v>
      </c>
    </row>
    <row r="79" spans="3:9" x14ac:dyDescent="0.2">
      <c r="C79">
        <v>96</v>
      </c>
      <c r="D79">
        <v>104</v>
      </c>
      <c r="G79" s="7">
        <f t="shared" si="7"/>
        <v>0.92307692307692313</v>
      </c>
      <c r="I79">
        <v>8</v>
      </c>
    </row>
    <row r="80" spans="3:9" x14ac:dyDescent="0.2">
      <c r="C80">
        <v>76</v>
      </c>
      <c r="D80">
        <v>76</v>
      </c>
      <c r="G80" s="7">
        <f t="shared" si="7"/>
        <v>1</v>
      </c>
      <c r="I80">
        <v>10</v>
      </c>
    </row>
    <row r="81" spans="1:13" x14ac:dyDescent="0.2">
      <c r="C81">
        <v>100</v>
      </c>
      <c r="D81">
        <v>76</v>
      </c>
      <c r="G81" s="7">
        <f t="shared" si="7"/>
        <v>1.3157894736842106</v>
      </c>
      <c r="I81">
        <v>10</v>
      </c>
    </row>
    <row r="82" spans="1:13" x14ac:dyDescent="0.2">
      <c r="C82">
        <v>85</v>
      </c>
      <c r="D82">
        <v>87</v>
      </c>
      <c r="G82" s="7">
        <f t="shared" si="7"/>
        <v>0.97701149425287359</v>
      </c>
      <c r="I82">
        <v>10</v>
      </c>
    </row>
    <row r="83" spans="1:13" x14ac:dyDescent="0.2">
      <c r="K83">
        <v>12</v>
      </c>
      <c r="L83">
        <v>11</v>
      </c>
      <c r="M83" s="7">
        <f>K83/L83</f>
        <v>1.0909090909090908</v>
      </c>
    </row>
    <row r="84" spans="1:13" x14ac:dyDescent="0.2">
      <c r="K84">
        <v>10</v>
      </c>
      <c r="L84">
        <v>9.5</v>
      </c>
      <c r="M84" s="7">
        <f>K84/L84</f>
        <v>1.0526315789473684</v>
      </c>
    </row>
    <row r="85" spans="1:13" x14ac:dyDescent="0.2">
      <c r="K85">
        <v>10</v>
      </c>
      <c r="L85">
        <v>11</v>
      </c>
      <c r="M85" s="7">
        <f>K85/L85</f>
        <v>0.90909090909090906</v>
      </c>
    </row>
    <row r="86" spans="1:13" x14ac:dyDescent="0.2">
      <c r="K86">
        <v>10</v>
      </c>
      <c r="L86">
        <v>9.5</v>
      </c>
      <c r="M86" s="7">
        <f>K86/L86</f>
        <v>1.0526315789473684</v>
      </c>
    </row>
    <row r="87" spans="1:13" x14ac:dyDescent="0.2">
      <c r="A87" t="s">
        <v>695</v>
      </c>
      <c r="K87">
        <v>16</v>
      </c>
      <c r="L87">
        <v>14</v>
      </c>
      <c r="M87" s="7">
        <f t="shared" ref="M87:M163" si="8">K87/L87</f>
        <v>1.1428571428571428</v>
      </c>
    </row>
    <row r="88" spans="1:13" x14ac:dyDescent="0.2">
      <c r="K88">
        <v>18</v>
      </c>
      <c r="L88">
        <v>14</v>
      </c>
      <c r="M88" s="7">
        <f t="shared" si="8"/>
        <v>1.2857142857142858</v>
      </c>
    </row>
    <row r="89" spans="1:13" x14ac:dyDescent="0.2">
      <c r="K89">
        <v>18</v>
      </c>
      <c r="L89">
        <v>14</v>
      </c>
      <c r="M89" s="7">
        <f t="shared" si="8"/>
        <v>1.2857142857142858</v>
      </c>
    </row>
    <row r="90" spans="1:13" x14ac:dyDescent="0.2">
      <c r="K90">
        <v>17</v>
      </c>
      <c r="L90">
        <v>14</v>
      </c>
      <c r="M90" s="7">
        <f t="shared" si="8"/>
        <v>1.2142857142857142</v>
      </c>
    </row>
    <row r="91" spans="1:13" x14ac:dyDescent="0.2">
      <c r="K91">
        <v>17</v>
      </c>
      <c r="L91">
        <v>14</v>
      </c>
      <c r="M91" s="7">
        <f t="shared" si="8"/>
        <v>1.2142857142857142</v>
      </c>
    </row>
    <row r="92" spans="1:13" x14ac:dyDescent="0.2">
      <c r="K92">
        <v>18</v>
      </c>
      <c r="L92">
        <v>14</v>
      </c>
      <c r="M92" s="7">
        <f t="shared" si="8"/>
        <v>1.2857142857142858</v>
      </c>
    </row>
    <row r="93" spans="1:13" x14ac:dyDescent="0.2">
      <c r="K93">
        <v>16</v>
      </c>
      <c r="L93">
        <v>12</v>
      </c>
      <c r="M93" s="7">
        <f t="shared" si="8"/>
        <v>1.3333333333333333</v>
      </c>
    </row>
    <row r="94" spans="1:13" x14ac:dyDescent="0.2">
      <c r="K94">
        <v>18</v>
      </c>
      <c r="L94">
        <v>13</v>
      </c>
      <c r="M94" s="7">
        <f t="shared" si="8"/>
        <v>1.3846153846153846</v>
      </c>
    </row>
    <row r="95" spans="1:13" x14ac:dyDescent="0.2">
      <c r="K95">
        <v>17</v>
      </c>
      <c r="L95">
        <v>13</v>
      </c>
      <c r="M95" s="7">
        <f t="shared" si="8"/>
        <v>1.3076923076923077</v>
      </c>
    </row>
    <row r="96" spans="1:13" x14ac:dyDescent="0.2">
      <c r="K96">
        <v>16</v>
      </c>
      <c r="L96">
        <v>13</v>
      </c>
      <c r="M96" s="7">
        <f t="shared" si="8"/>
        <v>1.2307692307692308</v>
      </c>
    </row>
    <row r="97" spans="1:13" x14ac:dyDescent="0.2">
      <c r="A97" t="s">
        <v>693</v>
      </c>
      <c r="K97">
        <v>13</v>
      </c>
      <c r="L97">
        <v>12</v>
      </c>
      <c r="M97" s="7">
        <f t="shared" si="8"/>
        <v>1.0833333333333333</v>
      </c>
    </row>
    <row r="98" spans="1:13" x14ac:dyDescent="0.2">
      <c r="K98">
        <v>14</v>
      </c>
      <c r="L98">
        <v>12</v>
      </c>
      <c r="M98" s="7">
        <f t="shared" si="8"/>
        <v>1.1666666666666667</v>
      </c>
    </row>
    <row r="99" spans="1:13" x14ac:dyDescent="0.2">
      <c r="K99">
        <v>11</v>
      </c>
      <c r="L99">
        <v>11</v>
      </c>
      <c r="M99" s="7">
        <f t="shared" si="8"/>
        <v>1</v>
      </c>
    </row>
    <row r="100" spans="1:13" x14ac:dyDescent="0.2">
      <c r="K100">
        <v>11</v>
      </c>
      <c r="L100">
        <v>11</v>
      </c>
      <c r="M100" s="7">
        <f t="shared" si="8"/>
        <v>1</v>
      </c>
    </row>
    <row r="101" spans="1:13" x14ac:dyDescent="0.2">
      <c r="K101">
        <v>12</v>
      </c>
      <c r="L101">
        <v>11</v>
      </c>
      <c r="M101" s="7">
        <f t="shared" si="8"/>
        <v>1.0909090909090908</v>
      </c>
    </row>
    <row r="102" spans="1:13" x14ac:dyDescent="0.2">
      <c r="K102">
        <v>13</v>
      </c>
      <c r="L102">
        <v>10</v>
      </c>
      <c r="M102" s="7">
        <f t="shared" si="8"/>
        <v>1.3</v>
      </c>
    </row>
    <row r="103" spans="1:13" x14ac:dyDescent="0.2">
      <c r="K103">
        <v>12</v>
      </c>
      <c r="L103">
        <v>10</v>
      </c>
      <c r="M103" s="7">
        <f t="shared" si="8"/>
        <v>1.2</v>
      </c>
    </row>
    <row r="104" spans="1:13" x14ac:dyDescent="0.2">
      <c r="K104">
        <v>13</v>
      </c>
      <c r="L104">
        <v>11</v>
      </c>
      <c r="M104" s="7">
        <f t="shared" si="8"/>
        <v>1.1818181818181819</v>
      </c>
    </row>
    <row r="105" spans="1:13" x14ac:dyDescent="0.2">
      <c r="K105">
        <v>12</v>
      </c>
      <c r="L105">
        <v>10</v>
      </c>
      <c r="M105" s="7">
        <f t="shared" si="8"/>
        <v>1.2</v>
      </c>
    </row>
    <row r="106" spans="1:13" x14ac:dyDescent="0.2">
      <c r="K106">
        <v>11</v>
      </c>
      <c r="L106">
        <v>11</v>
      </c>
      <c r="M106" s="7">
        <f t="shared" si="8"/>
        <v>1</v>
      </c>
    </row>
    <row r="107" spans="1:13" x14ac:dyDescent="0.2">
      <c r="A107" t="s">
        <v>696</v>
      </c>
      <c r="K107">
        <v>14</v>
      </c>
      <c r="L107">
        <v>12</v>
      </c>
      <c r="M107" s="7">
        <f t="shared" si="8"/>
        <v>1.1666666666666667</v>
      </c>
    </row>
    <row r="108" spans="1:13" x14ac:dyDescent="0.2">
      <c r="K108">
        <v>13</v>
      </c>
      <c r="L108">
        <v>12</v>
      </c>
      <c r="M108" s="7">
        <f t="shared" si="8"/>
        <v>1.0833333333333333</v>
      </c>
    </row>
    <row r="109" spans="1:13" x14ac:dyDescent="0.2">
      <c r="K109">
        <v>11</v>
      </c>
      <c r="L109">
        <v>11</v>
      </c>
      <c r="M109" s="7">
        <f t="shared" si="8"/>
        <v>1</v>
      </c>
    </row>
    <row r="110" spans="1:13" x14ac:dyDescent="0.2">
      <c r="K110">
        <v>10</v>
      </c>
      <c r="L110">
        <v>11</v>
      </c>
      <c r="M110" s="7">
        <f t="shared" si="8"/>
        <v>0.90909090909090906</v>
      </c>
    </row>
    <row r="111" spans="1:13" x14ac:dyDescent="0.2">
      <c r="K111">
        <v>11</v>
      </c>
      <c r="L111">
        <v>12</v>
      </c>
      <c r="M111" s="7">
        <f t="shared" si="8"/>
        <v>0.91666666666666663</v>
      </c>
    </row>
    <row r="112" spans="1:13" x14ac:dyDescent="0.2">
      <c r="K112">
        <v>14</v>
      </c>
      <c r="L112">
        <v>12</v>
      </c>
      <c r="M112" s="7">
        <f t="shared" si="8"/>
        <v>1.1666666666666667</v>
      </c>
    </row>
    <row r="113" spans="1:13" x14ac:dyDescent="0.2">
      <c r="K113">
        <v>12</v>
      </c>
      <c r="L113">
        <v>10</v>
      </c>
      <c r="M113" s="7">
        <f t="shared" si="8"/>
        <v>1.2</v>
      </c>
    </row>
    <row r="114" spans="1:13" x14ac:dyDescent="0.2">
      <c r="K114">
        <v>11</v>
      </c>
      <c r="L114">
        <v>11</v>
      </c>
      <c r="M114" s="7">
        <f t="shared" si="8"/>
        <v>1</v>
      </c>
    </row>
    <row r="115" spans="1:13" x14ac:dyDescent="0.2">
      <c r="K115">
        <v>12</v>
      </c>
      <c r="L115">
        <v>11</v>
      </c>
      <c r="M115" s="7">
        <f t="shared" si="8"/>
        <v>1.0909090909090908</v>
      </c>
    </row>
    <row r="116" spans="1:13" x14ac:dyDescent="0.2">
      <c r="K116">
        <v>12</v>
      </c>
      <c r="L116">
        <v>12</v>
      </c>
      <c r="M116" s="7">
        <f t="shared" si="8"/>
        <v>1</v>
      </c>
    </row>
    <row r="117" spans="1:13" x14ac:dyDescent="0.2">
      <c r="A117" t="s">
        <v>697</v>
      </c>
      <c r="K117">
        <v>10</v>
      </c>
      <c r="L117">
        <v>9</v>
      </c>
      <c r="M117" s="7">
        <f t="shared" si="8"/>
        <v>1.1111111111111112</v>
      </c>
    </row>
    <row r="118" spans="1:13" x14ac:dyDescent="0.2">
      <c r="K118">
        <v>11</v>
      </c>
      <c r="L118">
        <v>12</v>
      </c>
      <c r="M118" s="7">
        <f t="shared" si="8"/>
        <v>0.91666666666666663</v>
      </c>
    </row>
    <row r="119" spans="1:13" x14ac:dyDescent="0.2">
      <c r="K119">
        <v>12</v>
      </c>
      <c r="L119">
        <v>10</v>
      </c>
      <c r="M119" s="7">
        <f t="shared" si="8"/>
        <v>1.2</v>
      </c>
    </row>
    <row r="120" spans="1:13" x14ac:dyDescent="0.2">
      <c r="K120">
        <v>11</v>
      </c>
      <c r="L120">
        <v>11</v>
      </c>
      <c r="M120" s="7">
        <f t="shared" si="8"/>
        <v>1</v>
      </c>
    </row>
    <row r="121" spans="1:13" x14ac:dyDescent="0.2">
      <c r="K121">
        <v>11</v>
      </c>
      <c r="L121">
        <v>9</v>
      </c>
      <c r="M121" s="7">
        <f t="shared" si="8"/>
        <v>1.2222222222222223</v>
      </c>
    </row>
    <row r="122" spans="1:13" x14ac:dyDescent="0.2">
      <c r="K122">
        <v>12</v>
      </c>
      <c r="L122">
        <v>11</v>
      </c>
      <c r="M122" s="7">
        <f t="shared" si="8"/>
        <v>1.0909090909090908</v>
      </c>
    </row>
    <row r="123" spans="1:13" x14ac:dyDescent="0.2">
      <c r="K123">
        <v>10</v>
      </c>
      <c r="L123">
        <v>10</v>
      </c>
      <c r="M123" s="7">
        <f t="shared" si="8"/>
        <v>1</v>
      </c>
    </row>
    <row r="124" spans="1:13" x14ac:dyDescent="0.2">
      <c r="K124">
        <v>11</v>
      </c>
      <c r="L124">
        <v>11</v>
      </c>
      <c r="M124" s="7">
        <f t="shared" si="8"/>
        <v>1</v>
      </c>
    </row>
    <row r="125" spans="1:13" x14ac:dyDescent="0.2">
      <c r="K125">
        <v>12</v>
      </c>
      <c r="L125">
        <v>11</v>
      </c>
      <c r="M125" s="7">
        <f t="shared" si="8"/>
        <v>1.0909090909090908</v>
      </c>
    </row>
    <row r="126" spans="1:13" x14ac:dyDescent="0.2">
      <c r="K126">
        <v>12</v>
      </c>
      <c r="L126">
        <v>10</v>
      </c>
      <c r="M126" s="7">
        <f t="shared" si="8"/>
        <v>1.2</v>
      </c>
    </row>
    <row r="127" spans="1:13" x14ac:dyDescent="0.2">
      <c r="A127" t="s">
        <v>701</v>
      </c>
      <c r="K127">
        <v>12</v>
      </c>
      <c r="L127">
        <v>13</v>
      </c>
      <c r="M127" s="7">
        <f t="shared" si="8"/>
        <v>0.92307692307692313</v>
      </c>
    </row>
    <row r="128" spans="1:13" x14ac:dyDescent="0.2">
      <c r="K128">
        <v>13</v>
      </c>
      <c r="L128">
        <v>13</v>
      </c>
      <c r="M128" s="7">
        <f t="shared" si="8"/>
        <v>1</v>
      </c>
    </row>
    <row r="129" spans="1:14" x14ac:dyDescent="0.2">
      <c r="K129">
        <v>11</v>
      </c>
      <c r="L129">
        <v>12</v>
      </c>
      <c r="M129" s="7">
        <f t="shared" si="8"/>
        <v>0.91666666666666663</v>
      </c>
    </row>
    <row r="130" spans="1:14" x14ac:dyDescent="0.2">
      <c r="K130">
        <v>11</v>
      </c>
      <c r="L130">
        <v>12</v>
      </c>
      <c r="M130" s="7">
        <f t="shared" si="8"/>
        <v>0.91666666666666663</v>
      </c>
    </row>
    <row r="131" spans="1:14" x14ac:dyDescent="0.2">
      <c r="K131">
        <v>12</v>
      </c>
      <c r="L131">
        <v>11</v>
      </c>
      <c r="M131" s="7">
        <f t="shared" si="8"/>
        <v>1.0909090909090908</v>
      </c>
    </row>
    <row r="132" spans="1:14" x14ac:dyDescent="0.2">
      <c r="K132">
        <v>13</v>
      </c>
      <c r="L132">
        <v>13</v>
      </c>
      <c r="M132" s="7">
        <f t="shared" si="8"/>
        <v>1</v>
      </c>
    </row>
    <row r="133" spans="1:14" x14ac:dyDescent="0.2">
      <c r="K133">
        <v>12</v>
      </c>
      <c r="L133">
        <v>12</v>
      </c>
      <c r="M133" s="7">
        <f t="shared" si="8"/>
        <v>1</v>
      </c>
    </row>
    <row r="134" spans="1:14" x14ac:dyDescent="0.2">
      <c r="K134">
        <v>13</v>
      </c>
      <c r="L134">
        <v>11</v>
      </c>
      <c r="M134" s="7">
        <f t="shared" si="8"/>
        <v>1.1818181818181819</v>
      </c>
    </row>
    <row r="135" spans="1:14" x14ac:dyDescent="0.2">
      <c r="K135">
        <v>13</v>
      </c>
      <c r="L135">
        <v>12</v>
      </c>
      <c r="M135" s="7">
        <f t="shared" si="8"/>
        <v>1.0833333333333333</v>
      </c>
    </row>
    <row r="136" spans="1:14" x14ac:dyDescent="0.2">
      <c r="K136">
        <v>12</v>
      </c>
      <c r="L136">
        <v>12</v>
      </c>
      <c r="M136" s="7">
        <f t="shared" si="8"/>
        <v>1</v>
      </c>
    </row>
    <row r="137" spans="1:14" x14ac:dyDescent="0.2">
      <c r="A137" t="s">
        <v>871</v>
      </c>
      <c r="K137">
        <v>10.5</v>
      </c>
      <c r="L137">
        <v>11</v>
      </c>
      <c r="M137" s="7">
        <f t="shared" si="8"/>
        <v>0.95454545454545459</v>
      </c>
      <c r="N137" t="s">
        <v>872</v>
      </c>
    </row>
    <row r="138" spans="1:14" x14ac:dyDescent="0.2">
      <c r="K138">
        <v>12</v>
      </c>
      <c r="L138">
        <v>11</v>
      </c>
      <c r="M138" s="7">
        <f t="shared" si="8"/>
        <v>1.0909090909090908</v>
      </c>
    </row>
    <row r="139" spans="1:14" x14ac:dyDescent="0.2">
      <c r="K139">
        <v>11</v>
      </c>
      <c r="L139">
        <v>11</v>
      </c>
      <c r="M139" s="7">
        <f t="shared" si="8"/>
        <v>1</v>
      </c>
    </row>
    <row r="140" spans="1:14" x14ac:dyDescent="0.2">
      <c r="K140">
        <v>10</v>
      </c>
      <c r="L140">
        <v>11</v>
      </c>
      <c r="M140" s="7">
        <f t="shared" si="8"/>
        <v>0.90909090909090906</v>
      </c>
    </row>
    <row r="141" spans="1:14" x14ac:dyDescent="0.2">
      <c r="K141">
        <v>9</v>
      </c>
      <c r="L141">
        <v>11</v>
      </c>
      <c r="M141" s="7">
        <f t="shared" si="8"/>
        <v>0.81818181818181823</v>
      </c>
    </row>
    <row r="142" spans="1:14" x14ac:dyDescent="0.2">
      <c r="K142">
        <v>9</v>
      </c>
      <c r="L142">
        <v>10</v>
      </c>
      <c r="M142" s="7">
        <f t="shared" si="8"/>
        <v>0.9</v>
      </c>
    </row>
    <row r="143" spans="1:14" x14ac:dyDescent="0.2">
      <c r="K143">
        <v>8</v>
      </c>
      <c r="L143">
        <v>11</v>
      </c>
      <c r="M143" s="7">
        <f t="shared" si="8"/>
        <v>0.72727272727272729</v>
      </c>
    </row>
    <row r="144" spans="1:14" x14ac:dyDescent="0.2">
      <c r="K144">
        <v>14</v>
      </c>
      <c r="L144">
        <v>14</v>
      </c>
      <c r="M144" s="7">
        <f t="shared" si="8"/>
        <v>1</v>
      </c>
    </row>
    <row r="145" spans="1:13" x14ac:dyDescent="0.2">
      <c r="K145">
        <v>9.5</v>
      </c>
      <c r="L145">
        <v>11</v>
      </c>
      <c r="M145" s="7">
        <f t="shared" si="8"/>
        <v>0.86363636363636365</v>
      </c>
    </row>
    <row r="146" spans="1:13" x14ac:dyDescent="0.2">
      <c r="K146">
        <v>10</v>
      </c>
      <c r="L146">
        <v>11</v>
      </c>
      <c r="M146" s="7">
        <f t="shared" si="8"/>
        <v>0.90909090909090906</v>
      </c>
    </row>
    <row r="147" spans="1:13" x14ac:dyDescent="0.2">
      <c r="K147">
        <v>11</v>
      </c>
      <c r="L147">
        <v>13</v>
      </c>
      <c r="M147" s="7">
        <f t="shared" si="8"/>
        <v>0.84615384615384615</v>
      </c>
    </row>
    <row r="148" spans="1:13" x14ac:dyDescent="0.2">
      <c r="K148">
        <v>9.5</v>
      </c>
      <c r="L148">
        <v>13</v>
      </c>
      <c r="M148" s="7">
        <f t="shared" si="8"/>
        <v>0.73076923076923073</v>
      </c>
    </row>
    <row r="149" spans="1:13" x14ac:dyDescent="0.2">
      <c r="K149">
        <v>10</v>
      </c>
      <c r="L149">
        <v>11</v>
      </c>
      <c r="M149" s="7">
        <f t="shared" si="8"/>
        <v>0.90909090909090906</v>
      </c>
    </row>
    <row r="150" spans="1:13" x14ac:dyDescent="0.2">
      <c r="K150">
        <v>9.5</v>
      </c>
      <c r="L150">
        <v>11</v>
      </c>
      <c r="M150" s="7">
        <f t="shared" si="8"/>
        <v>0.86363636363636365</v>
      </c>
    </row>
    <row r="151" spans="1:13" x14ac:dyDescent="0.2">
      <c r="K151">
        <v>9</v>
      </c>
      <c r="L151">
        <v>12</v>
      </c>
      <c r="M151" s="7">
        <f t="shared" si="8"/>
        <v>0.75</v>
      </c>
    </row>
    <row r="152" spans="1:13" x14ac:dyDescent="0.2">
      <c r="A152" t="s">
        <v>983</v>
      </c>
      <c r="K152">
        <v>10</v>
      </c>
      <c r="L152">
        <v>10</v>
      </c>
      <c r="M152" s="7">
        <f t="shared" si="8"/>
        <v>1</v>
      </c>
    </row>
    <row r="153" spans="1:13" x14ac:dyDescent="0.2">
      <c r="K153">
        <v>10.5</v>
      </c>
      <c r="L153">
        <v>10.5</v>
      </c>
      <c r="M153" s="7">
        <f t="shared" si="8"/>
        <v>1</v>
      </c>
    </row>
    <row r="154" spans="1:13" x14ac:dyDescent="0.2">
      <c r="K154">
        <v>9</v>
      </c>
      <c r="L154">
        <v>9</v>
      </c>
      <c r="M154" s="7">
        <f t="shared" si="8"/>
        <v>1</v>
      </c>
    </row>
    <row r="155" spans="1:13" x14ac:dyDescent="0.2">
      <c r="K155">
        <v>10</v>
      </c>
      <c r="L155">
        <v>11</v>
      </c>
      <c r="M155" s="7">
        <f t="shared" si="8"/>
        <v>0.90909090909090906</v>
      </c>
    </row>
    <row r="156" spans="1:13" x14ac:dyDescent="0.2">
      <c r="K156">
        <v>10</v>
      </c>
      <c r="L156">
        <v>10</v>
      </c>
      <c r="M156" s="7">
        <f t="shared" si="8"/>
        <v>1</v>
      </c>
    </row>
    <row r="157" spans="1:13" x14ac:dyDescent="0.2">
      <c r="K157">
        <v>10</v>
      </c>
      <c r="L157">
        <v>10</v>
      </c>
      <c r="M157" s="7">
        <f t="shared" si="8"/>
        <v>1</v>
      </c>
    </row>
    <row r="158" spans="1:13" x14ac:dyDescent="0.2">
      <c r="K158">
        <v>9</v>
      </c>
      <c r="L158">
        <v>9</v>
      </c>
      <c r="M158" s="7">
        <f t="shared" si="8"/>
        <v>1</v>
      </c>
    </row>
    <row r="159" spans="1:13" x14ac:dyDescent="0.2">
      <c r="K159">
        <v>10.5</v>
      </c>
      <c r="L159">
        <v>10</v>
      </c>
      <c r="M159" s="7">
        <f t="shared" si="8"/>
        <v>1.05</v>
      </c>
    </row>
    <row r="160" spans="1:13" x14ac:dyDescent="0.2">
      <c r="K160">
        <v>10</v>
      </c>
      <c r="L160">
        <v>10</v>
      </c>
      <c r="M160" s="7">
        <f t="shared" si="8"/>
        <v>1</v>
      </c>
    </row>
    <row r="161" spans="1:20" x14ac:dyDescent="0.2">
      <c r="K161">
        <v>9.5</v>
      </c>
      <c r="L161">
        <v>9.5</v>
      </c>
      <c r="M161" s="7">
        <f t="shared" si="8"/>
        <v>1</v>
      </c>
    </row>
    <row r="162" spans="1:20" x14ac:dyDescent="0.2">
      <c r="K162">
        <v>9</v>
      </c>
      <c r="L162">
        <v>9.5</v>
      </c>
      <c r="M162" s="7">
        <f t="shared" si="8"/>
        <v>0.94736842105263153</v>
      </c>
    </row>
    <row r="163" spans="1:20" x14ac:dyDescent="0.2">
      <c r="K163">
        <v>9.5</v>
      </c>
      <c r="L163">
        <v>10.5</v>
      </c>
      <c r="M163" s="7">
        <f t="shared" si="8"/>
        <v>0.90476190476190477</v>
      </c>
    </row>
    <row r="164" spans="1:20" x14ac:dyDescent="0.2">
      <c r="B164" s="25" t="s">
        <v>1001</v>
      </c>
      <c r="C164" s="25" t="s">
        <v>1002</v>
      </c>
      <c r="D164" s="25" t="s">
        <v>1003</v>
      </c>
      <c r="E164" s="25"/>
      <c r="G164" s="25"/>
      <c r="H164" s="25"/>
      <c r="T164" s="25" t="s">
        <v>1004</v>
      </c>
    </row>
    <row r="165" spans="1:20" x14ac:dyDescent="0.2">
      <c r="A165" t="s">
        <v>1005</v>
      </c>
      <c r="B165" s="24">
        <v>31</v>
      </c>
      <c r="C165" s="24">
        <v>61</v>
      </c>
      <c r="D165" s="24">
        <v>58</v>
      </c>
      <c r="E165" s="24"/>
      <c r="G165" s="7">
        <f t="shared" ref="G165:G205" si="9">C165/D165</f>
        <v>1.0517241379310345</v>
      </c>
      <c r="H165" s="24"/>
      <c r="I165">
        <v>12</v>
      </c>
      <c r="T165" s="24">
        <v>11</v>
      </c>
    </row>
    <row r="166" spans="1:20" x14ac:dyDescent="0.2">
      <c r="A166" t="s">
        <v>1005</v>
      </c>
      <c r="B166" s="24">
        <v>28</v>
      </c>
      <c r="C166" s="24">
        <v>67</v>
      </c>
      <c r="D166" s="24">
        <v>52</v>
      </c>
      <c r="E166" s="24"/>
      <c r="G166" s="7">
        <f t="shared" si="9"/>
        <v>1.2884615384615385</v>
      </c>
      <c r="H166" s="24"/>
      <c r="I166">
        <v>12</v>
      </c>
      <c r="T166" s="24">
        <v>10</v>
      </c>
    </row>
    <row r="167" spans="1:20" x14ac:dyDescent="0.2">
      <c r="A167" t="s">
        <v>1005</v>
      </c>
      <c r="B167" s="24">
        <v>50</v>
      </c>
      <c r="C167" s="24">
        <v>88</v>
      </c>
      <c r="D167" s="24">
        <v>66</v>
      </c>
      <c r="E167" s="24"/>
      <c r="G167" s="7">
        <f t="shared" si="9"/>
        <v>1.3333333333333333</v>
      </c>
      <c r="H167" s="24"/>
      <c r="I167">
        <v>10</v>
      </c>
      <c r="T167" s="24">
        <v>16</v>
      </c>
    </row>
    <row r="168" spans="1:20" x14ac:dyDescent="0.2">
      <c r="A168" t="s">
        <v>1005</v>
      </c>
      <c r="B168" s="24">
        <v>46</v>
      </c>
      <c r="C168" s="24">
        <v>76</v>
      </c>
      <c r="D168" s="24">
        <v>78</v>
      </c>
      <c r="E168" s="24"/>
      <c r="G168" s="7">
        <f t="shared" si="9"/>
        <v>0.97435897435897434</v>
      </c>
      <c r="H168" s="24"/>
      <c r="I168">
        <v>10</v>
      </c>
      <c r="T168" s="24">
        <v>19</v>
      </c>
    </row>
    <row r="169" spans="1:20" x14ac:dyDescent="0.2">
      <c r="A169" t="s">
        <v>1005</v>
      </c>
      <c r="B169" s="24">
        <v>26</v>
      </c>
      <c r="C169" s="24">
        <v>67</v>
      </c>
      <c r="D169" s="24">
        <v>72</v>
      </c>
      <c r="E169" s="24"/>
      <c r="G169" s="7">
        <f t="shared" si="9"/>
        <v>0.93055555555555558</v>
      </c>
      <c r="H169" s="24"/>
      <c r="I169">
        <v>8</v>
      </c>
      <c r="T169" s="24">
        <v>20</v>
      </c>
    </row>
    <row r="170" spans="1:20" x14ac:dyDescent="0.2">
      <c r="A170" t="s">
        <v>1005</v>
      </c>
      <c r="B170" s="24">
        <v>40</v>
      </c>
      <c r="C170" s="24">
        <v>77</v>
      </c>
      <c r="D170" s="24">
        <v>92</v>
      </c>
      <c r="E170" s="24"/>
      <c r="G170" s="7">
        <f t="shared" si="9"/>
        <v>0.83695652173913049</v>
      </c>
      <c r="H170" s="24"/>
      <c r="I170">
        <v>10</v>
      </c>
      <c r="T170" s="24">
        <v>26</v>
      </c>
    </row>
    <row r="171" spans="1:20" x14ac:dyDescent="0.2">
      <c r="A171" t="s">
        <v>1005</v>
      </c>
      <c r="B171" s="24">
        <v>48</v>
      </c>
      <c r="C171" s="24">
        <v>84</v>
      </c>
      <c r="D171" s="24">
        <v>97</v>
      </c>
      <c r="E171" s="24"/>
      <c r="G171" s="7">
        <f t="shared" si="9"/>
        <v>0.865979381443299</v>
      </c>
      <c r="H171" s="24"/>
      <c r="I171">
        <v>11</v>
      </c>
      <c r="T171" s="24">
        <v>23</v>
      </c>
    </row>
    <row r="172" spans="1:20" x14ac:dyDescent="0.2">
      <c r="A172" t="s">
        <v>1005</v>
      </c>
      <c r="B172" s="24">
        <v>23</v>
      </c>
      <c r="C172" s="24">
        <v>55</v>
      </c>
      <c r="D172" s="24">
        <v>57</v>
      </c>
      <c r="E172" s="24"/>
      <c r="G172" s="7">
        <f t="shared" si="9"/>
        <v>0.96491228070175439</v>
      </c>
      <c r="H172" s="24"/>
      <c r="I172">
        <v>8</v>
      </c>
      <c r="T172" s="24">
        <v>16</v>
      </c>
    </row>
    <row r="173" spans="1:20" x14ac:dyDescent="0.2">
      <c r="A173" t="s">
        <v>1005</v>
      </c>
      <c r="B173" s="24">
        <v>25</v>
      </c>
      <c r="C173" s="24">
        <v>54</v>
      </c>
      <c r="D173" s="24">
        <v>62</v>
      </c>
      <c r="E173" s="24"/>
      <c r="G173" s="7">
        <f t="shared" si="9"/>
        <v>0.87096774193548387</v>
      </c>
      <c r="H173" s="24"/>
      <c r="I173">
        <v>10</v>
      </c>
      <c r="T173" s="24">
        <v>21</v>
      </c>
    </row>
    <row r="174" spans="1:20" x14ac:dyDescent="0.2">
      <c r="A174" t="s">
        <v>1005</v>
      </c>
      <c r="B174" s="24">
        <v>34</v>
      </c>
      <c r="C174" s="24">
        <v>99</v>
      </c>
      <c r="D174" s="24">
        <v>118</v>
      </c>
      <c r="E174" s="24"/>
      <c r="G174" s="7">
        <f t="shared" si="9"/>
        <v>0.83898305084745761</v>
      </c>
      <c r="H174" s="24"/>
      <c r="I174">
        <v>13</v>
      </c>
      <c r="T174" s="24">
        <v>28</v>
      </c>
    </row>
    <row r="175" spans="1:20" x14ac:dyDescent="0.2">
      <c r="A175" t="s">
        <v>1005</v>
      </c>
      <c r="B175" s="24">
        <v>30</v>
      </c>
      <c r="C175" s="24">
        <v>88</v>
      </c>
      <c r="D175" s="24">
        <v>86</v>
      </c>
      <c r="E175" s="24"/>
      <c r="G175" s="7">
        <f t="shared" si="9"/>
        <v>1.0232558139534884</v>
      </c>
      <c r="H175" s="24"/>
      <c r="I175">
        <v>14</v>
      </c>
      <c r="T175" s="24">
        <v>18</v>
      </c>
    </row>
    <row r="176" spans="1:20" x14ac:dyDescent="0.2">
      <c r="A176" t="s">
        <v>1005</v>
      </c>
      <c r="B176" s="24">
        <v>34</v>
      </c>
      <c r="C176" s="24">
        <v>60</v>
      </c>
      <c r="D176" s="24">
        <v>80</v>
      </c>
      <c r="E176" s="24"/>
      <c r="G176" s="7">
        <f t="shared" si="9"/>
        <v>0.75</v>
      </c>
      <c r="H176" s="24"/>
      <c r="I176">
        <v>8</v>
      </c>
      <c r="T176" s="24">
        <v>26</v>
      </c>
    </row>
    <row r="177" spans="1:20" x14ac:dyDescent="0.2">
      <c r="A177" t="s">
        <v>1005</v>
      </c>
      <c r="B177" s="24">
        <v>58</v>
      </c>
      <c r="C177" s="24">
        <v>61</v>
      </c>
      <c r="D177" s="24">
        <v>71</v>
      </c>
      <c r="E177" s="24"/>
      <c r="G177" s="7">
        <f t="shared" si="9"/>
        <v>0.85915492957746475</v>
      </c>
      <c r="H177" s="24"/>
      <c r="I177">
        <v>8</v>
      </c>
      <c r="T177" s="24">
        <v>19</v>
      </c>
    </row>
    <row r="178" spans="1:20" x14ac:dyDescent="0.2">
      <c r="A178" t="s">
        <v>1005</v>
      </c>
      <c r="B178" s="24">
        <v>28</v>
      </c>
      <c r="C178" s="24">
        <v>78</v>
      </c>
      <c r="D178" s="24">
        <v>100</v>
      </c>
      <c r="E178" s="24"/>
      <c r="G178" s="7">
        <f t="shared" si="9"/>
        <v>0.78</v>
      </c>
      <c r="H178" s="24"/>
      <c r="I178">
        <v>8</v>
      </c>
      <c r="T178" s="24">
        <v>25</v>
      </c>
    </row>
    <row r="179" spans="1:20" x14ac:dyDescent="0.2">
      <c r="A179" t="s">
        <v>1005</v>
      </c>
      <c r="B179" s="24">
        <v>24</v>
      </c>
      <c r="C179" s="24">
        <v>70</v>
      </c>
      <c r="D179" s="24">
        <v>65</v>
      </c>
      <c r="E179" s="24"/>
      <c r="G179" s="7">
        <f t="shared" si="9"/>
        <v>1.0769230769230769</v>
      </c>
      <c r="H179" s="24"/>
      <c r="I179">
        <v>9</v>
      </c>
      <c r="T179" s="24">
        <v>12</v>
      </c>
    </row>
    <row r="180" spans="1:20" x14ac:dyDescent="0.2">
      <c r="A180" t="s">
        <v>1005</v>
      </c>
      <c r="B180" s="24">
        <v>33</v>
      </c>
      <c r="C180" s="24">
        <v>85</v>
      </c>
      <c r="D180" s="24">
        <v>78</v>
      </c>
      <c r="E180" s="24"/>
      <c r="G180" s="7">
        <f t="shared" si="9"/>
        <v>1.0897435897435896</v>
      </c>
      <c r="H180" s="24"/>
      <c r="I180">
        <v>10</v>
      </c>
      <c r="T180" s="24">
        <v>22</v>
      </c>
    </row>
    <row r="181" spans="1:20" x14ac:dyDescent="0.2">
      <c r="A181" t="s">
        <v>1005</v>
      </c>
      <c r="B181" s="24">
        <v>45</v>
      </c>
      <c r="C181" s="24">
        <v>87</v>
      </c>
      <c r="D181" s="24">
        <v>87</v>
      </c>
      <c r="E181" s="24"/>
      <c r="G181" s="7">
        <f t="shared" si="9"/>
        <v>1</v>
      </c>
      <c r="H181" s="24"/>
      <c r="I181">
        <v>10</v>
      </c>
      <c r="T181" s="24">
        <v>21</v>
      </c>
    </row>
    <row r="182" spans="1:20" x14ac:dyDescent="0.2">
      <c r="A182" t="s">
        <v>1005</v>
      </c>
      <c r="B182" s="24">
        <v>38</v>
      </c>
      <c r="C182" s="24">
        <v>89</v>
      </c>
      <c r="D182" s="24">
        <v>95</v>
      </c>
      <c r="E182" s="24"/>
      <c r="G182" s="7">
        <f t="shared" si="9"/>
        <v>0.93684210526315792</v>
      </c>
      <c r="H182" s="24"/>
      <c r="I182">
        <v>8</v>
      </c>
      <c r="T182" s="24">
        <v>15</v>
      </c>
    </row>
    <row r="183" spans="1:20" x14ac:dyDescent="0.2">
      <c r="A183" t="s">
        <v>1005</v>
      </c>
      <c r="B183" s="24">
        <v>45</v>
      </c>
      <c r="C183" s="24">
        <v>102</v>
      </c>
      <c r="D183" s="24">
        <v>114</v>
      </c>
      <c r="E183" s="24"/>
      <c r="G183" s="7">
        <f t="shared" si="9"/>
        <v>0.89473684210526316</v>
      </c>
      <c r="H183" s="24"/>
      <c r="I183">
        <v>9</v>
      </c>
      <c r="T183" s="24">
        <v>27</v>
      </c>
    </row>
    <row r="184" spans="1:20" x14ac:dyDescent="0.2">
      <c r="A184" t="s">
        <v>1005</v>
      </c>
      <c r="B184" s="24">
        <v>34</v>
      </c>
      <c r="C184" s="24">
        <v>80</v>
      </c>
      <c r="D184" s="24">
        <v>96</v>
      </c>
      <c r="E184" s="24"/>
      <c r="G184" s="7">
        <f t="shared" si="9"/>
        <v>0.83333333333333337</v>
      </c>
      <c r="H184" s="24"/>
      <c r="I184">
        <v>8</v>
      </c>
      <c r="T184" s="24">
        <v>33</v>
      </c>
    </row>
    <row r="185" spans="1:20" x14ac:dyDescent="0.2">
      <c r="A185" t="s">
        <v>1005</v>
      </c>
      <c r="B185" s="24">
        <v>47</v>
      </c>
      <c r="C185" s="24">
        <v>92</v>
      </c>
      <c r="D185" s="24">
        <v>106</v>
      </c>
      <c r="E185" s="24"/>
      <c r="G185" s="7">
        <f t="shared" si="9"/>
        <v>0.86792452830188682</v>
      </c>
      <c r="H185" s="24"/>
      <c r="I185">
        <v>10</v>
      </c>
      <c r="T185" s="24">
        <v>36</v>
      </c>
    </row>
    <row r="186" spans="1:20" x14ac:dyDescent="0.2">
      <c r="A186" t="s">
        <v>1005</v>
      </c>
      <c r="B186" s="24">
        <v>20</v>
      </c>
      <c r="C186" s="24">
        <v>55</v>
      </c>
      <c r="D186" s="24">
        <v>54</v>
      </c>
      <c r="E186" s="24"/>
      <c r="G186" s="7">
        <f t="shared" si="9"/>
        <v>1.0185185185185186</v>
      </c>
      <c r="H186" s="24"/>
      <c r="I186">
        <v>8</v>
      </c>
      <c r="T186" s="24">
        <v>15</v>
      </c>
    </row>
    <row r="187" spans="1:20" x14ac:dyDescent="0.2">
      <c r="A187" t="s">
        <v>1005</v>
      </c>
      <c r="B187" s="24">
        <v>28</v>
      </c>
      <c r="C187" s="24">
        <v>61</v>
      </c>
      <c r="D187" s="24">
        <v>58</v>
      </c>
      <c r="E187" s="24"/>
      <c r="G187" s="7">
        <f t="shared" si="9"/>
        <v>1.0517241379310345</v>
      </c>
      <c r="H187" s="24"/>
      <c r="I187">
        <v>10</v>
      </c>
      <c r="T187" s="24">
        <v>16</v>
      </c>
    </row>
    <row r="188" spans="1:20" x14ac:dyDescent="0.2">
      <c r="A188" t="s">
        <v>1005</v>
      </c>
      <c r="B188" s="24">
        <v>35</v>
      </c>
      <c r="C188" s="24">
        <v>100</v>
      </c>
      <c r="D188" s="24">
        <v>118</v>
      </c>
      <c r="E188" s="24"/>
      <c r="G188" s="7">
        <f t="shared" si="9"/>
        <v>0.84745762711864403</v>
      </c>
      <c r="H188" s="24"/>
      <c r="I188">
        <v>10</v>
      </c>
      <c r="T188" s="24">
        <v>34</v>
      </c>
    </row>
    <row r="189" spans="1:20" x14ac:dyDescent="0.2">
      <c r="A189" t="s">
        <v>1005</v>
      </c>
      <c r="B189" s="24">
        <v>30</v>
      </c>
      <c r="C189" s="24">
        <v>82</v>
      </c>
      <c r="D189" s="24">
        <v>88</v>
      </c>
      <c r="E189" s="24"/>
      <c r="G189" s="7">
        <f t="shared" si="9"/>
        <v>0.93181818181818177</v>
      </c>
      <c r="H189" s="24"/>
      <c r="I189">
        <v>12</v>
      </c>
      <c r="T189" s="24">
        <v>23</v>
      </c>
    </row>
    <row r="190" spans="1:20" x14ac:dyDescent="0.2">
      <c r="A190" t="s">
        <v>1005</v>
      </c>
      <c r="B190" s="24">
        <v>28</v>
      </c>
      <c r="C190" s="24">
        <v>54</v>
      </c>
      <c r="D190" s="24">
        <v>66</v>
      </c>
      <c r="E190" s="24"/>
      <c r="G190" s="7">
        <f t="shared" si="9"/>
        <v>0.81818181818181823</v>
      </c>
      <c r="H190" s="24"/>
      <c r="I190">
        <v>10</v>
      </c>
      <c r="T190" s="24">
        <v>24</v>
      </c>
    </row>
    <row r="191" spans="1:20" x14ac:dyDescent="0.2">
      <c r="A191" t="s">
        <v>1005</v>
      </c>
      <c r="B191" s="24">
        <v>28</v>
      </c>
      <c r="C191" s="24">
        <v>62</v>
      </c>
      <c r="D191" s="24">
        <v>80</v>
      </c>
      <c r="E191" s="24"/>
      <c r="G191" s="7">
        <f t="shared" si="9"/>
        <v>0.77500000000000002</v>
      </c>
      <c r="H191" s="24"/>
      <c r="I191">
        <v>12</v>
      </c>
      <c r="T191" s="24">
        <v>24</v>
      </c>
    </row>
    <row r="192" spans="1:20" x14ac:dyDescent="0.2">
      <c r="A192" t="s">
        <v>1005</v>
      </c>
      <c r="B192" s="24">
        <v>47</v>
      </c>
      <c r="C192" s="24">
        <v>90</v>
      </c>
      <c r="D192" s="24">
        <v>89</v>
      </c>
      <c r="E192" s="24"/>
      <c r="G192" s="7">
        <f t="shared" si="9"/>
        <v>1.0112359550561798</v>
      </c>
      <c r="H192" s="24"/>
      <c r="I192">
        <v>9</v>
      </c>
      <c r="T192" s="24">
        <v>30</v>
      </c>
    </row>
    <row r="193" spans="1:20" x14ac:dyDescent="0.2">
      <c r="A193" t="s">
        <v>1005</v>
      </c>
      <c r="B193" s="24">
        <v>26</v>
      </c>
      <c r="C193" s="24">
        <v>74</v>
      </c>
      <c r="D193" s="24">
        <v>70</v>
      </c>
      <c r="E193" s="24"/>
      <c r="G193" s="7">
        <f t="shared" si="9"/>
        <v>1.0571428571428572</v>
      </c>
      <c r="H193" s="24"/>
      <c r="I193">
        <v>9</v>
      </c>
      <c r="T193" s="24">
        <v>19</v>
      </c>
    </row>
    <row r="194" spans="1:20" x14ac:dyDescent="0.2">
      <c r="A194" t="s">
        <v>1005</v>
      </c>
      <c r="B194" s="24">
        <v>30</v>
      </c>
      <c r="C194" s="24">
        <v>64</v>
      </c>
      <c r="D194" s="24">
        <v>62</v>
      </c>
      <c r="E194" s="24"/>
      <c r="G194" s="7">
        <f t="shared" si="9"/>
        <v>1.032258064516129</v>
      </c>
      <c r="H194" s="24"/>
      <c r="I194">
        <v>12</v>
      </c>
      <c r="T194" s="24">
        <v>9</v>
      </c>
    </row>
    <row r="195" spans="1:20" x14ac:dyDescent="0.2">
      <c r="A195" t="s">
        <v>1005</v>
      </c>
      <c r="B195" s="24">
        <v>20</v>
      </c>
      <c r="C195" s="24">
        <v>56</v>
      </c>
      <c r="D195" s="24">
        <v>52</v>
      </c>
      <c r="E195" s="24"/>
      <c r="G195" s="7">
        <f t="shared" si="9"/>
        <v>1.0769230769230769</v>
      </c>
      <c r="H195" s="24"/>
      <c r="I195">
        <v>13</v>
      </c>
      <c r="T195" s="24">
        <v>8</v>
      </c>
    </row>
    <row r="196" spans="1:20" x14ac:dyDescent="0.2">
      <c r="A196" t="s">
        <v>1005</v>
      </c>
      <c r="B196" s="24">
        <v>32</v>
      </c>
      <c r="C196" s="24">
        <v>64</v>
      </c>
      <c r="D196" s="24">
        <v>59</v>
      </c>
      <c r="E196" s="24"/>
      <c r="G196" s="7">
        <f t="shared" si="9"/>
        <v>1.0847457627118644</v>
      </c>
      <c r="H196" s="24"/>
      <c r="I196">
        <v>11</v>
      </c>
      <c r="T196" s="24">
        <v>12</v>
      </c>
    </row>
    <row r="197" spans="1:20" x14ac:dyDescent="0.2">
      <c r="A197" t="s">
        <v>1005</v>
      </c>
      <c r="B197" s="24">
        <v>43</v>
      </c>
      <c r="C197" s="24">
        <v>70</v>
      </c>
      <c r="D197" s="24">
        <v>52</v>
      </c>
      <c r="E197" s="24"/>
      <c r="G197" s="7">
        <f t="shared" si="9"/>
        <v>1.3461538461538463</v>
      </c>
      <c r="H197" s="24"/>
      <c r="I197">
        <v>10</v>
      </c>
      <c r="T197" s="24">
        <v>8</v>
      </c>
    </row>
    <row r="198" spans="1:20" x14ac:dyDescent="0.2">
      <c r="A198" t="s">
        <v>1005</v>
      </c>
      <c r="B198" s="24">
        <v>39</v>
      </c>
      <c r="C198" s="24">
        <v>89</v>
      </c>
      <c r="D198" s="24">
        <v>83</v>
      </c>
      <c r="E198" s="24"/>
      <c r="G198" s="7">
        <f t="shared" si="9"/>
        <v>1.072289156626506</v>
      </c>
      <c r="H198" s="24"/>
      <c r="I198">
        <v>8</v>
      </c>
      <c r="T198" s="24">
        <v>17</v>
      </c>
    </row>
    <row r="199" spans="1:20" x14ac:dyDescent="0.2">
      <c r="A199" t="s">
        <v>1005</v>
      </c>
      <c r="B199" s="24">
        <v>42</v>
      </c>
      <c r="C199" s="24">
        <v>83</v>
      </c>
      <c r="D199" s="24">
        <v>78</v>
      </c>
      <c r="E199" s="24"/>
      <c r="G199" s="7">
        <f t="shared" si="9"/>
        <v>1.0641025641025641</v>
      </c>
      <c r="H199" s="24"/>
      <c r="I199">
        <v>8</v>
      </c>
      <c r="T199" s="24">
        <v>15</v>
      </c>
    </row>
    <row r="200" spans="1:20" x14ac:dyDescent="0.2">
      <c r="A200" t="s">
        <v>1005</v>
      </c>
      <c r="B200" s="24">
        <v>34</v>
      </c>
      <c r="C200" s="24">
        <v>108</v>
      </c>
      <c r="D200" s="24">
        <v>71</v>
      </c>
      <c r="E200" s="24"/>
      <c r="G200" s="7">
        <f t="shared" si="9"/>
        <v>1.5211267605633803</v>
      </c>
      <c r="H200" s="24"/>
      <c r="I200">
        <v>14</v>
      </c>
      <c r="T200" s="24">
        <v>15</v>
      </c>
    </row>
    <row r="201" spans="1:20" x14ac:dyDescent="0.2">
      <c r="A201" t="s">
        <v>1005</v>
      </c>
      <c r="B201" s="24">
        <v>33</v>
      </c>
      <c r="C201" s="24">
        <v>72</v>
      </c>
      <c r="D201" s="24">
        <v>66</v>
      </c>
      <c r="E201" s="24"/>
      <c r="G201" s="7">
        <f t="shared" si="9"/>
        <v>1.0909090909090908</v>
      </c>
      <c r="H201" s="24"/>
      <c r="I201">
        <v>8</v>
      </c>
      <c r="T201" s="24">
        <v>19</v>
      </c>
    </row>
    <row r="202" spans="1:20" x14ac:dyDescent="0.2">
      <c r="A202" t="s">
        <v>1005</v>
      </c>
      <c r="B202" s="24">
        <v>50</v>
      </c>
      <c r="C202" s="24">
        <v>104</v>
      </c>
      <c r="D202" s="24">
        <v>88</v>
      </c>
      <c r="E202" s="24"/>
      <c r="G202" s="7">
        <f t="shared" si="9"/>
        <v>1.1818181818181819</v>
      </c>
      <c r="H202" s="24"/>
      <c r="I202">
        <v>8</v>
      </c>
      <c r="T202" s="24">
        <v>30</v>
      </c>
    </row>
    <row r="203" spans="1:20" x14ac:dyDescent="0.2">
      <c r="A203" t="s">
        <v>1005</v>
      </c>
      <c r="B203" s="24">
        <v>44</v>
      </c>
      <c r="C203" s="24">
        <v>95</v>
      </c>
      <c r="D203" s="24">
        <v>95</v>
      </c>
      <c r="E203" s="24"/>
      <c r="G203" s="7">
        <f t="shared" si="9"/>
        <v>1</v>
      </c>
      <c r="H203" s="24"/>
      <c r="I203">
        <v>8</v>
      </c>
      <c r="T203" s="24">
        <v>39</v>
      </c>
    </row>
    <row r="204" spans="1:20" x14ac:dyDescent="0.2">
      <c r="A204" t="s">
        <v>1005</v>
      </c>
      <c r="B204" s="24">
        <v>47</v>
      </c>
      <c r="C204" s="24">
        <v>91</v>
      </c>
      <c r="D204" s="24">
        <v>106</v>
      </c>
      <c r="E204" s="24"/>
      <c r="G204" s="7">
        <f t="shared" si="9"/>
        <v>0.85849056603773588</v>
      </c>
      <c r="H204" s="24"/>
      <c r="I204">
        <v>10</v>
      </c>
      <c r="T204" s="24">
        <v>36</v>
      </c>
    </row>
    <row r="205" spans="1:20" x14ac:dyDescent="0.2">
      <c r="A205" t="s">
        <v>1005</v>
      </c>
      <c r="B205" s="24">
        <v>51</v>
      </c>
      <c r="C205" s="24">
        <v>93</v>
      </c>
      <c r="D205" s="24">
        <v>105</v>
      </c>
      <c r="E205" s="24"/>
      <c r="G205" s="7">
        <f t="shared" si="9"/>
        <v>0.88571428571428568</v>
      </c>
      <c r="H205" s="24"/>
      <c r="I205">
        <v>10</v>
      </c>
      <c r="T205" s="24">
        <v>40</v>
      </c>
    </row>
    <row r="206" spans="1:20" x14ac:dyDescent="0.2">
      <c r="A206" t="s">
        <v>1091</v>
      </c>
      <c r="K206">
        <v>11</v>
      </c>
      <c r="L206">
        <v>11</v>
      </c>
      <c r="M206" s="7">
        <f t="shared" ref="M206:M215" si="10">K206/L206</f>
        <v>1</v>
      </c>
    </row>
    <row r="207" spans="1:20" x14ac:dyDescent="0.2">
      <c r="K207">
        <v>11</v>
      </c>
      <c r="L207">
        <v>11</v>
      </c>
      <c r="M207" s="7">
        <f t="shared" si="10"/>
        <v>1</v>
      </c>
    </row>
    <row r="208" spans="1:20" x14ac:dyDescent="0.2">
      <c r="K208">
        <v>11</v>
      </c>
      <c r="L208">
        <v>10.5</v>
      </c>
      <c r="M208" s="7">
        <f t="shared" si="10"/>
        <v>1.0476190476190477</v>
      </c>
    </row>
    <row r="209" spans="6:13" x14ac:dyDescent="0.2">
      <c r="K209">
        <v>9</v>
      </c>
      <c r="L209">
        <v>10</v>
      </c>
      <c r="M209" s="7">
        <f t="shared" si="10"/>
        <v>0.9</v>
      </c>
    </row>
    <row r="210" spans="6:13" x14ac:dyDescent="0.2">
      <c r="K210">
        <v>11</v>
      </c>
      <c r="L210">
        <v>10</v>
      </c>
      <c r="M210" s="7">
        <f t="shared" si="10"/>
        <v>1.1000000000000001</v>
      </c>
    </row>
    <row r="211" spans="6:13" x14ac:dyDescent="0.2">
      <c r="K211">
        <v>11</v>
      </c>
      <c r="L211">
        <v>10</v>
      </c>
      <c r="M211" s="7">
        <f t="shared" si="10"/>
        <v>1.1000000000000001</v>
      </c>
    </row>
    <row r="212" spans="6:13" x14ac:dyDescent="0.2">
      <c r="K212">
        <v>10</v>
      </c>
      <c r="L212">
        <v>10</v>
      </c>
      <c r="M212" s="7">
        <f t="shared" si="10"/>
        <v>1</v>
      </c>
    </row>
    <row r="213" spans="6:13" x14ac:dyDescent="0.2">
      <c r="K213">
        <v>10</v>
      </c>
      <c r="L213">
        <v>10</v>
      </c>
      <c r="M213" s="7">
        <f t="shared" si="10"/>
        <v>1</v>
      </c>
    </row>
    <row r="214" spans="6:13" x14ac:dyDescent="0.2">
      <c r="K214">
        <v>10</v>
      </c>
      <c r="L214">
        <v>10</v>
      </c>
      <c r="M214" s="7">
        <f t="shared" si="10"/>
        <v>1</v>
      </c>
    </row>
    <row r="215" spans="6:13" x14ac:dyDescent="0.2">
      <c r="K215">
        <v>10</v>
      </c>
      <c r="L215">
        <v>9.5</v>
      </c>
      <c r="M215" s="7">
        <f t="shared" si="10"/>
        <v>1.0526315789473684</v>
      </c>
    </row>
    <row r="216" spans="6:13" x14ac:dyDescent="0.2">
      <c r="F216">
        <v>24</v>
      </c>
      <c r="J216" s="7">
        <v>0.47368421052631576</v>
      </c>
    </row>
    <row r="217" spans="6:13" x14ac:dyDescent="0.2">
      <c r="F217">
        <v>30</v>
      </c>
      <c r="J217" s="7">
        <v>0.45454545454545453</v>
      </c>
    </row>
    <row r="218" spans="6:13" x14ac:dyDescent="0.2">
      <c r="F218">
        <v>27</v>
      </c>
      <c r="J218" s="7">
        <v>0.43333333333333335</v>
      </c>
    </row>
    <row r="219" spans="6:13" x14ac:dyDescent="0.2">
      <c r="F219">
        <v>32</v>
      </c>
      <c r="J219" s="7">
        <v>0.625</v>
      </c>
    </row>
    <row r="220" spans="6:13" x14ac:dyDescent="0.2">
      <c r="F220">
        <v>33</v>
      </c>
      <c r="J220" s="7">
        <v>0.4</v>
      </c>
    </row>
    <row r="221" spans="6:13" x14ac:dyDescent="0.2">
      <c r="F221">
        <v>34</v>
      </c>
      <c r="J221" s="7">
        <v>0.625</v>
      </c>
    </row>
    <row r="222" spans="6:13" x14ac:dyDescent="0.2">
      <c r="F222">
        <v>20</v>
      </c>
      <c r="J222" s="7">
        <v>0.52631578947368418</v>
      </c>
    </row>
    <row r="223" spans="6:13" x14ac:dyDescent="0.2">
      <c r="F223">
        <v>20</v>
      </c>
      <c r="J223" s="7">
        <v>0.43243243243243246</v>
      </c>
    </row>
    <row r="224" spans="6:13" x14ac:dyDescent="0.2">
      <c r="F224">
        <v>19</v>
      </c>
      <c r="J224" s="7">
        <v>0.45454545454545453</v>
      </c>
    </row>
    <row r="225" spans="6:10" x14ac:dyDescent="0.2">
      <c r="F225">
        <v>32</v>
      </c>
      <c r="J225" s="7">
        <v>0.4</v>
      </c>
    </row>
    <row r="226" spans="6:10" x14ac:dyDescent="0.2">
      <c r="F226">
        <v>27</v>
      </c>
      <c r="J226" s="7">
        <v>0.55000000000000004</v>
      </c>
    </row>
    <row r="227" spans="6:10" x14ac:dyDescent="0.2">
      <c r="F227">
        <v>27</v>
      </c>
      <c r="J227" s="7">
        <v>0.30434782608695654</v>
      </c>
    </row>
    <row r="228" spans="6:10" x14ac:dyDescent="0.2">
      <c r="F228">
        <v>30</v>
      </c>
      <c r="J228" s="7">
        <v>0.29629629629629628</v>
      </c>
    </row>
    <row r="229" spans="6:10" x14ac:dyDescent="0.2">
      <c r="F229">
        <v>36</v>
      </c>
      <c r="J229" s="7">
        <v>0.56716417910447758</v>
      </c>
    </row>
    <row r="230" spans="6:10" x14ac:dyDescent="0.2">
      <c r="F230">
        <v>29</v>
      </c>
      <c r="J230" s="7">
        <v>0.54054054054054057</v>
      </c>
    </row>
    <row r="231" spans="6:10" x14ac:dyDescent="0.2">
      <c r="F231">
        <v>22</v>
      </c>
      <c r="J231" s="7">
        <v>0.24390243902439024</v>
      </c>
    </row>
    <row r="232" spans="6:10" x14ac:dyDescent="0.2">
      <c r="F232">
        <v>40</v>
      </c>
      <c r="J232" s="7">
        <v>0.26666666666666666</v>
      </c>
    </row>
    <row r="233" spans="6:10" x14ac:dyDescent="0.2">
      <c r="F233">
        <v>27</v>
      </c>
      <c r="J233" s="7">
        <v>0.16666666666666666</v>
      </c>
    </row>
    <row r="234" spans="6:10" x14ac:dyDescent="0.2">
      <c r="F234">
        <v>20</v>
      </c>
      <c r="J234" s="7">
        <v>0.55000000000000004</v>
      </c>
    </row>
    <row r="235" spans="6:10" x14ac:dyDescent="0.2">
      <c r="F235">
        <v>22</v>
      </c>
      <c r="J235" s="7">
        <v>0.2857142857142857</v>
      </c>
    </row>
    <row r="236" spans="6:10" x14ac:dyDescent="0.2">
      <c r="F236">
        <v>28</v>
      </c>
      <c r="J236" s="7">
        <v>0.28000000000000003</v>
      </c>
    </row>
    <row r="237" spans="6:10" x14ac:dyDescent="0.2">
      <c r="F237">
        <v>22</v>
      </c>
      <c r="J237" s="7">
        <v>0.59523809523809523</v>
      </c>
    </row>
    <row r="238" spans="6:10" x14ac:dyDescent="0.2">
      <c r="F238">
        <v>31</v>
      </c>
      <c r="J238" s="7">
        <v>0.44736842105263158</v>
      </c>
    </row>
    <row r="239" spans="6:10" x14ac:dyDescent="0.2">
      <c r="F239">
        <v>24</v>
      </c>
      <c r="J239" s="7">
        <v>0.43243243243243246</v>
      </c>
    </row>
    <row r="240" spans="6:10" x14ac:dyDescent="0.2">
      <c r="F240">
        <v>25</v>
      </c>
      <c r="J240" s="7">
        <v>0.65306122448979587</v>
      </c>
    </row>
    <row r="241" spans="1:13" x14ac:dyDescent="0.2">
      <c r="J241" s="7">
        <v>0.73913043478260865</v>
      </c>
    </row>
    <row r="242" spans="1:13" x14ac:dyDescent="0.2">
      <c r="A242" t="s">
        <v>1163</v>
      </c>
      <c r="K242">
        <v>17</v>
      </c>
      <c r="L242">
        <v>17</v>
      </c>
      <c r="M242" s="7">
        <f t="shared" ref="M242:M251" si="11">K242/L242</f>
        <v>1</v>
      </c>
    </row>
    <row r="243" spans="1:13" x14ac:dyDescent="0.2">
      <c r="K243">
        <v>17</v>
      </c>
      <c r="L243">
        <v>14</v>
      </c>
      <c r="M243" s="7">
        <f t="shared" si="11"/>
        <v>1.2142857142857142</v>
      </c>
    </row>
    <row r="244" spans="1:13" x14ac:dyDescent="0.2">
      <c r="K244">
        <v>18.5</v>
      </c>
      <c r="L244">
        <v>14</v>
      </c>
      <c r="M244" s="7">
        <f t="shared" si="11"/>
        <v>1.3214285714285714</v>
      </c>
    </row>
    <row r="245" spans="1:13" x14ac:dyDescent="0.2">
      <c r="K245">
        <v>20</v>
      </c>
      <c r="L245">
        <v>15</v>
      </c>
      <c r="M245" s="7">
        <f t="shared" si="11"/>
        <v>1.3333333333333333</v>
      </c>
    </row>
    <row r="246" spans="1:13" x14ac:dyDescent="0.2">
      <c r="K246">
        <v>16</v>
      </c>
      <c r="L246">
        <v>14</v>
      </c>
      <c r="M246" s="7">
        <f t="shared" si="11"/>
        <v>1.1428571428571428</v>
      </c>
    </row>
    <row r="247" spans="1:13" x14ac:dyDescent="0.2">
      <c r="K247">
        <v>13</v>
      </c>
      <c r="L247">
        <v>13</v>
      </c>
      <c r="M247" s="7">
        <f t="shared" si="11"/>
        <v>1</v>
      </c>
    </row>
    <row r="248" spans="1:13" x14ac:dyDescent="0.2">
      <c r="K248">
        <v>14</v>
      </c>
      <c r="L248">
        <v>14</v>
      </c>
      <c r="M248" s="7">
        <f t="shared" si="11"/>
        <v>1</v>
      </c>
    </row>
    <row r="249" spans="1:13" x14ac:dyDescent="0.2">
      <c r="K249">
        <v>17</v>
      </c>
      <c r="L249">
        <v>14</v>
      </c>
      <c r="M249" s="7">
        <f t="shared" si="11"/>
        <v>1.2142857142857142</v>
      </c>
    </row>
    <row r="250" spans="1:13" x14ac:dyDescent="0.2">
      <c r="K250">
        <v>16</v>
      </c>
      <c r="L250">
        <v>14</v>
      </c>
      <c r="M250" s="7">
        <f t="shared" si="11"/>
        <v>1.1428571428571428</v>
      </c>
    </row>
    <row r="251" spans="1:13" x14ac:dyDescent="0.2">
      <c r="K251">
        <v>14</v>
      </c>
      <c r="L251">
        <v>12</v>
      </c>
      <c r="M251" s="7">
        <f t="shared" si="11"/>
        <v>1.1666666666666667</v>
      </c>
    </row>
  </sheetData>
  <phoneticPr fontId="4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1"/>
  <sheetViews>
    <sheetView workbookViewId="0">
      <pane ySplit="2040"/>
      <selection sqref="A1:R7"/>
      <selection pane="bottomLeft" activeCell="J18" sqref="J18"/>
    </sheetView>
  </sheetViews>
  <sheetFormatPr defaultRowHeight="12.75" x14ac:dyDescent="0.2"/>
  <cols>
    <col min="3" max="6" width="6.7109375" customWidth="1"/>
    <col min="7" max="8" width="6.7109375" style="7" customWidth="1"/>
    <col min="9" max="9" width="6.7109375" customWidth="1"/>
    <col min="10" max="10" width="6.7109375" style="7" customWidth="1"/>
    <col min="11" max="12" width="6.7109375" customWidth="1"/>
    <col min="13" max="13" width="6.7109375" style="7" customWidth="1"/>
  </cols>
  <sheetData>
    <row r="1" spans="1:18" x14ac:dyDescent="0.2">
      <c r="A1" s="2" t="s">
        <v>637</v>
      </c>
      <c r="B1" s="2" t="s">
        <v>583</v>
      </c>
      <c r="C1" s="2" t="s">
        <v>1</v>
      </c>
      <c r="D1" s="2" t="s">
        <v>2</v>
      </c>
      <c r="E1" s="2" t="s">
        <v>5</v>
      </c>
      <c r="F1" s="2" t="s">
        <v>4</v>
      </c>
      <c r="G1" s="6" t="s">
        <v>3</v>
      </c>
      <c r="H1" s="6" t="s">
        <v>6</v>
      </c>
      <c r="I1" s="2" t="s">
        <v>24</v>
      </c>
      <c r="J1" s="6" t="s">
        <v>141</v>
      </c>
      <c r="K1" s="2" t="s">
        <v>7</v>
      </c>
      <c r="L1" s="2" t="s">
        <v>8</v>
      </c>
      <c r="M1" s="6" t="s">
        <v>56</v>
      </c>
      <c r="N1" t="s">
        <v>45</v>
      </c>
      <c r="O1" t="s">
        <v>46</v>
      </c>
      <c r="P1" t="s">
        <v>47</v>
      </c>
      <c r="Q1" t="s">
        <v>73</v>
      </c>
      <c r="R1" t="s">
        <v>74</v>
      </c>
    </row>
    <row r="2" spans="1:18" x14ac:dyDescent="0.2">
      <c r="A2" t="s">
        <v>12</v>
      </c>
      <c r="B2" s="1">
        <f>AVERAGE(B21:B990)</f>
        <v>25.722222222222221</v>
      </c>
      <c r="C2" s="1">
        <f>AVERAGE(C21:C990)</f>
        <v>85.467889908256879</v>
      </c>
      <c r="D2" s="1">
        <f>AVERAGE(D21:D990)</f>
        <v>66.082568807339456</v>
      </c>
      <c r="E2" s="1">
        <f>AVERAGE(E21:E990)</f>
        <v>27.363636363636363</v>
      </c>
      <c r="F2" s="1">
        <f>AVERAGE(F21:F990)</f>
        <v>38.612903225806448</v>
      </c>
      <c r="G2" s="7">
        <f t="shared" ref="G2:L2" si="0">AVERAGE(G21:G990)</f>
        <v>1.3059357211642733</v>
      </c>
      <c r="H2" s="7">
        <f t="shared" si="0"/>
        <v>0.41518388263256295</v>
      </c>
      <c r="I2" s="1">
        <f t="shared" si="0"/>
        <v>15.706422018348624</v>
      </c>
      <c r="J2" s="7">
        <f t="shared" si="0"/>
        <v>0.17530134323260263</v>
      </c>
      <c r="K2" s="1">
        <f>AVERAGE(K21:K988)</f>
        <v>13.49375</v>
      </c>
      <c r="L2" s="1">
        <f t="shared" si="0"/>
        <v>11.5375</v>
      </c>
      <c r="M2" s="7">
        <f>AVERAGE(M21:M990)</f>
        <v>1.172845879965446</v>
      </c>
      <c r="Q2" s="7" t="e">
        <f>AVERAGE(Q22:Q990)</f>
        <v>#DIV/0!</v>
      </c>
      <c r="R2" s="7" t="e">
        <f>AVERAGE(R22:R990)</f>
        <v>#DIV/0!</v>
      </c>
    </row>
    <row r="3" spans="1:18" x14ac:dyDescent="0.2">
      <c r="A3" t="s">
        <v>14</v>
      </c>
      <c r="B3">
        <f>MIN(B21:B990)</f>
        <v>17</v>
      </c>
      <c r="C3">
        <f>MIN(C21:C990)</f>
        <v>52</v>
      </c>
      <c r="D3">
        <f>MIN(D21:D990)</f>
        <v>42</v>
      </c>
      <c r="E3">
        <f>MIN(E21:E990)</f>
        <v>20</v>
      </c>
      <c r="F3">
        <f>MIN(F21:F990)</f>
        <v>31</v>
      </c>
      <c r="G3" s="7">
        <f t="shared" ref="G3:L3" si="1">MIN(G21:G990)</f>
        <v>0.90697674418604646</v>
      </c>
      <c r="H3" s="7">
        <f t="shared" si="1"/>
        <v>0.34615384615384615</v>
      </c>
      <c r="I3">
        <f t="shared" si="1"/>
        <v>12</v>
      </c>
      <c r="J3" s="7">
        <f t="shared" si="1"/>
        <v>3.8461538461538464E-2</v>
      </c>
      <c r="K3">
        <f>MIN(K21:K988)</f>
        <v>9</v>
      </c>
      <c r="L3">
        <f t="shared" si="1"/>
        <v>9</v>
      </c>
      <c r="M3" s="7">
        <f>MIN(M21:M990)</f>
        <v>1</v>
      </c>
      <c r="Q3" s="7">
        <f>MIN(Q22:Q990)</f>
        <v>0</v>
      </c>
      <c r="R3" s="7">
        <f>MIN(R22:R990)</f>
        <v>0</v>
      </c>
    </row>
    <row r="4" spans="1:18" x14ac:dyDescent="0.2">
      <c r="A4" t="s">
        <v>15</v>
      </c>
      <c r="B4" s="1">
        <f>PERCENTILE(B21:B990,0.05)</f>
        <v>17.75</v>
      </c>
      <c r="C4" s="1">
        <f t="shared" ref="C4:J4" si="2">PERCENTILE(C21:C990,0.05)</f>
        <v>63.8</v>
      </c>
      <c r="D4" s="1">
        <f t="shared" si="2"/>
        <v>48.4</v>
      </c>
      <c r="E4" s="1">
        <f t="shared" si="2"/>
        <v>21</v>
      </c>
      <c r="F4" s="1">
        <f t="shared" si="2"/>
        <v>32</v>
      </c>
      <c r="G4" s="7">
        <f t="shared" si="2"/>
        <v>1.0747126436781609</v>
      </c>
      <c r="H4" s="7">
        <f t="shared" si="2"/>
        <v>0.35049627791563276</v>
      </c>
      <c r="I4" s="1">
        <f t="shared" si="2"/>
        <v>12</v>
      </c>
      <c r="J4" s="7">
        <f t="shared" si="2"/>
        <v>0.12698412698412698</v>
      </c>
      <c r="K4" s="1">
        <f>PERCENTILE(K21:K988,0.05)</f>
        <v>10</v>
      </c>
      <c r="L4" s="1">
        <f>PERCENTILE(L21:L990,0.05)</f>
        <v>9</v>
      </c>
      <c r="M4" s="7">
        <f>PERCENTILE(M21:M990,0.05)</f>
        <v>1</v>
      </c>
      <c r="Q4" s="7" t="e">
        <f>PERCENTILE(Q22:Q990,0.05)</f>
        <v>#NUM!</v>
      </c>
      <c r="R4" s="7" t="e">
        <f>PERCENTILE(R22:R990,0.05)</f>
        <v>#NUM!</v>
      </c>
    </row>
    <row r="5" spans="1:18" x14ac:dyDescent="0.2">
      <c r="A5" t="s">
        <v>16</v>
      </c>
      <c r="B5" s="1">
        <f>PERCENTILE(B21:B990,0.95)</f>
        <v>35</v>
      </c>
      <c r="C5" s="1">
        <f t="shared" ref="C5:J5" si="3">PERCENTILE(C21:C990,0.95)</f>
        <v>115</v>
      </c>
      <c r="D5" s="1">
        <f t="shared" si="3"/>
        <v>86</v>
      </c>
      <c r="E5" s="1">
        <f t="shared" si="3"/>
        <v>33.5</v>
      </c>
      <c r="F5" s="1">
        <f t="shared" si="3"/>
        <v>46</v>
      </c>
      <c r="G5" s="7">
        <f t="shared" si="3"/>
        <v>1.6306666666666667</v>
      </c>
      <c r="H5" s="7">
        <f t="shared" si="3"/>
        <v>0.53076923076923077</v>
      </c>
      <c r="I5" s="1">
        <f t="shared" si="3"/>
        <v>20</v>
      </c>
      <c r="J5" s="7">
        <f t="shared" si="3"/>
        <v>0.27188940092165897</v>
      </c>
      <c r="K5" s="1">
        <f>PERCENTILE(K21:K988,0.95)</f>
        <v>17</v>
      </c>
      <c r="L5" s="1">
        <f>PERCENTILE(L21:L990,0.95)</f>
        <v>14</v>
      </c>
      <c r="M5" s="7">
        <f>PERCENTILE(M21:M990,0.95)</f>
        <v>1.4166666666666667</v>
      </c>
      <c r="Q5" s="7" t="e">
        <f>PERCENTILE(Q22:Q990,0.95)</f>
        <v>#NUM!</v>
      </c>
      <c r="R5" s="7" t="e">
        <f>PERCENTILE(R22:R990,0.95)</f>
        <v>#NUM!</v>
      </c>
    </row>
    <row r="6" spans="1:18" x14ac:dyDescent="0.2">
      <c r="A6" t="s">
        <v>13</v>
      </c>
      <c r="B6">
        <f>MAX(B21:B990)</f>
        <v>43</v>
      </c>
      <c r="C6">
        <f>MAX(C21:C990)</f>
        <v>122</v>
      </c>
      <c r="D6">
        <f>MAX(D21:D990)</f>
        <v>90</v>
      </c>
      <c r="E6">
        <f>MAX(E21:E990)</f>
        <v>34</v>
      </c>
      <c r="F6">
        <f>MAX(F21:F990)</f>
        <v>48</v>
      </c>
      <c r="G6" s="7">
        <f t="shared" ref="G6:L6" si="4">MAX(G21:G990)</f>
        <v>1.9047619047619047</v>
      </c>
      <c r="H6" s="7">
        <f t="shared" si="4"/>
        <v>0.53846153846153844</v>
      </c>
      <c r="I6">
        <f t="shared" si="4"/>
        <v>24</v>
      </c>
      <c r="J6" s="7">
        <f t="shared" si="4"/>
        <v>0.2857142857142857</v>
      </c>
      <c r="K6">
        <f>MAX(K21:K988)</f>
        <v>17</v>
      </c>
      <c r="L6">
        <f t="shared" si="4"/>
        <v>14</v>
      </c>
      <c r="M6" s="7">
        <f>MAX(M21:M990)</f>
        <v>1.5555555555555556</v>
      </c>
      <c r="Q6" s="7">
        <f>MAX(Q22:Q990)</f>
        <v>0</v>
      </c>
      <c r="R6" s="7">
        <f>MAX(R22:R990)</f>
        <v>0</v>
      </c>
    </row>
    <row r="7" spans="1:18" s="5" customFormat="1" x14ac:dyDescent="0.2">
      <c r="A7" s="5" t="s">
        <v>22</v>
      </c>
      <c r="B7" s="5">
        <f>COUNT(B21:B990)</f>
        <v>36</v>
      </c>
      <c r="C7" s="5">
        <f t="shared" ref="C7:M7" si="5">COUNT(C21:C990)</f>
        <v>109</v>
      </c>
      <c r="D7" s="5">
        <f t="shared" si="5"/>
        <v>109</v>
      </c>
      <c r="E7" s="5">
        <f t="shared" si="5"/>
        <v>11</v>
      </c>
      <c r="F7" s="5">
        <f t="shared" si="5"/>
        <v>31</v>
      </c>
      <c r="G7" s="5">
        <f t="shared" si="5"/>
        <v>109</v>
      </c>
      <c r="H7" s="5">
        <f t="shared" si="5"/>
        <v>11</v>
      </c>
      <c r="I7" s="5">
        <f t="shared" si="5"/>
        <v>109</v>
      </c>
      <c r="J7" s="5">
        <f t="shared" si="5"/>
        <v>31</v>
      </c>
      <c r="K7" s="5">
        <f>COUNT(K21:K990)</f>
        <v>80</v>
      </c>
      <c r="L7" s="5">
        <f t="shared" si="5"/>
        <v>80</v>
      </c>
      <c r="M7" s="5">
        <f t="shared" si="5"/>
        <v>80</v>
      </c>
      <c r="Q7" s="5">
        <f>COUNT(Q21:Q990)</f>
        <v>0</v>
      </c>
      <c r="R7" s="5">
        <f>COUNT(R21:R990)</f>
        <v>0</v>
      </c>
    </row>
    <row r="21" spans="1:13" x14ac:dyDescent="0.2">
      <c r="A21" t="s">
        <v>165</v>
      </c>
      <c r="C21">
        <v>74</v>
      </c>
      <c r="D21">
        <v>60</v>
      </c>
      <c r="E21">
        <v>33</v>
      </c>
      <c r="F21">
        <v>47</v>
      </c>
      <c r="G21" s="7">
        <f t="shared" ref="G21:G31" si="6">C21/D21</f>
        <v>1.2333333333333334</v>
      </c>
      <c r="H21" s="7">
        <f t="shared" ref="H21:H31" si="7">E21/C21</f>
        <v>0.44594594594594594</v>
      </c>
      <c r="I21">
        <v>14</v>
      </c>
      <c r="J21" s="7">
        <v>0.25806451612903225</v>
      </c>
      <c r="K21" s="7"/>
    </row>
    <row r="22" spans="1:13" x14ac:dyDescent="0.2">
      <c r="A22" t="s">
        <v>166</v>
      </c>
      <c r="C22">
        <v>66</v>
      </c>
      <c r="D22">
        <v>55</v>
      </c>
      <c r="E22">
        <v>26</v>
      </c>
      <c r="F22">
        <v>40</v>
      </c>
      <c r="G22" s="7">
        <f t="shared" si="6"/>
        <v>1.2</v>
      </c>
      <c r="H22" s="7">
        <f t="shared" si="7"/>
        <v>0.39393939393939392</v>
      </c>
      <c r="I22">
        <v>12</v>
      </c>
      <c r="J22" s="7">
        <v>0.24137931034482762</v>
      </c>
      <c r="K22" s="7"/>
    </row>
    <row r="23" spans="1:13" x14ac:dyDescent="0.2">
      <c r="A23" t="s">
        <v>167</v>
      </c>
      <c r="C23">
        <v>74</v>
      </c>
      <c r="D23">
        <v>60</v>
      </c>
      <c r="E23">
        <v>32</v>
      </c>
      <c r="F23">
        <v>42</v>
      </c>
      <c r="G23" s="7">
        <f t="shared" si="6"/>
        <v>1.2333333333333334</v>
      </c>
      <c r="H23" s="7">
        <f t="shared" si="7"/>
        <v>0.43243243243243246</v>
      </c>
      <c r="I23">
        <v>14</v>
      </c>
      <c r="J23" s="7">
        <v>0.16666666666666663</v>
      </c>
      <c r="K23" s="7"/>
    </row>
    <row r="24" spans="1:13" x14ac:dyDescent="0.2">
      <c r="A24" t="s">
        <v>168</v>
      </c>
      <c r="C24">
        <v>63</v>
      </c>
      <c r="D24">
        <v>50</v>
      </c>
      <c r="E24">
        <v>25</v>
      </c>
      <c r="F24">
        <v>45</v>
      </c>
      <c r="G24" s="7">
        <f t="shared" si="6"/>
        <v>1.26</v>
      </c>
      <c r="H24" s="7">
        <f t="shared" si="7"/>
        <v>0.3968253968253968</v>
      </c>
      <c r="I24">
        <v>14</v>
      </c>
      <c r="J24" s="7">
        <v>0.16</v>
      </c>
      <c r="K24" s="7"/>
    </row>
    <row r="25" spans="1:13" x14ac:dyDescent="0.2">
      <c r="A25" t="s">
        <v>169</v>
      </c>
      <c r="C25">
        <v>52</v>
      </c>
      <c r="D25">
        <v>44</v>
      </c>
      <c r="E25">
        <v>28</v>
      </c>
      <c r="F25">
        <v>43</v>
      </c>
      <c r="G25" s="7">
        <f t="shared" si="6"/>
        <v>1.1818181818181819</v>
      </c>
      <c r="H25" s="7">
        <f t="shared" si="7"/>
        <v>0.53846153846153844</v>
      </c>
      <c r="I25">
        <v>13</v>
      </c>
      <c r="J25" s="7">
        <v>0.15</v>
      </c>
      <c r="K25" s="7"/>
    </row>
    <row r="26" spans="1:13" x14ac:dyDescent="0.2">
      <c r="A26" t="s">
        <v>170</v>
      </c>
      <c r="C26">
        <v>65</v>
      </c>
      <c r="D26">
        <v>48</v>
      </c>
      <c r="E26">
        <v>34</v>
      </c>
      <c r="F26">
        <v>38</v>
      </c>
      <c r="G26" s="7">
        <f t="shared" si="6"/>
        <v>1.3541666666666667</v>
      </c>
      <c r="H26" s="7">
        <f t="shared" si="7"/>
        <v>0.52307692307692311</v>
      </c>
      <c r="I26">
        <v>13</v>
      </c>
      <c r="J26" s="7">
        <v>0.16</v>
      </c>
      <c r="K26" s="7"/>
    </row>
    <row r="27" spans="1:13" x14ac:dyDescent="0.2">
      <c r="A27" t="s">
        <v>171</v>
      </c>
      <c r="C27">
        <v>78</v>
      </c>
      <c r="D27">
        <v>81</v>
      </c>
      <c r="E27">
        <v>27</v>
      </c>
      <c r="F27">
        <v>45</v>
      </c>
      <c r="G27" s="7">
        <f t="shared" si="6"/>
        <v>0.96296296296296291</v>
      </c>
      <c r="H27" s="7">
        <f t="shared" si="7"/>
        <v>0.34615384615384615</v>
      </c>
      <c r="I27">
        <v>15</v>
      </c>
      <c r="J27" s="7">
        <v>0.16</v>
      </c>
      <c r="K27" s="7"/>
    </row>
    <row r="28" spans="1:13" x14ac:dyDescent="0.2">
      <c r="A28" t="s">
        <v>171</v>
      </c>
      <c r="C28">
        <v>78</v>
      </c>
      <c r="D28">
        <v>65</v>
      </c>
      <c r="E28">
        <v>30</v>
      </c>
      <c r="F28">
        <v>43</v>
      </c>
      <c r="G28" s="7">
        <f t="shared" si="6"/>
        <v>1.2</v>
      </c>
      <c r="H28" s="7">
        <f t="shared" si="7"/>
        <v>0.38461538461538464</v>
      </c>
      <c r="I28">
        <v>16</v>
      </c>
      <c r="J28" s="7">
        <v>0.16</v>
      </c>
      <c r="K28" s="7"/>
    </row>
    <row r="29" spans="1:13" x14ac:dyDescent="0.2">
      <c r="A29" t="s">
        <v>172</v>
      </c>
      <c r="C29">
        <v>62</v>
      </c>
      <c r="D29">
        <v>58</v>
      </c>
      <c r="E29">
        <v>24</v>
      </c>
      <c r="F29">
        <v>43</v>
      </c>
      <c r="G29" s="7">
        <f t="shared" si="6"/>
        <v>1.0689655172413792</v>
      </c>
      <c r="H29" s="7">
        <f t="shared" si="7"/>
        <v>0.38709677419354838</v>
      </c>
      <c r="I29">
        <v>14</v>
      </c>
      <c r="J29" s="7">
        <v>0.16</v>
      </c>
      <c r="K29" s="7"/>
    </row>
    <row r="30" spans="1:13" x14ac:dyDescent="0.2">
      <c r="A30" t="s">
        <v>172</v>
      </c>
      <c r="C30">
        <v>62</v>
      </c>
      <c r="D30">
        <v>58</v>
      </c>
      <c r="E30">
        <v>22</v>
      </c>
      <c r="F30">
        <v>42</v>
      </c>
      <c r="G30" s="7">
        <f t="shared" si="6"/>
        <v>1.0689655172413792</v>
      </c>
      <c r="H30" s="7">
        <f t="shared" si="7"/>
        <v>0.35483870967741937</v>
      </c>
      <c r="I30">
        <v>15</v>
      </c>
      <c r="J30" s="7">
        <v>0.16</v>
      </c>
      <c r="K30" s="7"/>
    </row>
    <row r="31" spans="1:13" x14ac:dyDescent="0.2">
      <c r="A31" t="s">
        <v>172</v>
      </c>
      <c r="C31">
        <v>55</v>
      </c>
      <c r="D31">
        <v>48</v>
      </c>
      <c r="E31">
        <v>20</v>
      </c>
      <c r="F31">
        <v>48</v>
      </c>
      <c r="G31" s="7">
        <f t="shared" si="6"/>
        <v>1.1458333333333333</v>
      </c>
      <c r="H31" s="7">
        <f t="shared" si="7"/>
        <v>0.36363636363636365</v>
      </c>
      <c r="I31">
        <v>14</v>
      </c>
      <c r="J31" s="7">
        <v>0.16</v>
      </c>
      <c r="K31" s="7"/>
    </row>
    <row r="32" spans="1:13" x14ac:dyDescent="0.2">
      <c r="A32" t="s">
        <v>353</v>
      </c>
      <c r="K32">
        <v>11</v>
      </c>
      <c r="L32">
        <v>11</v>
      </c>
      <c r="M32" s="7">
        <f>K32/L32</f>
        <v>1</v>
      </c>
    </row>
    <row r="33" spans="1:13" x14ac:dyDescent="0.2">
      <c r="K33">
        <v>11</v>
      </c>
      <c r="L33">
        <v>11</v>
      </c>
      <c r="M33" s="7">
        <f t="shared" ref="M33:M46" si="8">K33/L33</f>
        <v>1</v>
      </c>
    </row>
    <row r="34" spans="1:13" x14ac:dyDescent="0.2">
      <c r="K34">
        <v>11</v>
      </c>
      <c r="L34">
        <v>11</v>
      </c>
      <c r="M34" s="7">
        <f t="shared" si="8"/>
        <v>1</v>
      </c>
    </row>
    <row r="35" spans="1:13" x14ac:dyDescent="0.2">
      <c r="K35">
        <v>12</v>
      </c>
      <c r="L35">
        <v>11</v>
      </c>
      <c r="M35" s="7">
        <f t="shared" si="8"/>
        <v>1.0909090909090908</v>
      </c>
    </row>
    <row r="36" spans="1:13" x14ac:dyDescent="0.2">
      <c r="K36">
        <v>12</v>
      </c>
      <c r="L36">
        <v>11</v>
      </c>
      <c r="M36" s="7">
        <f t="shared" si="8"/>
        <v>1.0909090909090908</v>
      </c>
    </row>
    <row r="37" spans="1:13" x14ac:dyDescent="0.2">
      <c r="K37">
        <v>11</v>
      </c>
      <c r="L37">
        <v>11</v>
      </c>
      <c r="M37" s="7">
        <f t="shared" si="8"/>
        <v>1</v>
      </c>
    </row>
    <row r="38" spans="1:13" x14ac:dyDescent="0.2">
      <c r="K38">
        <v>12</v>
      </c>
      <c r="L38">
        <v>12</v>
      </c>
      <c r="M38" s="7">
        <f t="shared" si="8"/>
        <v>1</v>
      </c>
    </row>
    <row r="39" spans="1:13" x14ac:dyDescent="0.2">
      <c r="K39">
        <v>12</v>
      </c>
      <c r="L39">
        <v>11.5</v>
      </c>
      <c r="M39" s="7">
        <f t="shared" si="8"/>
        <v>1.0434782608695652</v>
      </c>
    </row>
    <row r="40" spans="1:13" x14ac:dyDescent="0.2">
      <c r="K40">
        <v>12</v>
      </c>
      <c r="L40">
        <v>12</v>
      </c>
      <c r="M40" s="7">
        <f t="shared" si="8"/>
        <v>1</v>
      </c>
    </row>
    <row r="41" spans="1:13" x14ac:dyDescent="0.2">
      <c r="K41">
        <v>12.5</v>
      </c>
      <c r="L41">
        <v>11</v>
      </c>
      <c r="M41" s="7">
        <f t="shared" si="8"/>
        <v>1.1363636363636365</v>
      </c>
    </row>
    <row r="42" spans="1:13" x14ac:dyDescent="0.2">
      <c r="K42">
        <v>12</v>
      </c>
      <c r="L42">
        <v>10</v>
      </c>
      <c r="M42" s="7">
        <f t="shared" si="8"/>
        <v>1.2</v>
      </c>
    </row>
    <row r="43" spans="1:13" x14ac:dyDescent="0.2">
      <c r="K43">
        <v>13</v>
      </c>
      <c r="L43">
        <v>11.5</v>
      </c>
      <c r="M43" s="7">
        <f t="shared" si="8"/>
        <v>1.1304347826086956</v>
      </c>
    </row>
    <row r="44" spans="1:13" x14ac:dyDescent="0.2">
      <c r="K44">
        <v>12</v>
      </c>
      <c r="L44">
        <v>12</v>
      </c>
      <c r="M44" s="7">
        <f t="shared" si="8"/>
        <v>1</v>
      </c>
    </row>
    <row r="45" spans="1:13" x14ac:dyDescent="0.2">
      <c r="K45">
        <v>12</v>
      </c>
      <c r="L45">
        <v>11</v>
      </c>
      <c r="M45" s="7">
        <f t="shared" si="8"/>
        <v>1.0909090909090908</v>
      </c>
    </row>
    <row r="46" spans="1:13" x14ac:dyDescent="0.2">
      <c r="K46">
        <v>13</v>
      </c>
      <c r="L46">
        <v>12</v>
      </c>
      <c r="M46" s="7">
        <f t="shared" si="8"/>
        <v>1.0833333333333333</v>
      </c>
    </row>
    <row r="47" spans="1:13" x14ac:dyDescent="0.2">
      <c r="A47" t="s">
        <v>373</v>
      </c>
      <c r="C47">
        <v>74</v>
      </c>
      <c r="D47">
        <v>59</v>
      </c>
      <c r="G47" s="7">
        <f t="shared" ref="G47:G109" si="9">C47/D47</f>
        <v>1.2542372881355932</v>
      </c>
      <c r="I47">
        <v>12</v>
      </c>
    </row>
    <row r="48" spans="1:13" x14ac:dyDescent="0.2">
      <c r="C48">
        <v>80</v>
      </c>
      <c r="D48">
        <v>52</v>
      </c>
      <c r="G48" s="7">
        <f t="shared" si="9"/>
        <v>1.5384615384615385</v>
      </c>
      <c r="I48">
        <v>14</v>
      </c>
    </row>
    <row r="49" spans="3:9" x14ac:dyDescent="0.2">
      <c r="C49">
        <v>96</v>
      </c>
      <c r="D49">
        <v>54</v>
      </c>
      <c r="G49" s="7">
        <f t="shared" si="9"/>
        <v>1.7777777777777777</v>
      </c>
      <c r="I49">
        <v>18</v>
      </c>
    </row>
    <row r="50" spans="3:9" x14ac:dyDescent="0.2">
      <c r="C50">
        <v>95</v>
      </c>
      <c r="D50">
        <v>84</v>
      </c>
      <c r="G50" s="7">
        <f t="shared" si="9"/>
        <v>1.1309523809523809</v>
      </c>
      <c r="I50">
        <v>16</v>
      </c>
    </row>
    <row r="51" spans="3:9" x14ac:dyDescent="0.2">
      <c r="C51">
        <v>106</v>
      </c>
      <c r="D51">
        <v>80</v>
      </c>
      <c r="G51" s="7">
        <f t="shared" si="9"/>
        <v>1.325</v>
      </c>
      <c r="I51">
        <v>18</v>
      </c>
    </row>
    <row r="52" spans="3:9" x14ac:dyDescent="0.2">
      <c r="C52">
        <v>97</v>
      </c>
      <c r="D52">
        <v>80</v>
      </c>
      <c r="G52" s="7">
        <f t="shared" si="9"/>
        <v>1.2124999999999999</v>
      </c>
      <c r="I52">
        <v>14</v>
      </c>
    </row>
    <row r="53" spans="3:9" x14ac:dyDescent="0.2">
      <c r="C53">
        <v>93</v>
      </c>
      <c r="D53">
        <v>75</v>
      </c>
      <c r="G53" s="7">
        <f t="shared" si="9"/>
        <v>1.24</v>
      </c>
      <c r="I53">
        <v>14</v>
      </c>
    </row>
    <row r="54" spans="3:9" x14ac:dyDescent="0.2">
      <c r="C54">
        <v>102</v>
      </c>
      <c r="D54">
        <v>75</v>
      </c>
      <c r="G54" s="7">
        <f t="shared" si="9"/>
        <v>1.36</v>
      </c>
      <c r="I54">
        <v>16</v>
      </c>
    </row>
    <row r="55" spans="3:9" x14ac:dyDescent="0.2">
      <c r="C55">
        <v>79</v>
      </c>
      <c r="D55">
        <v>66</v>
      </c>
      <c r="G55" s="7">
        <f t="shared" si="9"/>
        <v>1.196969696969697</v>
      </c>
      <c r="I55">
        <v>14</v>
      </c>
    </row>
    <row r="56" spans="3:9" x14ac:dyDescent="0.2">
      <c r="C56">
        <v>67</v>
      </c>
      <c r="D56">
        <v>67</v>
      </c>
      <c r="G56" s="7">
        <f t="shared" si="9"/>
        <v>1</v>
      </c>
      <c r="I56">
        <v>12</v>
      </c>
    </row>
    <row r="57" spans="3:9" x14ac:dyDescent="0.2">
      <c r="C57">
        <v>97</v>
      </c>
      <c r="D57">
        <v>86</v>
      </c>
      <c r="G57" s="7">
        <f t="shared" si="9"/>
        <v>1.1279069767441861</v>
      </c>
      <c r="I57">
        <v>14</v>
      </c>
    </row>
    <row r="58" spans="3:9" x14ac:dyDescent="0.2">
      <c r="C58">
        <v>93</v>
      </c>
      <c r="D58">
        <v>65</v>
      </c>
      <c r="G58" s="7">
        <f t="shared" si="9"/>
        <v>1.4307692307692308</v>
      </c>
      <c r="I58">
        <v>16</v>
      </c>
    </row>
    <row r="59" spans="3:9" x14ac:dyDescent="0.2">
      <c r="C59">
        <v>106</v>
      </c>
      <c r="D59">
        <v>74</v>
      </c>
      <c r="G59" s="7">
        <f t="shared" si="9"/>
        <v>1.4324324324324325</v>
      </c>
      <c r="I59">
        <v>14</v>
      </c>
    </row>
    <row r="60" spans="3:9" x14ac:dyDescent="0.2">
      <c r="C60">
        <v>96</v>
      </c>
      <c r="D60">
        <v>70</v>
      </c>
      <c r="G60" s="7">
        <f t="shared" si="9"/>
        <v>1.3714285714285714</v>
      </c>
      <c r="I60">
        <v>14</v>
      </c>
    </row>
    <row r="61" spans="3:9" x14ac:dyDescent="0.2">
      <c r="C61">
        <v>61</v>
      </c>
      <c r="D61">
        <v>50</v>
      </c>
      <c r="G61" s="7">
        <f t="shared" si="9"/>
        <v>1.22</v>
      </c>
      <c r="I61">
        <v>12</v>
      </c>
    </row>
    <row r="62" spans="3:9" x14ac:dyDescent="0.2">
      <c r="C62">
        <v>105</v>
      </c>
      <c r="D62">
        <v>85</v>
      </c>
      <c r="G62" s="7">
        <f t="shared" si="9"/>
        <v>1.2352941176470589</v>
      </c>
      <c r="I62">
        <v>16</v>
      </c>
    </row>
    <row r="63" spans="3:9" x14ac:dyDescent="0.2">
      <c r="C63">
        <v>107</v>
      </c>
      <c r="D63">
        <v>85</v>
      </c>
      <c r="G63" s="7">
        <f t="shared" si="9"/>
        <v>1.2588235294117647</v>
      </c>
      <c r="I63">
        <v>16</v>
      </c>
    </row>
    <row r="64" spans="3:9" x14ac:dyDescent="0.2">
      <c r="C64">
        <v>90</v>
      </c>
      <c r="D64">
        <v>64</v>
      </c>
      <c r="G64" s="7">
        <f t="shared" si="9"/>
        <v>1.40625</v>
      </c>
      <c r="I64">
        <v>18</v>
      </c>
    </row>
    <row r="65" spans="3:9" x14ac:dyDescent="0.2">
      <c r="C65">
        <v>68</v>
      </c>
      <c r="D65">
        <v>60</v>
      </c>
      <c r="G65" s="7">
        <f t="shared" si="9"/>
        <v>1.1333333333333333</v>
      </c>
      <c r="I65">
        <v>12</v>
      </c>
    </row>
    <row r="66" spans="3:9" x14ac:dyDescent="0.2">
      <c r="C66">
        <v>90</v>
      </c>
      <c r="D66">
        <v>72</v>
      </c>
      <c r="G66" s="7">
        <f t="shared" si="9"/>
        <v>1.25</v>
      </c>
      <c r="I66">
        <v>14</v>
      </c>
    </row>
    <row r="67" spans="3:9" x14ac:dyDescent="0.2">
      <c r="C67">
        <v>98</v>
      </c>
      <c r="D67">
        <v>70</v>
      </c>
      <c r="G67" s="7">
        <f t="shared" si="9"/>
        <v>1.4</v>
      </c>
      <c r="I67">
        <v>16</v>
      </c>
    </row>
    <row r="68" spans="3:9" x14ac:dyDescent="0.2">
      <c r="C68">
        <v>72</v>
      </c>
      <c r="D68">
        <v>58</v>
      </c>
      <c r="G68" s="7">
        <f t="shared" si="9"/>
        <v>1.2413793103448276</v>
      </c>
      <c r="I68">
        <v>12</v>
      </c>
    </row>
    <row r="69" spans="3:9" x14ac:dyDescent="0.2">
      <c r="C69">
        <v>105</v>
      </c>
      <c r="D69">
        <v>83</v>
      </c>
      <c r="G69" s="7">
        <f t="shared" si="9"/>
        <v>1.2650602409638554</v>
      </c>
      <c r="I69">
        <v>14</v>
      </c>
    </row>
    <row r="70" spans="3:9" x14ac:dyDescent="0.2">
      <c r="C70">
        <v>92</v>
      </c>
      <c r="D70">
        <v>72</v>
      </c>
      <c r="G70" s="7">
        <f t="shared" si="9"/>
        <v>1.2777777777777777</v>
      </c>
      <c r="I70">
        <v>14</v>
      </c>
    </row>
    <row r="71" spans="3:9" x14ac:dyDescent="0.2">
      <c r="C71">
        <v>97</v>
      </c>
      <c r="D71">
        <v>68</v>
      </c>
      <c r="G71" s="7">
        <f t="shared" si="9"/>
        <v>1.4264705882352942</v>
      </c>
      <c r="I71">
        <v>14</v>
      </c>
    </row>
    <row r="72" spans="3:9" x14ac:dyDescent="0.2">
      <c r="C72">
        <v>90</v>
      </c>
      <c r="D72">
        <v>70</v>
      </c>
      <c r="G72" s="7">
        <f t="shared" si="9"/>
        <v>1.2857142857142858</v>
      </c>
      <c r="I72">
        <v>14</v>
      </c>
    </row>
    <row r="73" spans="3:9" x14ac:dyDescent="0.2">
      <c r="C73">
        <v>96</v>
      </c>
      <c r="D73">
        <v>85</v>
      </c>
      <c r="G73" s="7">
        <f t="shared" si="9"/>
        <v>1.1294117647058823</v>
      </c>
      <c r="I73">
        <v>14</v>
      </c>
    </row>
    <row r="74" spans="3:9" x14ac:dyDescent="0.2">
      <c r="C74">
        <v>115</v>
      </c>
      <c r="D74">
        <v>90</v>
      </c>
      <c r="G74" s="7">
        <f t="shared" si="9"/>
        <v>1.2777777777777777</v>
      </c>
      <c r="I74">
        <v>12</v>
      </c>
    </row>
    <row r="75" spans="3:9" x14ac:dyDescent="0.2">
      <c r="C75">
        <v>97</v>
      </c>
      <c r="D75">
        <v>89</v>
      </c>
      <c r="G75" s="7">
        <f t="shared" si="9"/>
        <v>1.0898876404494382</v>
      </c>
      <c r="I75">
        <v>12</v>
      </c>
    </row>
    <row r="76" spans="3:9" x14ac:dyDescent="0.2">
      <c r="C76">
        <v>103</v>
      </c>
      <c r="D76">
        <v>86</v>
      </c>
      <c r="G76" s="7">
        <f t="shared" si="9"/>
        <v>1.1976744186046511</v>
      </c>
      <c r="I76">
        <v>12</v>
      </c>
    </row>
    <row r="77" spans="3:9" x14ac:dyDescent="0.2">
      <c r="C77">
        <v>75</v>
      </c>
      <c r="D77">
        <v>59</v>
      </c>
      <c r="G77" s="7">
        <f t="shared" si="9"/>
        <v>1.271186440677966</v>
      </c>
      <c r="I77">
        <v>14</v>
      </c>
    </row>
    <row r="78" spans="3:9" x14ac:dyDescent="0.2">
      <c r="C78">
        <v>77</v>
      </c>
      <c r="D78">
        <v>60</v>
      </c>
      <c r="G78" s="7">
        <f t="shared" si="9"/>
        <v>1.2833333333333334</v>
      </c>
      <c r="I78">
        <v>16</v>
      </c>
    </row>
    <row r="79" spans="3:9" x14ac:dyDescent="0.2">
      <c r="C79">
        <v>90</v>
      </c>
      <c r="D79">
        <v>68</v>
      </c>
      <c r="G79" s="7">
        <f t="shared" si="9"/>
        <v>1.3235294117647058</v>
      </c>
      <c r="I79">
        <v>20</v>
      </c>
    </row>
    <row r="80" spans="3:9" x14ac:dyDescent="0.2">
      <c r="C80">
        <v>82</v>
      </c>
      <c r="D80">
        <v>65</v>
      </c>
      <c r="G80" s="7">
        <f t="shared" si="9"/>
        <v>1.2615384615384615</v>
      </c>
      <c r="I80">
        <v>18</v>
      </c>
    </row>
    <row r="81" spans="3:9" x14ac:dyDescent="0.2">
      <c r="C81">
        <v>77</v>
      </c>
      <c r="D81">
        <v>60</v>
      </c>
      <c r="G81" s="7">
        <f t="shared" si="9"/>
        <v>1.2833333333333334</v>
      </c>
      <c r="I81">
        <v>16</v>
      </c>
    </row>
    <row r="82" spans="3:9" x14ac:dyDescent="0.2">
      <c r="C82">
        <v>82</v>
      </c>
      <c r="D82">
        <v>66</v>
      </c>
      <c r="G82" s="7">
        <f t="shared" si="9"/>
        <v>1.2424242424242424</v>
      </c>
      <c r="I82">
        <v>16</v>
      </c>
    </row>
    <row r="83" spans="3:9" x14ac:dyDescent="0.2">
      <c r="C83">
        <v>80</v>
      </c>
      <c r="D83">
        <v>52</v>
      </c>
      <c r="G83" s="7">
        <f t="shared" si="9"/>
        <v>1.5384615384615385</v>
      </c>
      <c r="I83">
        <v>14</v>
      </c>
    </row>
    <row r="84" spans="3:9" x14ac:dyDescent="0.2">
      <c r="C84">
        <v>70</v>
      </c>
      <c r="D84">
        <v>54</v>
      </c>
      <c r="G84" s="7">
        <f t="shared" si="9"/>
        <v>1.2962962962962963</v>
      </c>
      <c r="I84">
        <v>14</v>
      </c>
    </row>
    <row r="85" spans="3:9" x14ac:dyDescent="0.2">
      <c r="C85">
        <v>72</v>
      </c>
      <c r="D85">
        <v>60</v>
      </c>
      <c r="G85" s="7">
        <f t="shared" si="9"/>
        <v>1.2</v>
      </c>
      <c r="I85">
        <v>14</v>
      </c>
    </row>
    <row r="86" spans="3:9" x14ac:dyDescent="0.2">
      <c r="C86">
        <v>80</v>
      </c>
      <c r="D86">
        <v>42</v>
      </c>
      <c r="G86" s="7">
        <f t="shared" si="9"/>
        <v>1.9047619047619047</v>
      </c>
      <c r="I86">
        <v>16</v>
      </c>
    </row>
    <row r="87" spans="3:9" x14ac:dyDescent="0.2">
      <c r="C87">
        <v>80</v>
      </c>
      <c r="D87">
        <v>62</v>
      </c>
      <c r="G87" s="7">
        <f t="shared" si="9"/>
        <v>1.2903225806451613</v>
      </c>
      <c r="I87">
        <v>14</v>
      </c>
    </row>
    <row r="88" spans="3:9" x14ac:dyDescent="0.2">
      <c r="C88">
        <v>80</v>
      </c>
      <c r="D88">
        <v>66</v>
      </c>
      <c r="G88" s="7">
        <f t="shared" si="9"/>
        <v>1.2121212121212122</v>
      </c>
      <c r="I88">
        <v>14</v>
      </c>
    </row>
    <row r="89" spans="3:9" x14ac:dyDescent="0.2">
      <c r="C89">
        <v>84</v>
      </c>
      <c r="D89">
        <v>77</v>
      </c>
      <c r="G89" s="7">
        <f t="shared" si="9"/>
        <v>1.0909090909090908</v>
      </c>
      <c r="I89">
        <v>18</v>
      </c>
    </row>
    <row r="90" spans="3:9" x14ac:dyDescent="0.2">
      <c r="C90">
        <v>82</v>
      </c>
      <c r="D90">
        <v>74</v>
      </c>
      <c r="G90" s="7">
        <f t="shared" si="9"/>
        <v>1.1081081081081081</v>
      </c>
      <c r="I90">
        <v>16</v>
      </c>
    </row>
    <row r="91" spans="3:9" x14ac:dyDescent="0.2">
      <c r="C91">
        <v>78</v>
      </c>
      <c r="D91">
        <v>86</v>
      </c>
      <c r="G91" s="7">
        <f t="shared" si="9"/>
        <v>0.90697674418604646</v>
      </c>
      <c r="I91">
        <v>20</v>
      </c>
    </row>
    <row r="93" spans="3:9" x14ac:dyDescent="0.2">
      <c r="C93">
        <v>76</v>
      </c>
      <c r="D93">
        <v>61</v>
      </c>
      <c r="G93" s="7">
        <f t="shared" si="9"/>
        <v>1.2459016393442623</v>
      </c>
      <c r="I93">
        <v>14</v>
      </c>
    </row>
    <row r="94" spans="3:9" x14ac:dyDescent="0.2">
      <c r="C94">
        <v>77</v>
      </c>
      <c r="D94">
        <v>65</v>
      </c>
      <c r="G94" s="7">
        <f t="shared" si="9"/>
        <v>1.1846153846153846</v>
      </c>
      <c r="I94">
        <v>14</v>
      </c>
    </row>
    <row r="95" spans="3:9" x14ac:dyDescent="0.2">
      <c r="C95">
        <v>77</v>
      </c>
      <c r="D95">
        <v>57</v>
      </c>
      <c r="G95" s="7">
        <f t="shared" si="9"/>
        <v>1.3508771929824561</v>
      </c>
      <c r="I95">
        <v>14</v>
      </c>
    </row>
    <row r="96" spans="3:9" x14ac:dyDescent="0.2">
      <c r="C96">
        <v>92</v>
      </c>
      <c r="D96">
        <v>63</v>
      </c>
      <c r="G96" s="7">
        <f t="shared" si="9"/>
        <v>1.4603174603174602</v>
      </c>
      <c r="I96">
        <v>16</v>
      </c>
    </row>
    <row r="97" spans="1:13" x14ac:dyDescent="0.2">
      <c r="C97">
        <v>80</v>
      </c>
      <c r="D97">
        <v>60</v>
      </c>
      <c r="G97" s="7">
        <f t="shared" si="9"/>
        <v>1.3333333333333333</v>
      </c>
      <c r="I97">
        <v>14</v>
      </c>
    </row>
    <row r="98" spans="1:13" x14ac:dyDescent="0.2">
      <c r="C98">
        <v>80</v>
      </c>
      <c r="D98">
        <v>64</v>
      </c>
      <c r="G98" s="7">
        <f t="shared" si="9"/>
        <v>1.25</v>
      </c>
      <c r="I98">
        <v>18</v>
      </c>
    </row>
    <row r="99" spans="1:13" x14ac:dyDescent="0.2">
      <c r="C99">
        <v>85</v>
      </c>
      <c r="D99">
        <v>60</v>
      </c>
      <c r="G99" s="7">
        <f t="shared" si="9"/>
        <v>1.4166666666666667</v>
      </c>
      <c r="I99">
        <v>16</v>
      </c>
    </row>
    <row r="100" spans="1:13" x14ac:dyDescent="0.2">
      <c r="C100">
        <v>67</v>
      </c>
      <c r="D100">
        <v>55</v>
      </c>
      <c r="G100" s="7">
        <f t="shared" si="9"/>
        <v>1.2181818181818183</v>
      </c>
      <c r="I100">
        <v>12</v>
      </c>
    </row>
    <row r="101" spans="1:13" x14ac:dyDescent="0.2">
      <c r="C101">
        <v>115</v>
      </c>
      <c r="D101">
        <v>85</v>
      </c>
      <c r="G101" s="7">
        <f t="shared" si="9"/>
        <v>1.3529411764705883</v>
      </c>
      <c r="I101">
        <v>22</v>
      </c>
    </row>
    <row r="102" spans="1:13" x14ac:dyDescent="0.2">
      <c r="C102">
        <v>115</v>
      </c>
      <c r="D102">
        <v>90</v>
      </c>
      <c r="G102" s="7">
        <f t="shared" si="9"/>
        <v>1.2777777777777777</v>
      </c>
      <c r="I102">
        <v>20</v>
      </c>
    </row>
    <row r="103" spans="1:13" x14ac:dyDescent="0.2">
      <c r="C103">
        <v>105</v>
      </c>
      <c r="D103">
        <v>80</v>
      </c>
      <c r="G103" s="7">
        <f t="shared" si="9"/>
        <v>1.3125</v>
      </c>
      <c r="I103">
        <v>20</v>
      </c>
    </row>
    <row r="104" spans="1:13" x14ac:dyDescent="0.2">
      <c r="C104">
        <v>120</v>
      </c>
      <c r="D104">
        <v>90</v>
      </c>
      <c r="G104" s="7">
        <f t="shared" si="9"/>
        <v>1.3333333333333333</v>
      </c>
      <c r="I104">
        <v>24</v>
      </c>
    </row>
    <row r="105" spans="1:13" x14ac:dyDescent="0.2">
      <c r="C105">
        <v>110</v>
      </c>
      <c r="D105">
        <v>85</v>
      </c>
      <c r="G105" s="7">
        <f t="shared" si="9"/>
        <v>1.2941176470588236</v>
      </c>
      <c r="I105">
        <v>22</v>
      </c>
    </row>
    <row r="106" spans="1:13" x14ac:dyDescent="0.2">
      <c r="C106">
        <v>110</v>
      </c>
      <c r="D106">
        <v>80</v>
      </c>
      <c r="G106" s="7">
        <f t="shared" si="9"/>
        <v>1.375</v>
      </c>
      <c r="I106">
        <v>18</v>
      </c>
    </row>
    <row r="107" spans="1:13" x14ac:dyDescent="0.2">
      <c r="C107">
        <v>90</v>
      </c>
      <c r="D107">
        <v>85</v>
      </c>
      <c r="G107" s="7">
        <f t="shared" si="9"/>
        <v>1.0588235294117647</v>
      </c>
      <c r="I107">
        <v>16</v>
      </c>
    </row>
    <row r="108" spans="1:13" x14ac:dyDescent="0.2">
      <c r="C108">
        <v>105</v>
      </c>
      <c r="D108">
        <v>85</v>
      </c>
      <c r="G108" s="7">
        <f t="shared" si="9"/>
        <v>1.2352941176470589</v>
      </c>
      <c r="I108">
        <v>18</v>
      </c>
    </row>
    <row r="109" spans="1:13" x14ac:dyDescent="0.2">
      <c r="C109">
        <v>70</v>
      </c>
      <c r="D109">
        <v>50</v>
      </c>
      <c r="G109" s="7">
        <f t="shared" si="9"/>
        <v>1.4</v>
      </c>
      <c r="I109">
        <v>16</v>
      </c>
    </row>
    <row r="110" spans="1:13" x14ac:dyDescent="0.2">
      <c r="A110" t="s">
        <v>638</v>
      </c>
      <c r="K110">
        <v>17</v>
      </c>
      <c r="L110">
        <v>14</v>
      </c>
      <c r="M110" s="7">
        <f t="shared" ref="M110:M174" si="10">K110/L110</f>
        <v>1.2142857142857142</v>
      </c>
    </row>
    <row r="111" spans="1:13" x14ac:dyDescent="0.2">
      <c r="K111">
        <v>17</v>
      </c>
      <c r="L111">
        <v>14</v>
      </c>
      <c r="M111" s="7">
        <f t="shared" si="10"/>
        <v>1.2142857142857142</v>
      </c>
    </row>
    <row r="112" spans="1:13" x14ac:dyDescent="0.2">
      <c r="K112">
        <v>16</v>
      </c>
      <c r="L112">
        <v>13</v>
      </c>
      <c r="M112" s="7">
        <f t="shared" si="10"/>
        <v>1.2307692307692308</v>
      </c>
    </row>
    <row r="113" spans="1:13" x14ac:dyDescent="0.2">
      <c r="K113">
        <v>16</v>
      </c>
      <c r="L113">
        <v>14</v>
      </c>
      <c r="M113" s="7">
        <f t="shared" si="10"/>
        <v>1.1428571428571428</v>
      </c>
    </row>
    <row r="114" spans="1:13" x14ac:dyDescent="0.2">
      <c r="K114">
        <v>15</v>
      </c>
      <c r="L114">
        <v>12</v>
      </c>
      <c r="M114" s="7">
        <f t="shared" si="10"/>
        <v>1.25</v>
      </c>
    </row>
    <row r="115" spans="1:13" x14ac:dyDescent="0.2">
      <c r="K115">
        <v>16</v>
      </c>
      <c r="L115">
        <v>12</v>
      </c>
      <c r="M115" s="7">
        <f t="shared" si="10"/>
        <v>1.3333333333333333</v>
      </c>
    </row>
    <row r="116" spans="1:13" x14ac:dyDescent="0.2">
      <c r="K116">
        <v>14</v>
      </c>
      <c r="L116">
        <v>13</v>
      </c>
      <c r="M116" s="7">
        <f t="shared" si="10"/>
        <v>1.0769230769230769</v>
      </c>
    </row>
    <row r="117" spans="1:13" x14ac:dyDescent="0.2">
      <c r="K117">
        <v>16</v>
      </c>
      <c r="L117">
        <v>14</v>
      </c>
      <c r="M117" s="7">
        <f t="shared" si="10"/>
        <v>1.1428571428571428</v>
      </c>
    </row>
    <row r="118" spans="1:13" x14ac:dyDescent="0.2">
      <c r="K118">
        <v>15</v>
      </c>
      <c r="L118">
        <v>12</v>
      </c>
      <c r="M118" s="7">
        <f t="shared" si="10"/>
        <v>1.25</v>
      </c>
    </row>
    <row r="119" spans="1:13" x14ac:dyDescent="0.2">
      <c r="K119">
        <v>16</v>
      </c>
      <c r="L119">
        <v>14</v>
      </c>
      <c r="M119" s="7">
        <f t="shared" si="10"/>
        <v>1.1428571428571428</v>
      </c>
    </row>
    <row r="120" spans="1:13" x14ac:dyDescent="0.2">
      <c r="A120" t="s">
        <v>693</v>
      </c>
      <c r="K120">
        <v>14</v>
      </c>
      <c r="L120">
        <v>12</v>
      </c>
      <c r="M120" s="7">
        <f t="shared" si="10"/>
        <v>1.1666666666666667</v>
      </c>
    </row>
    <row r="121" spans="1:13" x14ac:dyDescent="0.2">
      <c r="K121">
        <v>14</v>
      </c>
      <c r="L121">
        <v>12</v>
      </c>
      <c r="M121" s="7">
        <f t="shared" si="10"/>
        <v>1.1666666666666667</v>
      </c>
    </row>
    <row r="122" spans="1:13" x14ac:dyDescent="0.2">
      <c r="K122">
        <v>14</v>
      </c>
      <c r="L122">
        <v>12</v>
      </c>
      <c r="M122" s="7">
        <f t="shared" si="10"/>
        <v>1.1666666666666667</v>
      </c>
    </row>
    <row r="123" spans="1:13" x14ac:dyDescent="0.2">
      <c r="K123">
        <v>13</v>
      </c>
      <c r="L123">
        <v>11</v>
      </c>
      <c r="M123" s="7">
        <f t="shared" si="10"/>
        <v>1.1818181818181819</v>
      </c>
    </row>
    <row r="124" spans="1:13" x14ac:dyDescent="0.2">
      <c r="K124">
        <v>13</v>
      </c>
      <c r="L124">
        <v>10</v>
      </c>
      <c r="M124" s="7">
        <f t="shared" si="10"/>
        <v>1.3</v>
      </c>
    </row>
    <row r="125" spans="1:13" x14ac:dyDescent="0.2">
      <c r="K125">
        <v>14</v>
      </c>
      <c r="L125">
        <v>13</v>
      </c>
      <c r="M125" s="7">
        <f t="shared" si="10"/>
        <v>1.0769230769230769</v>
      </c>
    </row>
    <row r="126" spans="1:13" x14ac:dyDescent="0.2">
      <c r="K126">
        <v>15</v>
      </c>
      <c r="L126">
        <v>12</v>
      </c>
      <c r="M126" s="7">
        <f t="shared" si="10"/>
        <v>1.25</v>
      </c>
    </row>
    <row r="127" spans="1:13" x14ac:dyDescent="0.2">
      <c r="K127">
        <v>14</v>
      </c>
      <c r="L127">
        <v>12</v>
      </c>
      <c r="M127" s="7">
        <f t="shared" si="10"/>
        <v>1.1666666666666667</v>
      </c>
    </row>
    <row r="128" spans="1:13" x14ac:dyDescent="0.2">
      <c r="K128">
        <v>14</v>
      </c>
      <c r="L128">
        <v>11</v>
      </c>
      <c r="M128" s="7">
        <f t="shared" si="10"/>
        <v>1.2727272727272727</v>
      </c>
    </row>
    <row r="129" spans="1:13" x14ac:dyDescent="0.2">
      <c r="K129">
        <v>13</v>
      </c>
      <c r="L129">
        <v>12</v>
      </c>
      <c r="M129" s="7">
        <f t="shared" si="10"/>
        <v>1.0833333333333333</v>
      </c>
    </row>
    <row r="130" spans="1:13" x14ac:dyDescent="0.2">
      <c r="A130" t="s">
        <v>694</v>
      </c>
      <c r="K130">
        <v>16</v>
      </c>
      <c r="L130">
        <v>14</v>
      </c>
      <c r="M130" s="7">
        <f t="shared" si="10"/>
        <v>1.1428571428571428</v>
      </c>
    </row>
    <row r="131" spans="1:13" x14ac:dyDescent="0.2">
      <c r="K131">
        <v>14</v>
      </c>
      <c r="L131">
        <v>12</v>
      </c>
      <c r="M131" s="7">
        <f t="shared" si="10"/>
        <v>1.1666666666666667</v>
      </c>
    </row>
    <row r="132" spans="1:13" x14ac:dyDescent="0.2">
      <c r="K132">
        <v>14</v>
      </c>
      <c r="L132">
        <v>12</v>
      </c>
      <c r="M132" s="7">
        <f t="shared" si="10"/>
        <v>1.1666666666666667</v>
      </c>
    </row>
    <row r="133" spans="1:13" x14ac:dyDescent="0.2">
      <c r="K133">
        <v>17</v>
      </c>
      <c r="L133">
        <v>14</v>
      </c>
      <c r="M133" s="7">
        <f t="shared" si="10"/>
        <v>1.2142857142857142</v>
      </c>
    </row>
    <row r="134" spans="1:13" x14ac:dyDescent="0.2">
      <c r="K134">
        <v>14</v>
      </c>
      <c r="L134">
        <v>13</v>
      </c>
      <c r="M134" s="7">
        <f t="shared" si="10"/>
        <v>1.0769230769230769</v>
      </c>
    </row>
    <row r="135" spans="1:13" x14ac:dyDescent="0.2">
      <c r="K135">
        <v>17</v>
      </c>
      <c r="L135">
        <v>13</v>
      </c>
      <c r="M135" s="7">
        <f t="shared" si="10"/>
        <v>1.3076923076923077</v>
      </c>
    </row>
    <row r="136" spans="1:13" x14ac:dyDescent="0.2">
      <c r="K136">
        <v>15</v>
      </c>
      <c r="L136">
        <v>13</v>
      </c>
      <c r="M136" s="7">
        <f t="shared" si="10"/>
        <v>1.1538461538461537</v>
      </c>
    </row>
    <row r="137" spans="1:13" x14ac:dyDescent="0.2">
      <c r="K137">
        <v>17</v>
      </c>
      <c r="L137">
        <v>13</v>
      </c>
      <c r="M137" s="7">
        <f t="shared" si="10"/>
        <v>1.3076923076923077</v>
      </c>
    </row>
    <row r="138" spans="1:13" x14ac:dyDescent="0.2">
      <c r="K138">
        <v>17</v>
      </c>
      <c r="L138">
        <v>12</v>
      </c>
      <c r="M138" s="7">
        <f t="shared" si="10"/>
        <v>1.4166666666666667</v>
      </c>
    </row>
    <row r="139" spans="1:13" x14ac:dyDescent="0.2">
      <c r="A139" t="s">
        <v>698</v>
      </c>
      <c r="K139">
        <v>14</v>
      </c>
      <c r="L139">
        <v>13</v>
      </c>
      <c r="M139" s="7">
        <f t="shared" si="10"/>
        <v>1.0769230769230769</v>
      </c>
    </row>
    <row r="140" spans="1:13" x14ac:dyDescent="0.2">
      <c r="K140">
        <v>14</v>
      </c>
      <c r="L140">
        <v>12</v>
      </c>
      <c r="M140" s="7">
        <f t="shared" si="10"/>
        <v>1.1666666666666667</v>
      </c>
    </row>
    <row r="141" spans="1:13" x14ac:dyDescent="0.2">
      <c r="K141">
        <v>14</v>
      </c>
      <c r="L141">
        <v>9</v>
      </c>
      <c r="M141" s="7">
        <f t="shared" si="10"/>
        <v>1.5555555555555556</v>
      </c>
    </row>
    <row r="142" spans="1:13" x14ac:dyDescent="0.2">
      <c r="K142">
        <v>14</v>
      </c>
      <c r="L142">
        <v>10</v>
      </c>
      <c r="M142" s="7">
        <f t="shared" si="10"/>
        <v>1.4</v>
      </c>
    </row>
    <row r="143" spans="1:13" x14ac:dyDescent="0.2">
      <c r="K143">
        <v>15</v>
      </c>
      <c r="L143">
        <v>10</v>
      </c>
      <c r="M143" s="7">
        <f t="shared" si="10"/>
        <v>1.5</v>
      </c>
    </row>
    <row r="144" spans="1:13" x14ac:dyDescent="0.2">
      <c r="K144">
        <v>14</v>
      </c>
      <c r="L144">
        <v>9</v>
      </c>
      <c r="M144" s="7">
        <f t="shared" si="10"/>
        <v>1.5555555555555556</v>
      </c>
    </row>
    <row r="145" spans="1:13" x14ac:dyDescent="0.2">
      <c r="K145">
        <v>17</v>
      </c>
      <c r="L145">
        <v>12</v>
      </c>
      <c r="M145" s="7">
        <f t="shared" si="10"/>
        <v>1.4166666666666667</v>
      </c>
    </row>
    <row r="146" spans="1:13" x14ac:dyDescent="0.2">
      <c r="K146">
        <v>14</v>
      </c>
      <c r="L146">
        <v>11</v>
      </c>
      <c r="M146" s="7">
        <f t="shared" si="10"/>
        <v>1.2727272727272727</v>
      </c>
    </row>
    <row r="147" spans="1:13" x14ac:dyDescent="0.2">
      <c r="K147">
        <v>13</v>
      </c>
      <c r="L147">
        <v>10</v>
      </c>
      <c r="M147" s="7">
        <f t="shared" si="10"/>
        <v>1.3</v>
      </c>
    </row>
    <row r="148" spans="1:13" x14ac:dyDescent="0.2">
      <c r="K148">
        <v>14</v>
      </c>
      <c r="L148">
        <v>10</v>
      </c>
      <c r="M148" s="7">
        <f t="shared" si="10"/>
        <v>1.4</v>
      </c>
    </row>
    <row r="149" spans="1:13" x14ac:dyDescent="0.2">
      <c r="A149" t="s">
        <v>699</v>
      </c>
      <c r="K149">
        <v>10</v>
      </c>
      <c r="L149">
        <v>10</v>
      </c>
      <c r="M149" s="7">
        <f t="shared" si="10"/>
        <v>1</v>
      </c>
    </row>
    <row r="150" spans="1:13" x14ac:dyDescent="0.2">
      <c r="K150">
        <v>10</v>
      </c>
      <c r="L150">
        <v>10</v>
      </c>
      <c r="M150" s="7">
        <f t="shared" si="10"/>
        <v>1</v>
      </c>
    </row>
    <row r="151" spans="1:13" x14ac:dyDescent="0.2">
      <c r="K151">
        <v>10</v>
      </c>
      <c r="L151">
        <v>9</v>
      </c>
      <c r="M151" s="7">
        <f t="shared" si="10"/>
        <v>1.1111111111111112</v>
      </c>
    </row>
    <row r="152" spans="1:13" x14ac:dyDescent="0.2">
      <c r="K152">
        <v>9</v>
      </c>
      <c r="L152">
        <v>9</v>
      </c>
      <c r="M152" s="7">
        <f t="shared" si="10"/>
        <v>1</v>
      </c>
    </row>
    <row r="153" spans="1:13" x14ac:dyDescent="0.2">
      <c r="K153">
        <v>10</v>
      </c>
      <c r="L153">
        <v>9</v>
      </c>
      <c r="M153" s="7">
        <f t="shared" si="10"/>
        <v>1.1111111111111112</v>
      </c>
    </row>
    <row r="154" spans="1:13" x14ac:dyDescent="0.2">
      <c r="K154">
        <v>12</v>
      </c>
      <c r="L154">
        <v>11</v>
      </c>
      <c r="M154" s="7">
        <f t="shared" si="10"/>
        <v>1.0909090909090908</v>
      </c>
    </row>
    <row r="155" spans="1:13" x14ac:dyDescent="0.2">
      <c r="K155">
        <v>11</v>
      </c>
      <c r="L155">
        <v>9</v>
      </c>
      <c r="M155" s="7">
        <f t="shared" si="10"/>
        <v>1.2222222222222223</v>
      </c>
    </row>
    <row r="156" spans="1:13" x14ac:dyDescent="0.2">
      <c r="K156">
        <v>11</v>
      </c>
      <c r="L156">
        <v>9</v>
      </c>
      <c r="M156" s="7">
        <f t="shared" si="10"/>
        <v>1.2222222222222223</v>
      </c>
    </row>
    <row r="157" spans="1:13" x14ac:dyDescent="0.2">
      <c r="K157">
        <v>12</v>
      </c>
      <c r="L157">
        <v>9</v>
      </c>
      <c r="M157" s="7">
        <f t="shared" si="10"/>
        <v>1.3333333333333333</v>
      </c>
    </row>
    <row r="158" spans="1:13" x14ac:dyDescent="0.2">
      <c r="A158" t="s">
        <v>700</v>
      </c>
      <c r="K158">
        <v>10</v>
      </c>
      <c r="L158">
        <v>9</v>
      </c>
      <c r="M158" s="7">
        <f t="shared" si="10"/>
        <v>1.1111111111111112</v>
      </c>
    </row>
    <row r="159" spans="1:13" x14ac:dyDescent="0.2">
      <c r="K159">
        <v>13</v>
      </c>
      <c r="L159">
        <v>11</v>
      </c>
      <c r="M159" s="7">
        <f t="shared" si="10"/>
        <v>1.1818181818181819</v>
      </c>
    </row>
    <row r="160" spans="1:13" x14ac:dyDescent="0.2">
      <c r="K160">
        <v>14</v>
      </c>
      <c r="L160">
        <v>12</v>
      </c>
      <c r="M160" s="7">
        <f t="shared" si="10"/>
        <v>1.1666666666666667</v>
      </c>
    </row>
    <row r="161" spans="1:13" x14ac:dyDescent="0.2">
      <c r="K161">
        <v>13</v>
      </c>
      <c r="L161">
        <v>11</v>
      </c>
      <c r="M161" s="7">
        <f t="shared" si="10"/>
        <v>1.1818181818181819</v>
      </c>
    </row>
    <row r="162" spans="1:13" x14ac:dyDescent="0.2">
      <c r="K162">
        <v>12</v>
      </c>
      <c r="L162">
        <v>10</v>
      </c>
      <c r="M162" s="7">
        <f t="shared" si="10"/>
        <v>1.2</v>
      </c>
    </row>
    <row r="163" spans="1:13" x14ac:dyDescent="0.2">
      <c r="K163">
        <v>12</v>
      </c>
      <c r="L163">
        <v>11</v>
      </c>
      <c r="M163" s="7">
        <f t="shared" si="10"/>
        <v>1.0909090909090908</v>
      </c>
    </row>
    <row r="164" spans="1:13" x14ac:dyDescent="0.2">
      <c r="K164">
        <v>14</v>
      </c>
      <c r="L164">
        <v>12</v>
      </c>
      <c r="M164" s="7">
        <f t="shared" si="10"/>
        <v>1.1666666666666667</v>
      </c>
    </row>
    <row r="165" spans="1:13" x14ac:dyDescent="0.2">
      <c r="K165">
        <v>13</v>
      </c>
      <c r="L165">
        <v>11</v>
      </c>
      <c r="M165" s="7">
        <f t="shared" si="10"/>
        <v>1.1818181818181819</v>
      </c>
    </row>
    <row r="166" spans="1:13" x14ac:dyDescent="0.2">
      <c r="K166">
        <v>14</v>
      </c>
      <c r="L166">
        <v>12</v>
      </c>
      <c r="M166" s="7">
        <f t="shared" si="10"/>
        <v>1.1666666666666667</v>
      </c>
    </row>
    <row r="167" spans="1:13" x14ac:dyDescent="0.2">
      <c r="K167">
        <v>14</v>
      </c>
      <c r="L167">
        <v>12</v>
      </c>
      <c r="M167" s="7">
        <f t="shared" si="10"/>
        <v>1.1666666666666667</v>
      </c>
    </row>
    <row r="168" spans="1:13" x14ac:dyDescent="0.2">
      <c r="K168">
        <v>13</v>
      </c>
      <c r="L168">
        <v>11</v>
      </c>
      <c r="M168" s="7">
        <f t="shared" si="10"/>
        <v>1.1818181818181819</v>
      </c>
    </row>
    <row r="169" spans="1:13" x14ac:dyDescent="0.2">
      <c r="A169" t="s">
        <v>938</v>
      </c>
      <c r="K169">
        <v>14</v>
      </c>
      <c r="L169">
        <v>14</v>
      </c>
      <c r="M169" s="7">
        <f t="shared" si="10"/>
        <v>1</v>
      </c>
    </row>
    <row r="170" spans="1:13" x14ac:dyDescent="0.2">
      <c r="K170">
        <v>15</v>
      </c>
      <c r="L170">
        <v>12</v>
      </c>
      <c r="M170" s="7">
        <f t="shared" si="10"/>
        <v>1.25</v>
      </c>
    </row>
    <row r="171" spans="1:13" x14ac:dyDescent="0.2">
      <c r="K171">
        <v>13</v>
      </c>
      <c r="L171">
        <v>12</v>
      </c>
      <c r="M171" s="7">
        <f t="shared" si="10"/>
        <v>1.0833333333333333</v>
      </c>
    </row>
    <row r="172" spans="1:13" x14ac:dyDescent="0.2">
      <c r="K172">
        <v>14</v>
      </c>
      <c r="L172">
        <v>13</v>
      </c>
      <c r="M172" s="7">
        <f t="shared" si="10"/>
        <v>1.0769230769230769</v>
      </c>
    </row>
    <row r="173" spans="1:13" ht="17.25" x14ac:dyDescent="0.25">
      <c r="A173" s="21"/>
      <c r="B173" s="21"/>
      <c r="K173">
        <v>13</v>
      </c>
      <c r="L173">
        <v>12</v>
      </c>
      <c r="M173" s="7">
        <f t="shared" si="10"/>
        <v>1.0833333333333333</v>
      </c>
    </row>
    <row r="174" spans="1:13" ht="17.25" x14ac:dyDescent="0.25">
      <c r="A174" s="21"/>
      <c r="B174" s="21"/>
      <c r="K174">
        <v>15</v>
      </c>
      <c r="L174">
        <v>13</v>
      </c>
      <c r="M174" s="7">
        <f t="shared" si="10"/>
        <v>1.1538461538461537</v>
      </c>
    </row>
    <row r="175" spans="1:13" x14ac:dyDescent="0.2">
      <c r="A175" t="s">
        <v>1081</v>
      </c>
      <c r="G175"/>
      <c r="H175"/>
    </row>
    <row r="176" spans="1:13" x14ac:dyDescent="0.2">
      <c r="A176" t="s">
        <v>1080</v>
      </c>
      <c r="B176">
        <v>28</v>
      </c>
      <c r="C176">
        <v>87</v>
      </c>
      <c r="D176">
        <v>67</v>
      </c>
      <c r="G176">
        <f t="shared" ref="G176:G211" si="11">C176/D176</f>
        <v>1.2985074626865671</v>
      </c>
      <c r="I176">
        <v>14</v>
      </c>
      <c r="J176"/>
      <c r="L176" s="7"/>
      <c r="M176"/>
    </row>
    <row r="177" spans="1:13" x14ac:dyDescent="0.2">
      <c r="A177" t="s">
        <v>1080</v>
      </c>
      <c r="B177">
        <v>33</v>
      </c>
      <c r="C177">
        <v>78</v>
      </c>
      <c r="D177">
        <v>72</v>
      </c>
      <c r="G177">
        <f t="shared" si="11"/>
        <v>1.0833333333333333</v>
      </c>
      <c r="I177">
        <v>14</v>
      </c>
      <c r="J177"/>
      <c r="L177" s="7"/>
      <c r="M177"/>
    </row>
    <row r="178" spans="1:13" x14ac:dyDescent="0.2">
      <c r="A178" t="s">
        <v>1079</v>
      </c>
      <c r="B178">
        <v>43</v>
      </c>
      <c r="C178">
        <v>87</v>
      </c>
      <c r="D178">
        <v>50</v>
      </c>
      <c r="G178">
        <f t="shared" si="11"/>
        <v>1.74</v>
      </c>
      <c r="I178">
        <v>18</v>
      </c>
      <c r="J178"/>
      <c r="L178" s="7"/>
      <c r="M178"/>
    </row>
    <row r="179" spans="1:13" x14ac:dyDescent="0.2">
      <c r="A179" t="s">
        <v>1079</v>
      </c>
      <c r="B179">
        <v>38</v>
      </c>
      <c r="C179">
        <v>82</v>
      </c>
      <c r="D179">
        <v>59</v>
      </c>
      <c r="G179">
        <f t="shared" si="11"/>
        <v>1.3898305084745763</v>
      </c>
      <c r="I179">
        <v>18</v>
      </c>
      <c r="J179"/>
      <c r="L179" s="7"/>
      <c r="M179"/>
    </row>
    <row r="180" spans="1:13" x14ac:dyDescent="0.2">
      <c r="A180" t="s">
        <v>1078</v>
      </c>
      <c r="B180">
        <v>28</v>
      </c>
      <c r="C180">
        <v>116</v>
      </c>
      <c r="D180">
        <v>85</v>
      </c>
      <c r="G180">
        <f t="shared" si="11"/>
        <v>1.3647058823529412</v>
      </c>
      <c r="I180">
        <v>20</v>
      </c>
      <c r="J180"/>
      <c r="L180" s="7"/>
      <c r="M180"/>
    </row>
    <row r="181" spans="1:13" x14ac:dyDescent="0.2">
      <c r="A181" t="s">
        <v>1078</v>
      </c>
      <c r="B181">
        <v>28</v>
      </c>
      <c r="C181">
        <v>122</v>
      </c>
      <c r="D181">
        <v>75</v>
      </c>
      <c r="G181">
        <f t="shared" si="11"/>
        <v>1.6266666666666667</v>
      </c>
      <c r="I181">
        <v>16</v>
      </c>
      <c r="J181"/>
      <c r="L181" s="7"/>
      <c r="M181"/>
    </row>
    <row r="182" spans="1:13" x14ac:dyDescent="0.2">
      <c r="A182" t="s">
        <v>1077</v>
      </c>
      <c r="B182">
        <v>28</v>
      </c>
      <c r="C182">
        <v>83</v>
      </c>
      <c r="D182">
        <v>68</v>
      </c>
      <c r="G182">
        <f t="shared" si="11"/>
        <v>1.2205882352941178</v>
      </c>
      <c r="I182">
        <v>16</v>
      </c>
      <c r="J182"/>
      <c r="L182" s="7"/>
      <c r="M182"/>
    </row>
    <row r="183" spans="1:13" x14ac:dyDescent="0.2">
      <c r="A183" t="s">
        <v>1077</v>
      </c>
      <c r="B183">
        <v>25</v>
      </c>
      <c r="C183">
        <v>76</v>
      </c>
      <c r="D183">
        <v>70</v>
      </c>
      <c r="G183">
        <f t="shared" si="11"/>
        <v>1.0857142857142856</v>
      </c>
      <c r="I183">
        <v>16</v>
      </c>
      <c r="J183"/>
      <c r="L183" s="7"/>
      <c r="M183"/>
    </row>
    <row r="184" spans="1:13" x14ac:dyDescent="0.2">
      <c r="A184" t="s">
        <v>1076</v>
      </c>
      <c r="B184">
        <v>26</v>
      </c>
      <c r="C184">
        <v>92</v>
      </c>
      <c r="D184">
        <v>73</v>
      </c>
      <c r="G184">
        <f t="shared" si="11"/>
        <v>1.2602739726027397</v>
      </c>
      <c r="I184">
        <v>18</v>
      </c>
      <c r="J184"/>
      <c r="L184" s="7"/>
      <c r="M184"/>
    </row>
    <row r="185" spans="1:13" x14ac:dyDescent="0.2">
      <c r="A185" t="s">
        <v>1076</v>
      </c>
      <c r="B185">
        <v>25</v>
      </c>
      <c r="C185">
        <v>85</v>
      </c>
      <c r="D185">
        <v>68</v>
      </c>
      <c r="G185">
        <f t="shared" si="11"/>
        <v>1.25</v>
      </c>
      <c r="I185">
        <v>14</v>
      </c>
      <c r="J185"/>
      <c r="L185" s="7"/>
      <c r="M185"/>
    </row>
    <row r="186" spans="1:13" x14ac:dyDescent="0.2">
      <c r="A186" t="s">
        <v>1075</v>
      </c>
      <c r="B186">
        <v>22</v>
      </c>
      <c r="C186">
        <v>82</v>
      </c>
      <c r="D186">
        <v>50</v>
      </c>
      <c r="G186">
        <f t="shared" si="11"/>
        <v>1.64</v>
      </c>
      <c r="I186">
        <v>18</v>
      </c>
      <c r="J186"/>
      <c r="L186" s="7"/>
      <c r="M186"/>
    </row>
    <row r="187" spans="1:13" x14ac:dyDescent="0.2">
      <c r="A187" t="s">
        <v>1075</v>
      </c>
      <c r="B187">
        <v>19</v>
      </c>
      <c r="C187">
        <v>75</v>
      </c>
      <c r="D187">
        <v>52</v>
      </c>
      <c r="G187">
        <f t="shared" si="11"/>
        <v>1.4423076923076923</v>
      </c>
      <c r="I187">
        <v>12</v>
      </c>
      <c r="J187"/>
      <c r="L187" s="7"/>
      <c r="M187"/>
    </row>
    <row r="188" spans="1:13" x14ac:dyDescent="0.2">
      <c r="A188" t="s">
        <v>1074</v>
      </c>
      <c r="B188">
        <v>20</v>
      </c>
      <c r="C188">
        <v>65</v>
      </c>
      <c r="D188">
        <v>48</v>
      </c>
      <c r="G188">
        <f t="shared" si="11"/>
        <v>1.3541666666666667</v>
      </c>
      <c r="I188">
        <v>14</v>
      </c>
      <c r="J188"/>
      <c r="L188" s="7"/>
      <c r="M188"/>
    </row>
    <row r="189" spans="1:13" x14ac:dyDescent="0.2">
      <c r="A189" t="s">
        <v>1074</v>
      </c>
      <c r="B189">
        <v>18</v>
      </c>
      <c r="C189">
        <v>76</v>
      </c>
      <c r="D189">
        <v>50</v>
      </c>
      <c r="G189">
        <f t="shared" si="11"/>
        <v>1.52</v>
      </c>
      <c r="I189">
        <v>18</v>
      </c>
      <c r="J189"/>
      <c r="L189" s="7"/>
      <c r="M189"/>
    </row>
    <row r="190" spans="1:13" x14ac:dyDescent="0.2">
      <c r="A190" t="s">
        <v>1073</v>
      </c>
      <c r="B190">
        <v>26</v>
      </c>
      <c r="C190">
        <v>98</v>
      </c>
      <c r="D190">
        <v>60</v>
      </c>
      <c r="G190">
        <f t="shared" si="11"/>
        <v>1.6333333333333333</v>
      </c>
      <c r="I190">
        <v>18</v>
      </c>
      <c r="J190"/>
      <c r="L190" s="7"/>
      <c r="M190"/>
    </row>
    <row r="191" spans="1:13" x14ac:dyDescent="0.2">
      <c r="A191" t="s">
        <v>1073</v>
      </c>
      <c r="B191">
        <v>24</v>
      </c>
      <c r="C191">
        <v>90</v>
      </c>
      <c r="D191">
        <v>58</v>
      </c>
      <c r="G191">
        <f t="shared" si="11"/>
        <v>1.5517241379310345</v>
      </c>
      <c r="I191">
        <v>18</v>
      </c>
      <c r="J191"/>
      <c r="L191" s="7"/>
      <c r="M191"/>
    </row>
    <row r="192" spans="1:13" x14ac:dyDescent="0.2">
      <c r="A192" t="s">
        <v>1072</v>
      </c>
      <c r="B192">
        <v>23</v>
      </c>
      <c r="C192">
        <v>89</v>
      </c>
      <c r="D192">
        <v>68</v>
      </c>
      <c r="G192">
        <f t="shared" si="11"/>
        <v>1.3088235294117647</v>
      </c>
      <c r="I192">
        <v>16</v>
      </c>
      <c r="J192"/>
      <c r="L192" s="7"/>
      <c r="M192"/>
    </row>
    <row r="193" spans="1:13" x14ac:dyDescent="0.2">
      <c r="A193" t="s">
        <v>1072</v>
      </c>
      <c r="B193">
        <v>31</v>
      </c>
      <c r="C193">
        <v>97</v>
      </c>
      <c r="D193">
        <v>69</v>
      </c>
      <c r="G193">
        <f t="shared" si="11"/>
        <v>1.4057971014492754</v>
      </c>
      <c r="I193">
        <v>16</v>
      </c>
      <c r="J193"/>
      <c r="L193" s="7"/>
      <c r="M193"/>
    </row>
    <row r="194" spans="1:13" x14ac:dyDescent="0.2">
      <c r="A194" t="s">
        <v>1071</v>
      </c>
      <c r="B194">
        <v>31</v>
      </c>
      <c r="C194">
        <v>98</v>
      </c>
      <c r="D194">
        <v>80</v>
      </c>
      <c r="G194">
        <f t="shared" si="11"/>
        <v>1.2250000000000001</v>
      </c>
      <c r="I194">
        <v>18</v>
      </c>
      <c r="J194"/>
      <c r="L194" s="7"/>
      <c r="M194"/>
    </row>
    <row r="195" spans="1:13" x14ac:dyDescent="0.2">
      <c r="A195" t="s">
        <v>1071</v>
      </c>
      <c r="B195">
        <v>27</v>
      </c>
      <c r="C195">
        <v>85</v>
      </c>
      <c r="D195">
        <v>69</v>
      </c>
      <c r="G195">
        <f t="shared" si="11"/>
        <v>1.2318840579710144</v>
      </c>
      <c r="I195">
        <v>16</v>
      </c>
      <c r="J195"/>
      <c r="L195" s="7"/>
      <c r="M195"/>
    </row>
    <row r="196" spans="1:13" x14ac:dyDescent="0.2">
      <c r="A196" t="s">
        <v>1070</v>
      </c>
      <c r="B196">
        <v>24</v>
      </c>
      <c r="C196">
        <v>119</v>
      </c>
      <c r="D196">
        <v>65</v>
      </c>
      <c r="G196">
        <f t="shared" si="11"/>
        <v>1.8307692307692307</v>
      </c>
      <c r="I196">
        <v>20</v>
      </c>
      <c r="J196"/>
      <c r="L196" s="7"/>
      <c r="M196"/>
    </row>
    <row r="197" spans="1:13" x14ac:dyDescent="0.2">
      <c r="A197" t="s">
        <v>1070</v>
      </c>
      <c r="B197">
        <v>17</v>
      </c>
      <c r="C197">
        <v>93</v>
      </c>
      <c r="D197">
        <v>67</v>
      </c>
      <c r="G197">
        <f t="shared" si="11"/>
        <v>1.3880597014925373</v>
      </c>
      <c r="I197">
        <v>16</v>
      </c>
      <c r="J197"/>
      <c r="L197" s="7"/>
      <c r="M197"/>
    </row>
    <row r="198" spans="1:13" x14ac:dyDescent="0.2">
      <c r="A198" t="s">
        <v>1069</v>
      </c>
      <c r="B198">
        <v>27</v>
      </c>
      <c r="C198">
        <v>72</v>
      </c>
      <c r="D198">
        <v>51</v>
      </c>
      <c r="G198">
        <f t="shared" si="11"/>
        <v>1.411764705882353</v>
      </c>
      <c r="I198">
        <v>15</v>
      </c>
      <c r="J198"/>
      <c r="L198" s="7"/>
      <c r="M198"/>
    </row>
    <row r="199" spans="1:13" x14ac:dyDescent="0.2">
      <c r="A199" t="s">
        <v>1069</v>
      </c>
      <c r="B199">
        <v>34</v>
      </c>
      <c r="C199">
        <v>81</v>
      </c>
      <c r="D199">
        <v>56</v>
      </c>
      <c r="G199">
        <f t="shared" si="11"/>
        <v>1.4464285714285714</v>
      </c>
      <c r="I199">
        <v>16</v>
      </c>
      <c r="J199"/>
      <c r="L199" s="7"/>
      <c r="M199"/>
    </row>
    <row r="200" spans="1:13" x14ac:dyDescent="0.2">
      <c r="A200" t="s">
        <v>1068</v>
      </c>
      <c r="B200">
        <v>17</v>
      </c>
      <c r="C200">
        <v>70</v>
      </c>
      <c r="D200">
        <v>49</v>
      </c>
      <c r="G200">
        <f t="shared" si="11"/>
        <v>1.4285714285714286</v>
      </c>
      <c r="I200">
        <v>16</v>
      </c>
      <c r="J200"/>
      <c r="L200" s="7"/>
      <c r="M200"/>
    </row>
    <row r="201" spans="1:13" x14ac:dyDescent="0.2">
      <c r="A201" t="s">
        <v>1068</v>
      </c>
      <c r="B201">
        <v>18</v>
      </c>
      <c r="C201">
        <v>70</v>
      </c>
      <c r="D201">
        <v>44</v>
      </c>
      <c r="G201">
        <f t="shared" si="11"/>
        <v>1.5909090909090908</v>
      </c>
      <c r="I201">
        <v>14</v>
      </c>
      <c r="J201"/>
      <c r="L201" s="7"/>
      <c r="M201"/>
    </row>
    <row r="202" spans="1:13" x14ac:dyDescent="0.2">
      <c r="A202" t="s">
        <v>1067</v>
      </c>
      <c r="B202">
        <v>19</v>
      </c>
      <c r="C202">
        <v>85</v>
      </c>
      <c r="D202">
        <v>73</v>
      </c>
      <c r="G202">
        <f t="shared" si="11"/>
        <v>1.1643835616438356</v>
      </c>
      <c r="I202">
        <v>16</v>
      </c>
      <c r="J202"/>
      <c r="L202" s="7"/>
      <c r="M202"/>
    </row>
    <row r="203" spans="1:13" x14ac:dyDescent="0.2">
      <c r="A203" t="s">
        <v>1067</v>
      </c>
      <c r="B203">
        <v>18</v>
      </c>
      <c r="C203">
        <v>68</v>
      </c>
      <c r="D203">
        <v>57</v>
      </c>
      <c r="G203">
        <f t="shared" si="11"/>
        <v>1.1929824561403508</v>
      </c>
      <c r="I203">
        <v>16</v>
      </c>
      <c r="J203"/>
      <c r="L203" s="7"/>
      <c r="M203"/>
    </row>
    <row r="204" spans="1:13" x14ac:dyDescent="0.2">
      <c r="A204" t="s">
        <v>1066</v>
      </c>
      <c r="B204">
        <v>31</v>
      </c>
      <c r="C204">
        <v>83</v>
      </c>
      <c r="D204">
        <v>60</v>
      </c>
      <c r="G204">
        <f t="shared" si="11"/>
        <v>1.3833333333333333</v>
      </c>
      <c r="I204">
        <v>18</v>
      </c>
      <c r="J204"/>
      <c r="L204" s="7"/>
      <c r="M204"/>
    </row>
    <row r="205" spans="1:13" x14ac:dyDescent="0.2">
      <c r="A205" t="s">
        <v>1066</v>
      </c>
      <c r="B205">
        <v>26</v>
      </c>
      <c r="C205">
        <v>74</v>
      </c>
      <c r="D205">
        <v>61</v>
      </c>
      <c r="G205">
        <f t="shared" si="11"/>
        <v>1.2131147540983607</v>
      </c>
      <c r="I205">
        <v>17</v>
      </c>
      <c r="J205"/>
      <c r="L205" s="7"/>
      <c r="M205"/>
    </row>
    <row r="206" spans="1:13" x14ac:dyDescent="0.2">
      <c r="A206" t="s">
        <v>1065</v>
      </c>
      <c r="B206">
        <v>28</v>
      </c>
      <c r="C206">
        <v>92</v>
      </c>
      <c r="D206">
        <v>66</v>
      </c>
      <c r="G206">
        <f t="shared" si="11"/>
        <v>1.393939393939394</v>
      </c>
      <c r="I206">
        <v>19</v>
      </c>
      <c r="J206"/>
      <c r="L206" s="7"/>
      <c r="M206"/>
    </row>
    <row r="207" spans="1:13" x14ac:dyDescent="0.2">
      <c r="A207" t="s">
        <v>1065</v>
      </c>
      <c r="B207">
        <v>27</v>
      </c>
      <c r="C207">
        <v>82</v>
      </c>
      <c r="D207">
        <v>57</v>
      </c>
      <c r="G207">
        <f t="shared" si="11"/>
        <v>1.4385964912280702</v>
      </c>
      <c r="I207">
        <v>16</v>
      </c>
      <c r="J207"/>
      <c r="L207" s="7"/>
      <c r="M207"/>
    </row>
    <row r="208" spans="1:13" x14ac:dyDescent="0.2">
      <c r="A208" t="s">
        <v>1064</v>
      </c>
      <c r="B208">
        <v>25</v>
      </c>
      <c r="C208">
        <v>78</v>
      </c>
      <c r="D208">
        <v>66</v>
      </c>
      <c r="G208">
        <f t="shared" si="11"/>
        <v>1.1818181818181819</v>
      </c>
      <c r="I208">
        <v>15</v>
      </c>
      <c r="J208"/>
      <c r="L208" s="7"/>
      <c r="M208"/>
    </row>
    <row r="209" spans="1:13" x14ac:dyDescent="0.2">
      <c r="A209" t="s">
        <v>1064</v>
      </c>
      <c r="B209">
        <v>26</v>
      </c>
      <c r="C209">
        <v>75</v>
      </c>
      <c r="D209">
        <v>58</v>
      </c>
      <c r="G209">
        <f t="shared" si="11"/>
        <v>1.2931034482758621</v>
      </c>
      <c r="I209">
        <v>16</v>
      </c>
      <c r="J209"/>
      <c r="L209" s="7"/>
      <c r="M209"/>
    </row>
    <row r="210" spans="1:13" x14ac:dyDescent="0.2">
      <c r="A210" t="s">
        <v>1063</v>
      </c>
      <c r="B210">
        <v>23</v>
      </c>
      <c r="C210">
        <v>81</v>
      </c>
      <c r="D210">
        <v>60</v>
      </c>
      <c r="G210">
        <f t="shared" si="11"/>
        <v>1.35</v>
      </c>
      <c r="I210">
        <v>20</v>
      </c>
      <c r="J210"/>
      <c r="L210" s="7"/>
      <c r="M210"/>
    </row>
    <row r="211" spans="1:13" x14ac:dyDescent="0.2">
      <c r="A211" t="s">
        <v>1063</v>
      </c>
      <c r="B211">
        <v>23</v>
      </c>
      <c r="C211">
        <v>71</v>
      </c>
      <c r="D211">
        <v>55</v>
      </c>
      <c r="G211">
        <f t="shared" si="11"/>
        <v>1.290909090909091</v>
      </c>
      <c r="I211">
        <v>18</v>
      </c>
      <c r="J211"/>
      <c r="L211" s="7"/>
      <c r="M211"/>
    </row>
    <row r="212" spans="1:13" x14ac:dyDescent="0.2">
      <c r="A212" t="s">
        <v>1082</v>
      </c>
      <c r="F212">
        <v>40</v>
      </c>
      <c r="J212" s="7">
        <v>0.14285714285714285</v>
      </c>
    </row>
    <row r="213" spans="1:13" x14ac:dyDescent="0.2">
      <c r="F213">
        <v>39</v>
      </c>
      <c r="J213" s="7">
        <v>0.17142857142857143</v>
      </c>
    </row>
    <row r="214" spans="1:13" x14ac:dyDescent="0.2">
      <c r="F214">
        <v>35</v>
      </c>
      <c r="J214" s="7">
        <v>3.8461538461538464E-2</v>
      </c>
    </row>
    <row r="215" spans="1:13" x14ac:dyDescent="0.2">
      <c r="F215">
        <v>35</v>
      </c>
      <c r="J215" s="7">
        <v>0.24</v>
      </c>
    </row>
    <row r="216" spans="1:13" x14ac:dyDescent="0.2">
      <c r="F216">
        <v>34</v>
      </c>
      <c r="J216" s="7">
        <v>0.14285714285714285</v>
      </c>
    </row>
    <row r="217" spans="1:13" x14ac:dyDescent="0.2">
      <c r="F217">
        <v>31</v>
      </c>
      <c r="J217" s="7">
        <v>0.14705882352941177</v>
      </c>
    </row>
    <row r="218" spans="1:13" x14ac:dyDescent="0.2">
      <c r="F218">
        <v>35</v>
      </c>
      <c r="J218" s="7">
        <v>0.21212121212121213</v>
      </c>
    </row>
    <row r="219" spans="1:13" x14ac:dyDescent="0.2">
      <c r="F219">
        <v>32</v>
      </c>
      <c r="J219" s="7">
        <v>0.18518518518518517</v>
      </c>
    </row>
    <row r="220" spans="1:13" x14ac:dyDescent="0.2">
      <c r="F220">
        <v>34</v>
      </c>
      <c r="J220" s="7">
        <v>0.23684210526315788</v>
      </c>
    </row>
    <row r="221" spans="1:13" x14ac:dyDescent="0.2">
      <c r="F221">
        <v>33</v>
      </c>
      <c r="J221" s="7">
        <v>0.2857142857142857</v>
      </c>
    </row>
    <row r="222" spans="1:13" x14ac:dyDescent="0.2">
      <c r="F222">
        <v>36</v>
      </c>
      <c r="J222" s="7">
        <v>0.15</v>
      </c>
    </row>
    <row r="223" spans="1:13" x14ac:dyDescent="0.2">
      <c r="F223">
        <v>34</v>
      </c>
      <c r="J223" s="7">
        <v>0.2857142857142857</v>
      </c>
    </row>
    <row r="224" spans="1:13" x14ac:dyDescent="0.2">
      <c r="F224">
        <v>38</v>
      </c>
      <c r="J224" s="7">
        <v>0.16216216216216217</v>
      </c>
    </row>
    <row r="225" spans="6:10" x14ac:dyDescent="0.2">
      <c r="F225">
        <v>37</v>
      </c>
      <c r="J225" s="7">
        <v>0.15789473684210525</v>
      </c>
    </row>
    <row r="226" spans="6:10" x14ac:dyDescent="0.2">
      <c r="F226">
        <v>32</v>
      </c>
      <c r="J226" s="7">
        <v>0.15151515151515152</v>
      </c>
    </row>
    <row r="227" spans="6:10" x14ac:dyDescent="0.2">
      <c r="F227">
        <v>38</v>
      </c>
      <c r="J227" s="7">
        <v>0.19230769230769232</v>
      </c>
    </row>
    <row r="228" spans="6:10" x14ac:dyDescent="0.2">
      <c r="F228">
        <v>35</v>
      </c>
      <c r="J228" s="7">
        <v>0.15</v>
      </c>
    </row>
    <row r="229" spans="6:10" x14ac:dyDescent="0.2">
      <c r="F229">
        <v>45</v>
      </c>
      <c r="J229" s="7">
        <v>0.16</v>
      </c>
    </row>
    <row r="230" spans="6:10" x14ac:dyDescent="0.2">
      <c r="F230">
        <v>40</v>
      </c>
      <c r="J230" s="7">
        <v>0.1111111111111111</v>
      </c>
    </row>
    <row r="231" spans="6:10" x14ac:dyDescent="0.2">
      <c r="F231">
        <v>38</v>
      </c>
      <c r="J231" s="7">
        <v>0.17499999999999999</v>
      </c>
    </row>
  </sheetData>
  <phoneticPr fontId="4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2"/>
  <sheetViews>
    <sheetView workbookViewId="0">
      <pane ySplit="2295" topLeftCell="A97" activePane="bottomLeft"/>
      <selection activeCell="M2" sqref="M2:M6"/>
      <selection pane="bottomLeft" activeCell="M132" sqref="M132"/>
    </sheetView>
  </sheetViews>
  <sheetFormatPr defaultRowHeight="12.75" x14ac:dyDescent="0.2"/>
  <cols>
    <col min="7" max="8" width="9.140625" style="7"/>
  </cols>
  <sheetData>
    <row r="1" spans="1:13" x14ac:dyDescent="0.2">
      <c r="A1" s="2" t="s">
        <v>40</v>
      </c>
      <c r="B1" s="2" t="s">
        <v>583</v>
      </c>
      <c r="C1" s="2" t="s">
        <v>1</v>
      </c>
      <c r="D1" s="2" t="s">
        <v>2</v>
      </c>
      <c r="E1" s="2" t="s">
        <v>5</v>
      </c>
      <c r="F1" s="2" t="s">
        <v>4</v>
      </c>
      <c r="G1" s="6" t="s">
        <v>3</v>
      </c>
      <c r="H1" s="6" t="s">
        <v>6</v>
      </c>
      <c r="I1" s="2" t="s">
        <v>24</v>
      </c>
      <c r="J1" s="2"/>
      <c r="K1" s="2" t="s">
        <v>7</v>
      </c>
      <c r="L1" s="2" t="s">
        <v>8</v>
      </c>
      <c r="M1" s="3"/>
    </row>
    <row r="2" spans="1:13" x14ac:dyDescent="0.2">
      <c r="A2" t="s">
        <v>12</v>
      </c>
      <c r="B2" s="1">
        <f>AVERAGE(B20:B992)</f>
        <v>14.477272727272727</v>
      </c>
      <c r="C2" s="1">
        <f>AVERAGE(C20:C992)</f>
        <v>96.40425531914893</v>
      </c>
      <c r="D2" s="1">
        <f t="shared" ref="D2:L2" si="0">AVERAGE(D20:D992)</f>
        <v>54.936170212765958</v>
      </c>
      <c r="E2" s="1">
        <f t="shared" si="0"/>
        <v>59.595744680851062</v>
      </c>
      <c r="F2" s="1">
        <f t="shared" si="0"/>
        <v>29.787234042553191</v>
      </c>
      <c r="G2" s="7">
        <f t="shared" si="0"/>
        <v>1.7767049595753548</v>
      </c>
      <c r="H2" s="7">
        <f t="shared" si="0"/>
        <v>0.62008804326521449</v>
      </c>
      <c r="I2" s="1">
        <f t="shared" si="0"/>
        <v>18.808510638297872</v>
      </c>
      <c r="J2" s="1"/>
      <c r="K2" s="1">
        <f t="shared" si="0"/>
        <v>13.011940298507461</v>
      </c>
      <c r="L2" s="1">
        <f t="shared" si="0"/>
        <v>13.386567164179102</v>
      </c>
      <c r="M2" s="7">
        <f>AVERAGE(M20:M992)</f>
        <v>0.97408115934952866</v>
      </c>
    </row>
    <row r="3" spans="1:13" x14ac:dyDescent="0.2">
      <c r="A3" t="s">
        <v>14</v>
      </c>
      <c r="B3">
        <f>MIN(B20:B992)</f>
        <v>9</v>
      </c>
      <c r="C3">
        <f>MIN(C20:C992)</f>
        <v>60</v>
      </c>
      <c r="D3">
        <f t="shared" ref="D3:L3" si="1">MIN(D20:D992)</f>
        <v>33</v>
      </c>
      <c r="E3">
        <f t="shared" si="1"/>
        <v>37</v>
      </c>
      <c r="F3">
        <f t="shared" si="1"/>
        <v>24</v>
      </c>
      <c r="G3" s="7">
        <f t="shared" si="1"/>
        <v>1.4222222222222223</v>
      </c>
      <c r="H3" s="7">
        <f t="shared" si="1"/>
        <v>0.55339805825242716</v>
      </c>
      <c r="I3">
        <f t="shared" si="1"/>
        <v>15</v>
      </c>
      <c r="K3">
        <f t="shared" si="1"/>
        <v>10.199999999999999</v>
      </c>
      <c r="L3">
        <f t="shared" si="1"/>
        <v>11.2</v>
      </c>
      <c r="M3" s="7">
        <f>MIN(M20:M992)</f>
        <v>0.80952380952380953</v>
      </c>
    </row>
    <row r="4" spans="1:13" x14ac:dyDescent="0.2">
      <c r="A4" t="s">
        <v>15</v>
      </c>
      <c r="B4" s="1">
        <f>PERCENTILE(B20:B992,0.05)</f>
        <v>10</v>
      </c>
      <c r="C4" s="1">
        <f t="shared" ref="C4:I4" si="2">PERCENTILE(C20:C992,0.05)</f>
        <v>69.3</v>
      </c>
      <c r="D4" s="1">
        <f t="shared" si="2"/>
        <v>38.200000000000003</v>
      </c>
      <c r="E4" s="1">
        <f t="shared" si="2"/>
        <v>42.6</v>
      </c>
      <c r="F4" s="1">
        <f t="shared" si="2"/>
        <v>24.3</v>
      </c>
      <c r="G4" s="7">
        <f t="shared" si="2"/>
        <v>1.5325806451612904</v>
      </c>
      <c r="H4" s="7">
        <f t="shared" si="2"/>
        <v>0.57504166666666667</v>
      </c>
      <c r="I4" s="1">
        <f t="shared" si="2"/>
        <v>16</v>
      </c>
      <c r="J4" s="1"/>
      <c r="K4" s="1">
        <f>PERCENTILE(K20:K992,0.05)</f>
        <v>11.23</v>
      </c>
      <c r="L4" s="1">
        <f>PERCENTILE(L20:L992,0.05)</f>
        <v>11.76</v>
      </c>
      <c r="M4" s="7">
        <f>PERCENTILE(M20:M992,0.05)</f>
        <v>0.8696803652968037</v>
      </c>
    </row>
    <row r="5" spans="1:13" x14ac:dyDescent="0.2">
      <c r="A5" t="s">
        <v>16</v>
      </c>
      <c r="B5" s="1">
        <f>PERCENTILE(B20:B992,0.95)</f>
        <v>19.700000000000003</v>
      </c>
      <c r="C5" s="1">
        <f t="shared" ref="C5:I5" si="3">PERCENTILE(C20:C992,0.95)</f>
        <v>129.1</v>
      </c>
      <c r="D5" s="1">
        <f t="shared" si="3"/>
        <v>74.399999999999991</v>
      </c>
      <c r="E5" s="1">
        <f t="shared" si="3"/>
        <v>79</v>
      </c>
      <c r="F5" s="1">
        <f t="shared" si="3"/>
        <v>34</v>
      </c>
      <c r="G5" s="7">
        <f t="shared" si="3"/>
        <v>2.1847780126849892</v>
      </c>
      <c r="H5" s="7">
        <f t="shared" si="3"/>
        <v>0.68815789473684197</v>
      </c>
      <c r="I5" s="1">
        <f t="shared" si="3"/>
        <v>21</v>
      </c>
      <c r="J5" s="1"/>
      <c r="K5" s="1">
        <f>PERCENTILE(K20:K992,0.95)</f>
        <v>15</v>
      </c>
      <c r="L5" s="1">
        <f>PERCENTILE(L20:L992,0.95)</f>
        <v>15</v>
      </c>
      <c r="M5" s="7">
        <f>PERCENTILE(M20:M992,0.95)</f>
        <v>1.1027777777777776</v>
      </c>
    </row>
    <row r="6" spans="1:13" x14ac:dyDescent="0.2">
      <c r="A6" t="s">
        <v>13</v>
      </c>
      <c r="B6">
        <f>MAX(B20:B992)</f>
        <v>21</v>
      </c>
      <c r="C6">
        <f>MAX(C20:C992)</f>
        <v>143</v>
      </c>
      <c r="D6">
        <f t="shared" ref="D6:L6" si="4">MAX(D20:D992)</f>
        <v>82</v>
      </c>
      <c r="E6">
        <f t="shared" si="4"/>
        <v>84</v>
      </c>
      <c r="F6">
        <f t="shared" si="4"/>
        <v>38</v>
      </c>
      <c r="G6" s="7">
        <f t="shared" si="4"/>
        <v>2.7777777777777777</v>
      </c>
      <c r="H6" s="7">
        <f t="shared" si="4"/>
        <v>0.7142857142857143</v>
      </c>
      <c r="I6">
        <f t="shared" si="4"/>
        <v>22</v>
      </c>
      <c r="K6">
        <f t="shared" si="4"/>
        <v>15.6</v>
      </c>
      <c r="L6">
        <f t="shared" si="4"/>
        <v>16.600000000000001</v>
      </c>
      <c r="M6" s="7">
        <f>MAX(M20:M992)</f>
        <v>1.2083333333333333</v>
      </c>
    </row>
    <row r="7" spans="1:13" x14ac:dyDescent="0.2">
      <c r="A7" t="s">
        <v>22</v>
      </c>
      <c r="B7">
        <f>COUNT(B20:B992)</f>
        <v>44</v>
      </c>
      <c r="C7">
        <f>COUNT(C20:C992)</f>
        <v>47</v>
      </c>
      <c r="D7">
        <f t="shared" ref="D7:M7" si="5">COUNT(D20:D992)</f>
        <v>47</v>
      </c>
      <c r="E7">
        <f t="shared" si="5"/>
        <v>47</v>
      </c>
      <c r="F7">
        <f t="shared" si="5"/>
        <v>47</v>
      </c>
      <c r="G7" s="7">
        <f t="shared" si="5"/>
        <v>47</v>
      </c>
      <c r="H7" s="7">
        <f t="shared" si="5"/>
        <v>47</v>
      </c>
      <c r="I7">
        <f t="shared" si="5"/>
        <v>47</v>
      </c>
      <c r="K7">
        <f t="shared" si="5"/>
        <v>67</v>
      </c>
      <c r="L7">
        <f t="shared" si="5"/>
        <v>67</v>
      </c>
      <c r="M7">
        <f t="shared" si="5"/>
        <v>67</v>
      </c>
    </row>
    <row r="21" spans="1:14" x14ac:dyDescent="0.2">
      <c r="A21" t="s">
        <v>525</v>
      </c>
      <c r="K21">
        <v>14.8</v>
      </c>
      <c r="L21">
        <v>16.600000000000001</v>
      </c>
      <c r="M21" s="7">
        <f>K21/L21</f>
        <v>0.89156626506024095</v>
      </c>
      <c r="N21" t="s">
        <v>526</v>
      </c>
    </row>
    <row r="22" spans="1:14" x14ac:dyDescent="0.2">
      <c r="A22" t="s">
        <v>525</v>
      </c>
      <c r="K22">
        <v>13.4</v>
      </c>
      <c r="L22">
        <v>14</v>
      </c>
      <c r="M22" s="7">
        <f t="shared" ref="M22:M45" si="6">K22/L22</f>
        <v>0.95714285714285718</v>
      </c>
      <c r="N22" t="s">
        <v>526</v>
      </c>
    </row>
    <row r="23" spans="1:14" x14ac:dyDescent="0.2">
      <c r="A23" t="s">
        <v>525</v>
      </c>
      <c r="K23">
        <v>15.6</v>
      </c>
      <c r="L23">
        <v>16.399999999999999</v>
      </c>
      <c r="M23" s="7">
        <f t="shared" si="6"/>
        <v>0.95121951219512202</v>
      </c>
      <c r="N23" t="s">
        <v>526</v>
      </c>
    </row>
    <row r="24" spans="1:14" x14ac:dyDescent="0.2">
      <c r="A24" t="s">
        <v>525</v>
      </c>
      <c r="K24">
        <v>12.8</v>
      </c>
      <c r="L24">
        <v>14.6</v>
      </c>
      <c r="M24" s="7">
        <f t="shared" si="6"/>
        <v>0.87671232876712335</v>
      </c>
      <c r="N24" t="s">
        <v>526</v>
      </c>
    </row>
    <row r="25" spans="1:14" x14ac:dyDescent="0.2">
      <c r="A25" t="s">
        <v>525</v>
      </c>
      <c r="K25">
        <v>12.8</v>
      </c>
      <c r="L25">
        <v>14</v>
      </c>
      <c r="M25" s="7">
        <f t="shared" si="6"/>
        <v>0.91428571428571437</v>
      </c>
      <c r="N25" t="s">
        <v>526</v>
      </c>
    </row>
    <row r="26" spans="1:14" x14ac:dyDescent="0.2">
      <c r="A26" t="s">
        <v>525</v>
      </c>
      <c r="K26">
        <v>13.2</v>
      </c>
      <c r="L26">
        <v>13.8</v>
      </c>
      <c r="M26" s="7">
        <f t="shared" si="6"/>
        <v>0.9565217391304347</v>
      </c>
      <c r="N26" t="s">
        <v>526</v>
      </c>
    </row>
    <row r="27" spans="1:14" x14ac:dyDescent="0.2">
      <c r="A27" t="s">
        <v>525</v>
      </c>
      <c r="K27">
        <v>12</v>
      </c>
      <c r="L27">
        <v>13.6</v>
      </c>
      <c r="M27" s="7">
        <f t="shared" si="6"/>
        <v>0.88235294117647056</v>
      </c>
      <c r="N27" t="s">
        <v>526</v>
      </c>
    </row>
    <row r="28" spans="1:14" x14ac:dyDescent="0.2">
      <c r="A28" t="s">
        <v>525</v>
      </c>
      <c r="K28">
        <v>13.8</v>
      </c>
      <c r="L28">
        <v>14</v>
      </c>
      <c r="M28" s="7">
        <f t="shared" si="6"/>
        <v>0.98571428571428577</v>
      </c>
      <c r="N28" t="s">
        <v>526</v>
      </c>
    </row>
    <row r="29" spans="1:14" x14ac:dyDescent="0.2">
      <c r="A29" t="s">
        <v>525</v>
      </c>
      <c r="K29">
        <v>13.8</v>
      </c>
      <c r="L29">
        <v>15</v>
      </c>
      <c r="M29" s="7">
        <f t="shared" si="6"/>
        <v>0.92</v>
      </c>
      <c r="N29" t="s">
        <v>526</v>
      </c>
    </row>
    <row r="30" spans="1:14" x14ac:dyDescent="0.2">
      <c r="A30" t="s">
        <v>525</v>
      </c>
      <c r="K30">
        <v>12.2</v>
      </c>
      <c r="L30">
        <v>13.2</v>
      </c>
      <c r="M30" s="7">
        <f t="shared" si="6"/>
        <v>0.9242424242424242</v>
      </c>
      <c r="N30" t="s">
        <v>526</v>
      </c>
    </row>
    <row r="31" spans="1:14" x14ac:dyDescent="0.2">
      <c r="A31" t="s">
        <v>525</v>
      </c>
      <c r="K31">
        <v>12.8</v>
      </c>
      <c r="L31">
        <v>13</v>
      </c>
      <c r="M31" s="7">
        <f t="shared" si="6"/>
        <v>0.98461538461538467</v>
      </c>
      <c r="N31" t="s">
        <v>526</v>
      </c>
    </row>
    <row r="32" spans="1:14" x14ac:dyDescent="0.2">
      <c r="A32" t="s">
        <v>525</v>
      </c>
      <c r="K32">
        <v>12.8</v>
      </c>
      <c r="L32">
        <v>14.2</v>
      </c>
      <c r="M32" s="7">
        <f t="shared" si="6"/>
        <v>0.90140845070422548</v>
      </c>
      <c r="N32" t="s">
        <v>526</v>
      </c>
    </row>
    <row r="33" spans="1:14" x14ac:dyDescent="0.2">
      <c r="A33" t="s">
        <v>525</v>
      </c>
      <c r="K33">
        <v>10.199999999999999</v>
      </c>
      <c r="L33">
        <v>12.6</v>
      </c>
      <c r="M33" s="7">
        <f t="shared" si="6"/>
        <v>0.80952380952380953</v>
      </c>
      <c r="N33" t="s">
        <v>526</v>
      </c>
    </row>
    <row r="34" spans="1:14" x14ac:dyDescent="0.2">
      <c r="A34" t="s">
        <v>525</v>
      </c>
      <c r="K34">
        <v>10.6</v>
      </c>
      <c r="L34">
        <v>11.6</v>
      </c>
      <c r="M34" s="7">
        <f t="shared" si="6"/>
        <v>0.91379310344827591</v>
      </c>
      <c r="N34" t="s">
        <v>526</v>
      </c>
    </row>
    <row r="35" spans="1:14" x14ac:dyDescent="0.2">
      <c r="A35" t="s">
        <v>525</v>
      </c>
      <c r="K35">
        <v>12.4</v>
      </c>
      <c r="L35">
        <v>12.6</v>
      </c>
      <c r="M35" s="7">
        <f t="shared" si="6"/>
        <v>0.98412698412698418</v>
      </c>
      <c r="N35" t="s">
        <v>526</v>
      </c>
    </row>
    <row r="36" spans="1:14" x14ac:dyDescent="0.2">
      <c r="A36" t="s">
        <v>852</v>
      </c>
      <c r="K36">
        <v>13</v>
      </c>
      <c r="L36">
        <v>14</v>
      </c>
      <c r="M36" s="7">
        <f t="shared" si="6"/>
        <v>0.9285714285714286</v>
      </c>
      <c r="N36" t="s">
        <v>717</v>
      </c>
    </row>
    <row r="37" spans="1:14" x14ac:dyDescent="0.2">
      <c r="K37">
        <v>14</v>
      </c>
      <c r="L37">
        <v>15</v>
      </c>
      <c r="M37" s="7">
        <f t="shared" si="6"/>
        <v>0.93333333333333335</v>
      </c>
      <c r="N37" t="s">
        <v>717</v>
      </c>
    </row>
    <row r="38" spans="1:14" x14ac:dyDescent="0.2">
      <c r="K38">
        <v>13</v>
      </c>
      <c r="L38">
        <v>15</v>
      </c>
      <c r="M38" s="7">
        <f t="shared" si="6"/>
        <v>0.8666666666666667</v>
      </c>
      <c r="N38" t="s">
        <v>717</v>
      </c>
    </row>
    <row r="39" spans="1:14" x14ac:dyDescent="0.2">
      <c r="K39">
        <v>13</v>
      </c>
      <c r="L39">
        <v>14.5</v>
      </c>
      <c r="M39" s="7">
        <f t="shared" si="6"/>
        <v>0.89655172413793105</v>
      </c>
      <c r="N39" t="s">
        <v>717</v>
      </c>
    </row>
    <row r="40" spans="1:14" x14ac:dyDescent="0.2">
      <c r="K40">
        <v>12</v>
      </c>
      <c r="L40">
        <v>14.5</v>
      </c>
      <c r="M40" s="7">
        <f t="shared" si="6"/>
        <v>0.82758620689655171</v>
      </c>
      <c r="N40" t="s">
        <v>717</v>
      </c>
    </row>
    <row r="41" spans="1:14" x14ac:dyDescent="0.2">
      <c r="K41">
        <v>12.5</v>
      </c>
      <c r="L41">
        <v>14</v>
      </c>
      <c r="M41" s="7">
        <f t="shared" si="6"/>
        <v>0.8928571428571429</v>
      </c>
      <c r="N41" t="s">
        <v>717</v>
      </c>
    </row>
    <row r="42" spans="1:14" x14ac:dyDescent="0.2">
      <c r="A42" t="s">
        <v>853</v>
      </c>
      <c r="K42">
        <v>13.5</v>
      </c>
      <c r="L42">
        <v>15</v>
      </c>
      <c r="M42" s="7">
        <f t="shared" si="6"/>
        <v>0.9</v>
      </c>
      <c r="N42" t="s">
        <v>419</v>
      </c>
    </row>
    <row r="43" spans="1:14" x14ac:dyDescent="0.2">
      <c r="K43">
        <v>11.5</v>
      </c>
      <c r="L43">
        <v>13</v>
      </c>
      <c r="M43" s="7">
        <f t="shared" si="6"/>
        <v>0.88461538461538458</v>
      </c>
      <c r="N43" t="s">
        <v>419</v>
      </c>
    </row>
    <row r="44" spans="1:14" x14ac:dyDescent="0.2">
      <c r="K44">
        <v>15</v>
      </c>
      <c r="L44">
        <v>14</v>
      </c>
      <c r="M44" s="7">
        <f t="shared" si="6"/>
        <v>1.0714285714285714</v>
      </c>
      <c r="N44" t="s">
        <v>419</v>
      </c>
    </row>
    <row r="45" spans="1:14" x14ac:dyDescent="0.2">
      <c r="K45">
        <v>12</v>
      </c>
      <c r="L45">
        <v>12</v>
      </c>
      <c r="M45" s="7">
        <f t="shared" si="6"/>
        <v>1</v>
      </c>
      <c r="N45" t="s">
        <v>419</v>
      </c>
    </row>
    <row r="46" spans="1:14" x14ac:dyDescent="0.2">
      <c r="A46" t="s">
        <v>854</v>
      </c>
      <c r="B46">
        <v>16</v>
      </c>
      <c r="C46">
        <v>120</v>
      </c>
      <c r="D46">
        <v>71</v>
      </c>
      <c r="E46">
        <v>71</v>
      </c>
      <c r="F46">
        <v>29</v>
      </c>
      <c r="G46" s="7">
        <f>C46/D46</f>
        <v>1.6901408450704225</v>
      </c>
      <c r="H46" s="7">
        <f>E46/C46</f>
        <v>0.59166666666666667</v>
      </c>
      <c r="I46">
        <v>18</v>
      </c>
    </row>
    <row r="47" spans="1:14" x14ac:dyDescent="0.2">
      <c r="B47">
        <v>20</v>
      </c>
      <c r="C47">
        <v>131</v>
      </c>
      <c r="D47">
        <v>73</v>
      </c>
      <c r="E47">
        <v>79</v>
      </c>
      <c r="F47">
        <v>29</v>
      </c>
      <c r="G47" s="7">
        <f t="shared" ref="G47:G92" si="7">C47/D47</f>
        <v>1.7945205479452055</v>
      </c>
      <c r="H47" s="7">
        <f t="shared" ref="H47:H92" si="8">E47/C47</f>
        <v>0.60305343511450382</v>
      </c>
      <c r="I47">
        <v>20</v>
      </c>
    </row>
    <row r="48" spans="1:14" x14ac:dyDescent="0.2">
      <c r="B48">
        <v>21</v>
      </c>
      <c r="C48">
        <v>127</v>
      </c>
      <c r="D48">
        <v>75</v>
      </c>
      <c r="E48">
        <v>71</v>
      </c>
      <c r="F48">
        <v>28</v>
      </c>
      <c r="G48" s="7">
        <f t="shared" si="7"/>
        <v>1.6933333333333334</v>
      </c>
      <c r="H48" s="7">
        <f t="shared" si="8"/>
        <v>0.55905511811023623</v>
      </c>
      <c r="I48">
        <v>20</v>
      </c>
    </row>
    <row r="49" spans="1:14" x14ac:dyDescent="0.2">
      <c r="B49">
        <v>16</v>
      </c>
      <c r="C49">
        <v>124</v>
      </c>
      <c r="D49">
        <v>72</v>
      </c>
      <c r="E49">
        <v>75</v>
      </c>
      <c r="F49">
        <v>28</v>
      </c>
      <c r="G49" s="7">
        <f t="shared" si="7"/>
        <v>1.7222222222222223</v>
      </c>
      <c r="H49" s="7">
        <f t="shared" si="8"/>
        <v>0.60483870967741937</v>
      </c>
      <c r="I49">
        <v>20</v>
      </c>
    </row>
    <row r="50" spans="1:14" x14ac:dyDescent="0.2">
      <c r="A50" t="s">
        <v>855</v>
      </c>
      <c r="B50">
        <v>18</v>
      </c>
      <c r="C50">
        <v>143</v>
      </c>
      <c r="D50">
        <v>78</v>
      </c>
      <c r="E50">
        <v>84</v>
      </c>
      <c r="F50">
        <v>34</v>
      </c>
      <c r="G50" s="7">
        <f t="shared" si="7"/>
        <v>1.8333333333333333</v>
      </c>
      <c r="H50" s="7">
        <f t="shared" si="8"/>
        <v>0.58741258741258739</v>
      </c>
      <c r="I50">
        <v>20</v>
      </c>
    </row>
    <row r="51" spans="1:14" x14ac:dyDescent="0.2">
      <c r="C51">
        <v>105</v>
      </c>
      <c r="D51">
        <v>68</v>
      </c>
      <c r="E51">
        <v>75</v>
      </c>
      <c r="F51">
        <v>29</v>
      </c>
      <c r="G51" s="7">
        <f t="shared" si="7"/>
        <v>1.5441176470588236</v>
      </c>
      <c r="H51" s="7">
        <f t="shared" si="8"/>
        <v>0.7142857142857143</v>
      </c>
      <c r="I51">
        <v>18</v>
      </c>
    </row>
    <row r="52" spans="1:14" x14ac:dyDescent="0.2">
      <c r="C52">
        <v>90</v>
      </c>
      <c r="D52">
        <v>55</v>
      </c>
      <c r="E52">
        <v>53</v>
      </c>
      <c r="F52">
        <v>30</v>
      </c>
      <c r="G52" s="7">
        <f t="shared" si="7"/>
        <v>1.6363636363636365</v>
      </c>
      <c r="H52" s="7">
        <f t="shared" si="8"/>
        <v>0.58888888888888891</v>
      </c>
      <c r="I52">
        <v>17</v>
      </c>
    </row>
    <row r="53" spans="1:14" x14ac:dyDescent="0.2">
      <c r="C53">
        <v>87</v>
      </c>
      <c r="D53">
        <v>61</v>
      </c>
      <c r="E53">
        <v>53</v>
      </c>
      <c r="F53">
        <v>29</v>
      </c>
      <c r="G53" s="7">
        <f t="shared" si="7"/>
        <v>1.4262295081967213</v>
      </c>
      <c r="H53" s="7">
        <f t="shared" si="8"/>
        <v>0.60919540229885061</v>
      </c>
      <c r="I53">
        <v>19</v>
      </c>
    </row>
    <row r="54" spans="1:14" x14ac:dyDescent="0.2">
      <c r="A54" t="s">
        <v>856</v>
      </c>
      <c r="B54">
        <v>15</v>
      </c>
      <c r="C54">
        <v>103</v>
      </c>
      <c r="D54">
        <v>65</v>
      </c>
      <c r="E54">
        <v>57</v>
      </c>
      <c r="F54">
        <v>34</v>
      </c>
      <c r="G54" s="7">
        <f t="shared" si="7"/>
        <v>1.5846153846153845</v>
      </c>
      <c r="H54" s="7">
        <f t="shared" si="8"/>
        <v>0.55339805825242716</v>
      </c>
      <c r="I54">
        <v>21</v>
      </c>
      <c r="K54">
        <v>13</v>
      </c>
      <c r="L54">
        <v>13.5</v>
      </c>
      <c r="M54" s="7">
        <f>K54/L54</f>
        <v>0.96296296296296291</v>
      </c>
    </row>
    <row r="55" spans="1:14" x14ac:dyDescent="0.2">
      <c r="B55">
        <v>10</v>
      </c>
      <c r="C55">
        <v>75</v>
      </c>
      <c r="D55">
        <v>47</v>
      </c>
      <c r="E55">
        <v>50</v>
      </c>
      <c r="F55">
        <v>32</v>
      </c>
      <c r="G55" s="7">
        <f t="shared" si="7"/>
        <v>1.5957446808510638</v>
      </c>
      <c r="H55" s="7">
        <f t="shared" si="8"/>
        <v>0.66666666666666663</v>
      </c>
      <c r="I55">
        <v>15</v>
      </c>
      <c r="K55">
        <v>12</v>
      </c>
      <c r="L55">
        <v>13</v>
      </c>
      <c r="M55" s="7">
        <f>K55/L55</f>
        <v>0.92307692307692313</v>
      </c>
      <c r="N55" t="s">
        <v>419</v>
      </c>
    </row>
    <row r="56" spans="1:14" x14ac:dyDescent="0.2">
      <c r="B56">
        <v>10</v>
      </c>
      <c r="C56">
        <v>69</v>
      </c>
      <c r="D56">
        <v>45</v>
      </c>
      <c r="E56">
        <v>45</v>
      </c>
      <c r="F56">
        <v>29</v>
      </c>
      <c r="G56" s="7">
        <f t="shared" si="7"/>
        <v>1.5333333333333334</v>
      </c>
      <c r="H56" s="7">
        <f t="shared" si="8"/>
        <v>0.65217391304347827</v>
      </c>
      <c r="I56">
        <v>18</v>
      </c>
    </row>
    <row r="57" spans="1:14" x14ac:dyDescent="0.2">
      <c r="B57">
        <v>12</v>
      </c>
      <c r="C57">
        <v>64</v>
      </c>
      <c r="D57">
        <v>45</v>
      </c>
      <c r="E57">
        <v>42</v>
      </c>
      <c r="F57">
        <v>35</v>
      </c>
      <c r="G57" s="7">
        <f t="shared" si="7"/>
        <v>1.4222222222222223</v>
      </c>
      <c r="H57" s="7">
        <f t="shared" si="8"/>
        <v>0.65625</v>
      </c>
      <c r="I57">
        <v>20</v>
      </c>
    </row>
    <row r="58" spans="1:14" x14ac:dyDescent="0.2">
      <c r="B58">
        <v>10</v>
      </c>
      <c r="C58">
        <v>76</v>
      </c>
      <c r="D58">
        <v>42</v>
      </c>
      <c r="E58">
        <v>53</v>
      </c>
      <c r="F58">
        <v>27</v>
      </c>
      <c r="G58" s="7">
        <f t="shared" si="7"/>
        <v>1.8095238095238095</v>
      </c>
      <c r="H58" s="7">
        <f t="shared" si="8"/>
        <v>0.69736842105263153</v>
      </c>
      <c r="I58">
        <v>19</v>
      </c>
    </row>
    <row r="59" spans="1:14" x14ac:dyDescent="0.2">
      <c r="B59">
        <v>10</v>
      </c>
      <c r="C59">
        <v>70</v>
      </c>
      <c r="D59">
        <v>43</v>
      </c>
      <c r="E59">
        <v>45</v>
      </c>
      <c r="F59">
        <v>28</v>
      </c>
      <c r="G59" s="7">
        <f t="shared" si="7"/>
        <v>1.6279069767441861</v>
      </c>
      <c r="H59" s="7">
        <f t="shared" si="8"/>
        <v>0.6428571428571429</v>
      </c>
      <c r="I59">
        <v>16</v>
      </c>
    </row>
    <row r="60" spans="1:14" x14ac:dyDescent="0.2">
      <c r="B60">
        <v>11</v>
      </c>
      <c r="C60">
        <v>87</v>
      </c>
      <c r="D60">
        <v>48</v>
      </c>
      <c r="E60">
        <v>57</v>
      </c>
      <c r="F60">
        <v>28</v>
      </c>
      <c r="G60" s="7">
        <f t="shared" si="7"/>
        <v>1.8125</v>
      </c>
      <c r="H60" s="7">
        <f t="shared" si="8"/>
        <v>0.65517241379310343</v>
      </c>
      <c r="I60">
        <v>19</v>
      </c>
    </row>
    <row r="61" spans="1:14" x14ac:dyDescent="0.2">
      <c r="B61">
        <v>15</v>
      </c>
      <c r="C61">
        <v>94</v>
      </c>
      <c r="D61">
        <v>43</v>
      </c>
      <c r="E61">
        <v>60</v>
      </c>
      <c r="F61">
        <v>27</v>
      </c>
      <c r="G61" s="7">
        <f t="shared" si="7"/>
        <v>2.1860465116279069</v>
      </c>
      <c r="H61" s="7">
        <f t="shared" si="8"/>
        <v>0.63829787234042556</v>
      </c>
      <c r="I61">
        <v>19</v>
      </c>
    </row>
    <row r="62" spans="1:14" x14ac:dyDescent="0.2">
      <c r="B62">
        <v>16</v>
      </c>
      <c r="C62">
        <v>88</v>
      </c>
      <c r="D62">
        <v>51</v>
      </c>
      <c r="E62">
        <v>55</v>
      </c>
      <c r="F62">
        <v>28</v>
      </c>
      <c r="G62" s="7">
        <f t="shared" si="7"/>
        <v>1.7254901960784315</v>
      </c>
      <c r="H62" s="7">
        <f t="shared" si="8"/>
        <v>0.625</v>
      </c>
      <c r="I62">
        <v>20</v>
      </c>
    </row>
    <row r="63" spans="1:14" x14ac:dyDescent="0.2">
      <c r="B63">
        <v>13</v>
      </c>
      <c r="C63">
        <v>82</v>
      </c>
      <c r="D63">
        <v>45</v>
      </c>
      <c r="E63">
        <v>52</v>
      </c>
      <c r="F63">
        <v>25</v>
      </c>
      <c r="G63" s="7">
        <f t="shared" si="7"/>
        <v>1.8222222222222222</v>
      </c>
      <c r="H63" s="7">
        <f t="shared" si="8"/>
        <v>0.63414634146341464</v>
      </c>
      <c r="I63">
        <v>18</v>
      </c>
    </row>
    <row r="64" spans="1:14" x14ac:dyDescent="0.2">
      <c r="B64">
        <v>17</v>
      </c>
      <c r="C64">
        <v>90</v>
      </c>
      <c r="D64">
        <v>41</v>
      </c>
      <c r="E64">
        <v>55</v>
      </c>
      <c r="F64">
        <v>30</v>
      </c>
      <c r="G64" s="7">
        <f t="shared" si="7"/>
        <v>2.1951219512195124</v>
      </c>
      <c r="H64" s="7">
        <f t="shared" si="8"/>
        <v>0.61111111111111116</v>
      </c>
      <c r="I64">
        <v>21</v>
      </c>
    </row>
    <row r="65" spans="1:9" x14ac:dyDescent="0.2">
      <c r="B65">
        <v>15</v>
      </c>
      <c r="C65">
        <v>96</v>
      </c>
      <c r="D65">
        <v>55</v>
      </c>
      <c r="E65">
        <v>55</v>
      </c>
      <c r="F65">
        <v>28</v>
      </c>
      <c r="G65" s="7">
        <f t="shared" si="7"/>
        <v>1.7454545454545454</v>
      </c>
      <c r="H65" s="7">
        <f t="shared" si="8"/>
        <v>0.57291666666666663</v>
      </c>
      <c r="I65">
        <v>20</v>
      </c>
    </row>
    <row r="66" spans="1:9" x14ac:dyDescent="0.2">
      <c r="B66">
        <v>20</v>
      </c>
      <c r="C66">
        <v>100</v>
      </c>
      <c r="D66">
        <v>50</v>
      </c>
      <c r="E66">
        <v>60</v>
      </c>
      <c r="F66">
        <v>28</v>
      </c>
      <c r="G66" s="7">
        <f t="shared" si="7"/>
        <v>2</v>
      </c>
      <c r="H66" s="7">
        <f t="shared" si="8"/>
        <v>0.6</v>
      </c>
      <c r="I66">
        <v>22</v>
      </c>
    </row>
    <row r="67" spans="1:9" x14ac:dyDescent="0.2">
      <c r="B67">
        <v>12</v>
      </c>
      <c r="C67">
        <v>90</v>
      </c>
      <c r="D67">
        <v>52</v>
      </c>
      <c r="E67">
        <v>55</v>
      </c>
      <c r="F67">
        <v>27</v>
      </c>
      <c r="G67" s="7">
        <f t="shared" si="7"/>
        <v>1.7307692307692308</v>
      </c>
      <c r="H67" s="7">
        <f t="shared" si="8"/>
        <v>0.61111111111111116</v>
      </c>
      <c r="I67">
        <v>20</v>
      </c>
    </row>
    <row r="68" spans="1:9" x14ac:dyDescent="0.2">
      <c r="B68">
        <v>13</v>
      </c>
      <c r="C68">
        <v>94</v>
      </c>
      <c r="D68">
        <v>47</v>
      </c>
      <c r="E68">
        <v>57</v>
      </c>
      <c r="F68">
        <v>27</v>
      </c>
      <c r="G68" s="7">
        <f t="shared" si="7"/>
        <v>2</v>
      </c>
      <c r="H68" s="7">
        <f t="shared" si="8"/>
        <v>0.6063829787234043</v>
      </c>
      <c r="I68">
        <v>16</v>
      </c>
    </row>
    <row r="69" spans="1:9" x14ac:dyDescent="0.2">
      <c r="B69">
        <v>12</v>
      </c>
      <c r="C69">
        <v>80</v>
      </c>
      <c r="D69">
        <v>47</v>
      </c>
      <c r="E69">
        <v>48</v>
      </c>
      <c r="F69">
        <v>28</v>
      </c>
      <c r="G69" s="7">
        <f t="shared" si="7"/>
        <v>1.7021276595744681</v>
      </c>
      <c r="H69" s="7">
        <f t="shared" si="8"/>
        <v>0.6</v>
      </c>
      <c r="I69">
        <v>18</v>
      </c>
    </row>
    <row r="70" spans="1:9" x14ac:dyDescent="0.2">
      <c r="A70" t="s">
        <v>857</v>
      </c>
      <c r="B70">
        <v>15</v>
      </c>
      <c r="C70">
        <v>82</v>
      </c>
      <c r="D70">
        <v>42</v>
      </c>
      <c r="E70">
        <v>49</v>
      </c>
      <c r="F70">
        <v>24</v>
      </c>
      <c r="G70" s="7">
        <f t="shared" si="7"/>
        <v>1.9523809523809523</v>
      </c>
      <c r="H70" s="7">
        <f t="shared" si="8"/>
        <v>0.59756097560975607</v>
      </c>
      <c r="I70">
        <v>17</v>
      </c>
    </row>
    <row r="71" spans="1:9" x14ac:dyDescent="0.2">
      <c r="B71">
        <v>9</v>
      </c>
      <c r="C71">
        <v>72</v>
      </c>
      <c r="D71">
        <v>33</v>
      </c>
      <c r="E71">
        <v>44</v>
      </c>
      <c r="F71">
        <v>24</v>
      </c>
      <c r="G71" s="7">
        <f t="shared" si="7"/>
        <v>2.1818181818181817</v>
      </c>
      <c r="H71" s="7">
        <f t="shared" si="8"/>
        <v>0.61111111111111116</v>
      </c>
      <c r="I71">
        <v>18</v>
      </c>
    </row>
    <row r="72" spans="1:9" x14ac:dyDescent="0.2">
      <c r="B72">
        <v>17</v>
      </c>
      <c r="C72">
        <v>103</v>
      </c>
      <c r="D72">
        <v>52</v>
      </c>
      <c r="E72">
        <v>63</v>
      </c>
      <c r="F72">
        <v>24</v>
      </c>
      <c r="G72" s="7">
        <f t="shared" si="7"/>
        <v>1.9807692307692308</v>
      </c>
      <c r="H72" s="7">
        <f t="shared" si="8"/>
        <v>0.61165048543689315</v>
      </c>
      <c r="I72">
        <v>19</v>
      </c>
    </row>
    <row r="73" spans="1:9" x14ac:dyDescent="0.2">
      <c r="A73" t="s">
        <v>858</v>
      </c>
      <c r="B73">
        <v>14</v>
      </c>
      <c r="C73">
        <v>130</v>
      </c>
      <c r="D73">
        <v>82</v>
      </c>
      <c r="E73">
        <v>79</v>
      </c>
      <c r="F73">
        <v>34</v>
      </c>
      <c r="G73" s="7">
        <f t="shared" si="7"/>
        <v>1.5853658536585367</v>
      </c>
      <c r="H73" s="7">
        <f t="shared" si="8"/>
        <v>0.60769230769230764</v>
      </c>
      <c r="I73">
        <v>19</v>
      </c>
    </row>
    <row r="74" spans="1:9" x14ac:dyDescent="0.2">
      <c r="B74">
        <v>15</v>
      </c>
      <c r="C74">
        <v>95</v>
      </c>
      <c r="D74">
        <v>62</v>
      </c>
      <c r="E74">
        <v>62</v>
      </c>
      <c r="F74">
        <v>38</v>
      </c>
      <c r="G74" s="7">
        <f t="shared" si="7"/>
        <v>1.532258064516129</v>
      </c>
      <c r="H74" s="7">
        <f t="shared" si="8"/>
        <v>0.65263157894736845</v>
      </c>
      <c r="I74">
        <v>19</v>
      </c>
    </row>
    <row r="75" spans="1:9" x14ac:dyDescent="0.2">
      <c r="B75">
        <v>15</v>
      </c>
      <c r="C75">
        <v>108</v>
      </c>
      <c r="D75">
        <v>65</v>
      </c>
      <c r="E75">
        <v>65</v>
      </c>
      <c r="F75">
        <v>31</v>
      </c>
      <c r="G75" s="7">
        <f t="shared" si="7"/>
        <v>1.6615384615384616</v>
      </c>
      <c r="H75" s="7">
        <f t="shared" si="8"/>
        <v>0.60185185185185186</v>
      </c>
      <c r="I75">
        <v>18</v>
      </c>
    </row>
    <row r="76" spans="1:9" x14ac:dyDescent="0.2">
      <c r="B76">
        <v>15</v>
      </c>
      <c r="C76">
        <v>110</v>
      </c>
      <c r="D76">
        <v>63</v>
      </c>
      <c r="E76">
        <v>65</v>
      </c>
      <c r="F76">
        <v>27</v>
      </c>
      <c r="G76" s="7">
        <f t="shared" si="7"/>
        <v>1.746031746031746</v>
      </c>
      <c r="H76" s="7">
        <f t="shared" si="8"/>
        <v>0.59090909090909094</v>
      </c>
      <c r="I76">
        <v>19</v>
      </c>
    </row>
    <row r="77" spans="1:9" x14ac:dyDescent="0.2">
      <c r="B77">
        <v>13</v>
      </c>
      <c r="C77">
        <v>87</v>
      </c>
      <c r="D77">
        <v>55</v>
      </c>
      <c r="E77">
        <v>55</v>
      </c>
      <c r="F77">
        <v>32</v>
      </c>
      <c r="G77" s="7">
        <f t="shared" si="7"/>
        <v>1.5818181818181818</v>
      </c>
      <c r="H77" s="7">
        <f t="shared" si="8"/>
        <v>0.63218390804597702</v>
      </c>
      <c r="I77">
        <v>18</v>
      </c>
    </row>
    <row r="78" spans="1:9" x14ac:dyDescent="0.2">
      <c r="A78" t="s">
        <v>859</v>
      </c>
      <c r="B78">
        <v>17</v>
      </c>
      <c r="C78">
        <v>105</v>
      </c>
      <c r="D78">
        <v>68</v>
      </c>
      <c r="E78">
        <v>63</v>
      </c>
      <c r="F78">
        <v>33</v>
      </c>
      <c r="G78" s="7">
        <f t="shared" si="7"/>
        <v>1.5441176470588236</v>
      </c>
      <c r="H78" s="7">
        <f t="shared" si="8"/>
        <v>0.6</v>
      </c>
      <c r="I78">
        <v>17</v>
      </c>
    </row>
    <row r="79" spans="1:9" x14ac:dyDescent="0.2">
      <c r="B79">
        <v>16</v>
      </c>
      <c r="C79">
        <v>110</v>
      </c>
      <c r="D79">
        <v>63</v>
      </c>
      <c r="E79">
        <v>70</v>
      </c>
      <c r="F79">
        <v>27</v>
      </c>
      <c r="G79" s="7">
        <f t="shared" si="7"/>
        <v>1.746031746031746</v>
      </c>
      <c r="H79" s="7">
        <f t="shared" si="8"/>
        <v>0.63636363636363635</v>
      </c>
      <c r="I79">
        <v>20</v>
      </c>
    </row>
    <row r="80" spans="1:9" x14ac:dyDescent="0.2">
      <c r="A80" t="s">
        <v>860</v>
      </c>
      <c r="B80">
        <v>15</v>
      </c>
      <c r="C80">
        <v>105</v>
      </c>
      <c r="D80">
        <v>60</v>
      </c>
      <c r="E80">
        <v>63</v>
      </c>
      <c r="F80">
        <v>32</v>
      </c>
      <c r="G80" s="7">
        <f t="shared" si="7"/>
        <v>1.75</v>
      </c>
      <c r="H80" s="7">
        <f t="shared" si="8"/>
        <v>0.6</v>
      </c>
      <c r="I80">
        <v>20</v>
      </c>
    </row>
    <row r="81" spans="1:13" x14ac:dyDescent="0.2">
      <c r="B81">
        <v>14</v>
      </c>
      <c r="C81">
        <v>103</v>
      </c>
      <c r="D81">
        <v>50</v>
      </c>
      <c r="E81">
        <v>73</v>
      </c>
      <c r="F81">
        <v>31</v>
      </c>
      <c r="G81" s="7">
        <f t="shared" si="7"/>
        <v>2.06</v>
      </c>
      <c r="H81" s="7">
        <f t="shared" si="8"/>
        <v>0.70873786407766992</v>
      </c>
      <c r="I81">
        <v>21</v>
      </c>
    </row>
    <row r="82" spans="1:13" x14ac:dyDescent="0.2">
      <c r="B82">
        <v>13</v>
      </c>
      <c r="C82">
        <v>86</v>
      </c>
      <c r="D82">
        <v>51</v>
      </c>
      <c r="E82">
        <v>55</v>
      </c>
      <c r="F82">
        <v>32</v>
      </c>
      <c r="G82" s="7">
        <f t="shared" si="7"/>
        <v>1.6862745098039216</v>
      </c>
      <c r="H82" s="7">
        <f t="shared" si="8"/>
        <v>0.63953488372093026</v>
      </c>
      <c r="I82">
        <v>16</v>
      </c>
    </row>
    <row r="83" spans="1:13" x14ac:dyDescent="0.2">
      <c r="B83">
        <v>15</v>
      </c>
      <c r="C83">
        <v>102</v>
      </c>
      <c r="D83">
        <v>56</v>
      </c>
      <c r="E83">
        <v>64</v>
      </c>
      <c r="F83">
        <v>27</v>
      </c>
      <c r="G83" s="7">
        <f t="shared" si="7"/>
        <v>1.8214285714285714</v>
      </c>
      <c r="H83" s="7">
        <f t="shared" si="8"/>
        <v>0.62745098039215685</v>
      </c>
      <c r="I83">
        <v>18</v>
      </c>
    </row>
    <row r="84" spans="1:13" x14ac:dyDescent="0.2">
      <c r="B84">
        <v>15</v>
      </c>
      <c r="C84">
        <v>105</v>
      </c>
      <c r="D84">
        <v>63</v>
      </c>
      <c r="E84">
        <v>65</v>
      </c>
      <c r="F84">
        <v>34</v>
      </c>
      <c r="G84" s="7">
        <f t="shared" si="7"/>
        <v>1.6666666666666667</v>
      </c>
      <c r="H84" s="7">
        <f t="shared" si="8"/>
        <v>0.61904761904761907</v>
      </c>
      <c r="I84">
        <v>20</v>
      </c>
    </row>
    <row r="85" spans="1:13" x14ac:dyDescent="0.2">
      <c r="B85">
        <v>13</v>
      </c>
      <c r="C85">
        <v>94</v>
      </c>
      <c r="D85">
        <v>58</v>
      </c>
      <c r="E85">
        <v>58</v>
      </c>
      <c r="F85">
        <v>33</v>
      </c>
      <c r="G85" s="7">
        <f t="shared" si="7"/>
        <v>1.6206896551724137</v>
      </c>
      <c r="H85" s="7">
        <f t="shared" si="8"/>
        <v>0.61702127659574468</v>
      </c>
      <c r="I85">
        <v>20</v>
      </c>
    </row>
    <row r="86" spans="1:13" x14ac:dyDescent="0.2">
      <c r="A86" t="s">
        <v>852</v>
      </c>
      <c r="B86">
        <v>18</v>
      </c>
      <c r="C86">
        <v>100</v>
      </c>
      <c r="D86">
        <v>36</v>
      </c>
      <c r="E86">
        <v>58</v>
      </c>
      <c r="F86">
        <v>33</v>
      </c>
      <c r="G86" s="7">
        <f t="shared" si="7"/>
        <v>2.7777777777777777</v>
      </c>
      <c r="H86" s="7">
        <f t="shared" si="8"/>
        <v>0.57999999999999996</v>
      </c>
      <c r="I86">
        <v>21</v>
      </c>
    </row>
    <row r="87" spans="1:13" x14ac:dyDescent="0.2">
      <c r="B87">
        <v>18</v>
      </c>
      <c r="C87">
        <v>97</v>
      </c>
      <c r="D87">
        <v>48</v>
      </c>
      <c r="E87">
        <v>62</v>
      </c>
      <c r="F87">
        <v>27</v>
      </c>
      <c r="G87" s="7">
        <f t="shared" si="7"/>
        <v>2.0208333333333335</v>
      </c>
      <c r="H87" s="7">
        <f t="shared" si="8"/>
        <v>0.63917525773195871</v>
      </c>
      <c r="I87">
        <v>20</v>
      </c>
    </row>
    <row r="88" spans="1:13" x14ac:dyDescent="0.2">
      <c r="B88">
        <v>10</v>
      </c>
      <c r="C88">
        <v>60</v>
      </c>
      <c r="D88">
        <v>37</v>
      </c>
      <c r="E88">
        <v>37</v>
      </c>
      <c r="F88">
        <v>32</v>
      </c>
      <c r="G88" s="7">
        <f t="shared" si="7"/>
        <v>1.6216216216216217</v>
      </c>
      <c r="H88" s="7">
        <f t="shared" si="8"/>
        <v>0.6166666666666667</v>
      </c>
      <c r="I88">
        <v>15</v>
      </c>
    </row>
    <row r="89" spans="1:13" x14ac:dyDescent="0.2">
      <c r="B89">
        <v>10</v>
      </c>
      <c r="C89">
        <v>70</v>
      </c>
      <c r="D89">
        <v>43</v>
      </c>
      <c r="E89">
        <v>42</v>
      </c>
      <c r="F89">
        <v>34</v>
      </c>
      <c r="G89" s="7">
        <f t="shared" si="7"/>
        <v>1.6279069767441861</v>
      </c>
      <c r="H89" s="7">
        <f t="shared" si="8"/>
        <v>0.6</v>
      </c>
      <c r="I89">
        <v>18</v>
      </c>
    </row>
    <row r="90" spans="1:13" x14ac:dyDescent="0.2">
      <c r="A90" t="s">
        <v>861</v>
      </c>
      <c r="B90">
        <v>17</v>
      </c>
      <c r="C90">
        <v>120</v>
      </c>
      <c r="D90">
        <v>68</v>
      </c>
      <c r="E90">
        <v>80</v>
      </c>
      <c r="F90">
        <v>34</v>
      </c>
      <c r="G90" s="7">
        <f t="shared" si="7"/>
        <v>1.7647058823529411</v>
      </c>
      <c r="H90" s="7">
        <f t="shared" si="8"/>
        <v>0.66666666666666663</v>
      </c>
      <c r="I90">
        <v>21</v>
      </c>
    </row>
    <row r="91" spans="1:13" x14ac:dyDescent="0.2">
      <c r="B91">
        <v>16</v>
      </c>
      <c r="C91">
        <v>98</v>
      </c>
      <c r="D91">
        <v>52</v>
      </c>
      <c r="E91">
        <v>57</v>
      </c>
      <c r="F91">
        <v>30</v>
      </c>
      <c r="G91" s="7">
        <f t="shared" si="7"/>
        <v>1.8846153846153846</v>
      </c>
      <c r="H91" s="7">
        <f t="shared" si="8"/>
        <v>0.58163265306122447</v>
      </c>
      <c r="I91">
        <v>18</v>
      </c>
    </row>
    <row r="92" spans="1:13" x14ac:dyDescent="0.2">
      <c r="B92">
        <v>15</v>
      </c>
      <c r="C92">
        <v>104</v>
      </c>
      <c r="D92">
        <v>56</v>
      </c>
      <c r="E92">
        <v>65</v>
      </c>
      <c r="F92">
        <v>30</v>
      </c>
      <c r="G92" s="7">
        <f t="shared" si="7"/>
        <v>1.8571428571428572</v>
      </c>
      <c r="H92" s="7">
        <f t="shared" si="8"/>
        <v>0.625</v>
      </c>
      <c r="I92">
        <v>18</v>
      </c>
    </row>
    <row r="93" spans="1:13" x14ac:dyDescent="0.2">
      <c r="A93" t="s">
        <v>888</v>
      </c>
      <c r="K93">
        <v>11.2</v>
      </c>
      <c r="L93">
        <v>11.2</v>
      </c>
      <c r="M93" s="7">
        <f t="shared" ref="M93:M132" si="9">K93/L93</f>
        <v>1</v>
      </c>
    </row>
    <row r="94" spans="1:13" x14ac:dyDescent="0.2">
      <c r="K94">
        <v>11.2</v>
      </c>
      <c r="L94">
        <v>11.7</v>
      </c>
      <c r="M94" s="7">
        <f t="shared" si="9"/>
        <v>0.95726495726495731</v>
      </c>
    </row>
    <row r="95" spans="1:13" x14ac:dyDescent="0.2">
      <c r="K95">
        <v>11.3</v>
      </c>
      <c r="L95">
        <v>11.9</v>
      </c>
      <c r="M95" s="7">
        <f t="shared" si="9"/>
        <v>0.94957983193277318</v>
      </c>
    </row>
    <row r="96" spans="1:13" x14ac:dyDescent="0.2">
      <c r="K96">
        <v>11.5</v>
      </c>
      <c r="L96">
        <v>11.5</v>
      </c>
      <c r="M96" s="7">
        <f t="shared" si="9"/>
        <v>1</v>
      </c>
    </row>
    <row r="97" spans="1:13" x14ac:dyDescent="0.2">
      <c r="K97">
        <v>11.7</v>
      </c>
      <c r="L97">
        <v>12.5</v>
      </c>
      <c r="M97" s="7">
        <f t="shared" si="9"/>
        <v>0.93599999999999994</v>
      </c>
    </row>
    <row r="98" spans="1:13" x14ac:dyDescent="0.2">
      <c r="K98">
        <v>12.2</v>
      </c>
      <c r="L98">
        <v>12.5</v>
      </c>
      <c r="M98" s="7">
        <f t="shared" si="9"/>
        <v>0.97599999999999998</v>
      </c>
    </row>
    <row r="99" spans="1:13" x14ac:dyDescent="0.2">
      <c r="K99">
        <v>12.4</v>
      </c>
      <c r="L99">
        <v>12.5</v>
      </c>
      <c r="M99" s="7">
        <f t="shared" si="9"/>
        <v>0.99199999999999999</v>
      </c>
    </row>
    <row r="100" spans="1:13" x14ac:dyDescent="0.2">
      <c r="K100">
        <v>12.5</v>
      </c>
      <c r="L100">
        <v>13</v>
      </c>
      <c r="M100" s="7">
        <f t="shared" si="9"/>
        <v>0.96153846153846156</v>
      </c>
    </row>
    <row r="101" spans="1:13" x14ac:dyDescent="0.2">
      <c r="K101">
        <v>12.6</v>
      </c>
      <c r="L101">
        <v>12.4</v>
      </c>
      <c r="M101" s="7">
        <f t="shared" si="9"/>
        <v>1.0161290322580645</v>
      </c>
    </row>
    <row r="102" spans="1:13" x14ac:dyDescent="0.2">
      <c r="K102">
        <v>12.7</v>
      </c>
      <c r="L102">
        <v>12.7</v>
      </c>
      <c r="M102" s="7">
        <f t="shared" si="9"/>
        <v>1</v>
      </c>
    </row>
    <row r="103" spans="1:13" x14ac:dyDescent="0.2">
      <c r="K103">
        <v>12.9</v>
      </c>
      <c r="L103">
        <v>13.1</v>
      </c>
      <c r="M103" s="7">
        <f t="shared" si="9"/>
        <v>0.984732824427481</v>
      </c>
    </row>
    <row r="104" spans="1:13" x14ac:dyDescent="0.2">
      <c r="K104">
        <v>13.9</v>
      </c>
      <c r="L104">
        <v>13.2</v>
      </c>
      <c r="M104" s="7">
        <f t="shared" si="9"/>
        <v>1.0530303030303032</v>
      </c>
    </row>
    <row r="105" spans="1:13" x14ac:dyDescent="0.2">
      <c r="A105" t="s">
        <v>929</v>
      </c>
      <c r="K105">
        <v>12</v>
      </c>
      <c r="L105">
        <v>12</v>
      </c>
      <c r="M105" s="7">
        <f t="shared" si="9"/>
        <v>1</v>
      </c>
    </row>
    <row r="106" spans="1:13" x14ac:dyDescent="0.2">
      <c r="K106">
        <v>12</v>
      </c>
      <c r="L106">
        <v>13</v>
      </c>
      <c r="M106" s="7">
        <f t="shared" si="9"/>
        <v>0.92307692307692313</v>
      </c>
    </row>
    <row r="107" spans="1:13" x14ac:dyDescent="0.2">
      <c r="K107">
        <v>12</v>
      </c>
      <c r="L107">
        <v>12</v>
      </c>
      <c r="M107" s="7">
        <f t="shared" si="9"/>
        <v>1</v>
      </c>
    </row>
    <row r="108" spans="1:13" x14ac:dyDescent="0.2">
      <c r="K108">
        <v>14</v>
      </c>
      <c r="L108">
        <v>14</v>
      </c>
      <c r="M108" s="7">
        <f t="shared" si="9"/>
        <v>1</v>
      </c>
    </row>
    <row r="109" spans="1:13" x14ac:dyDescent="0.2">
      <c r="K109">
        <v>13</v>
      </c>
      <c r="L109">
        <v>13.5</v>
      </c>
      <c r="M109" s="7">
        <f t="shared" si="9"/>
        <v>0.96296296296296291</v>
      </c>
    </row>
    <row r="110" spans="1:13" x14ac:dyDescent="0.2">
      <c r="K110">
        <v>14</v>
      </c>
      <c r="L110">
        <v>14</v>
      </c>
      <c r="M110" s="7">
        <f t="shared" si="9"/>
        <v>1</v>
      </c>
    </row>
    <row r="111" spans="1:13" x14ac:dyDescent="0.2">
      <c r="K111">
        <v>15</v>
      </c>
      <c r="L111">
        <v>15</v>
      </c>
      <c r="M111" s="7">
        <f t="shared" si="9"/>
        <v>1</v>
      </c>
    </row>
    <row r="112" spans="1:13" x14ac:dyDescent="0.2">
      <c r="K112">
        <v>12</v>
      </c>
      <c r="L112">
        <v>14</v>
      </c>
      <c r="M112" s="7">
        <f t="shared" si="9"/>
        <v>0.8571428571428571</v>
      </c>
    </row>
    <row r="113" spans="1:13" x14ac:dyDescent="0.2">
      <c r="K113">
        <v>13</v>
      </c>
      <c r="L113">
        <v>13</v>
      </c>
      <c r="M113" s="7">
        <f t="shared" si="9"/>
        <v>1</v>
      </c>
    </row>
    <row r="114" spans="1:13" x14ac:dyDescent="0.2">
      <c r="K114">
        <v>13</v>
      </c>
      <c r="L114">
        <v>13</v>
      </c>
      <c r="M114" s="7">
        <f t="shared" si="9"/>
        <v>1</v>
      </c>
    </row>
    <row r="115" spans="1:13" x14ac:dyDescent="0.2">
      <c r="K115">
        <v>14</v>
      </c>
      <c r="L115">
        <v>13</v>
      </c>
      <c r="M115" s="7">
        <f t="shared" si="9"/>
        <v>1.0769230769230769</v>
      </c>
    </row>
    <row r="116" spans="1:13" x14ac:dyDescent="0.2">
      <c r="K116">
        <v>13</v>
      </c>
      <c r="L116">
        <v>14</v>
      </c>
      <c r="M116" s="7">
        <f t="shared" si="9"/>
        <v>0.9285714285714286</v>
      </c>
    </row>
    <row r="117" spans="1:13" x14ac:dyDescent="0.2">
      <c r="K117">
        <v>15</v>
      </c>
      <c r="L117">
        <v>14</v>
      </c>
      <c r="M117" s="7">
        <f t="shared" si="9"/>
        <v>1.0714285714285714</v>
      </c>
    </row>
    <row r="118" spans="1:13" x14ac:dyDescent="0.2">
      <c r="K118">
        <v>13</v>
      </c>
      <c r="L118">
        <v>13</v>
      </c>
      <c r="M118" s="7">
        <f t="shared" si="9"/>
        <v>1</v>
      </c>
    </row>
    <row r="119" spans="1:13" x14ac:dyDescent="0.2">
      <c r="K119">
        <v>12</v>
      </c>
      <c r="L119">
        <v>12</v>
      </c>
      <c r="M119" s="7">
        <f t="shared" si="9"/>
        <v>1</v>
      </c>
    </row>
    <row r="120" spans="1:13" x14ac:dyDescent="0.2">
      <c r="A120" t="s">
        <v>993</v>
      </c>
      <c r="K120">
        <v>14</v>
      </c>
      <c r="L120">
        <v>14</v>
      </c>
      <c r="M120" s="7">
        <f t="shared" si="9"/>
        <v>1</v>
      </c>
    </row>
    <row r="121" spans="1:13" x14ac:dyDescent="0.2">
      <c r="K121">
        <v>13</v>
      </c>
      <c r="L121">
        <v>13.5</v>
      </c>
      <c r="M121" s="7">
        <f t="shared" si="9"/>
        <v>0.96296296296296291</v>
      </c>
    </row>
    <row r="122" spans="1:13" x14ac:dyDescent="0.2">
      <c r="K122">
        <v>13</v>
      </c>
      <c r="L122">
        <v>12</v>
      </c>
      <c r="M122" s="7">
        <f t="shared" si="9"/>
        <v>1.0833333333333333</v>
      </c>
    </row>
    <row r="123" spans="1:13" x14ac:dyDescent="0.2">
      <c r="K123">
        <v>13.5</v>
      </c>
      <c r="L123">
        <v>14</v>
      </c>
      <c r="M123" s="7">
        <f t="shared" si="9"/>
        <v>0.9642857142857143</v>
      </c>
    </row>
    <row r="124" spans="1:13" x14ac:dyDescent="0.2">
      <c r="K124">
        <v>15</v>
      </c>
      <c r="L124">
        <v>13.5</v>
      </c>
      <c r="M124" s="7">
        <f t="shared" si="9"/>
        <v>1.1111111111111112</v>
      </c>
    </row>
    <row r="125" spans="1:13" x14ac:dyDescent="0.2">
      <c r="K125">
        <v>14</v>
      </c>
      <c r="L125">
        <v>14</v>
      </c>
      <c r="M125" s="7">
        <f t="shared" si="9"/>
        <v>1</v>
      </c>
    </row>
    <row r="126" spans="1:13" x14ac:dyDescent="0.2">
      <c r="K126">
        <v>14.5</v>
      </c>
      <c r="L126">
        <v>13</v>
      </c>
      <c r="M126" s="7">
        <f t="shared" si="9"/>
        <v>1.1153846153846154</v>
      </c>
    </row>
    <row r="127" spans="1:13" x14ac:dyDescent="0.2">
      <c r="K127">
        <v>13</v>
      </c>
      <c r="L127">
        <v>13.5</v>
      </c>
      <c r="M127" s="7">
        <f t="shared" si="9"/>
        <v>0.96296296296296291</v>
      </c>
    </row>
    <row r="128" spans="1:13" x14ac:dyDescent="0.2">
      <c r="K128">
        <v>14.5</v>
      </c>
      <c r="L128">
        <v>12</v>
      </c>
      <c r="M128" s="7">
        <f t="shared" si="9"/>
        <v>1.2083333333333333</v>
      </c>
    </row>
    <row r="129" spans="11:13" x14ac:dyDescent="0.2">
      <c r="K129">
        <v>14</v>
      </c>
      <c r="L129">
        <v>13</v>
      </c>
      <c r="M129" s="7">
        <f t="shared" si="9"/>
        <v>1.0769230769230769</v>
      </c>
    </row>
    <row r="130" spans="11:13" x14ac:dyDescent="0.2">
      <c r="K130">
        <v>15</v>
      </c>
      <c r="L130">
        <v>13</v>
      </c>
      <c r="M130" s="7">
        <f t="shared" si="9"/>
        <v>1.1538461538461537</v>
      </c>
    </row>
    <row r="131" spans="11:13" x14ac:dyDescent="0.2">
      <c r="K131">
        <v>14</v>
      </c>
      <c r="L131">
        <v>13.5</v>
      </c>
      <c r="M131" s="7">
        <f t="shared" si="9"/>
        <v>1.037037037037037</v>
      </c>
    </row>
    <row r="132" spans="11:13" x14ac:dyDescent="0.2">
      <c r="K132">
        <v>13.5</v>
      </c>
      <c r="L132">
        <v>13.5</v>
      </c>
      <c r="M132" s="7">
        <f t="shared" si="9"/>
        <v>1</v>
      </c>
    </row>
  </sheetData>
  <phoneticPr fontId="4" type="noConversion"/>
  <pageMargins left="0.75" right="0.75" top="1" bottom="1" header="0.5" footer="0.5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4"/>
  <sheetViews>
    <sheetView workbookViewId="0">
      <pane xSplit="14790" ySplit="2040" topLeftCell="I1" activePane="bottomLeft"/>
      <selection activeCell="A2" sqref="A2:IV2"/>
      <selection pane="topRight" activeCell="I1" sqref="I1"/>
      <selection pane="bottomLeft" sqref="A1:L7"/>
      <selection pane="bottomRight" activeCell="I18" sqref="I18"/>
    </sheetView>
  </sheetViews>
  <sheetFormatPr defaultRowHeight="12.75" x14ac:dyDescent="0.2"/>
  <cols>
    <col min="1" max="1" width="12.85546875" customWidth="1"/>
    <col min="2" max="5" width="6.7109375" customWidth="1"/>
    <col min="6" max="6" width="6.7109375" style="7" customWidth="1"/>
    <col min="7" max="7" width="6.7109375" style="5" customWidth="1"/>
    <col min="8" max="11" width="6.7109375" customWidth="1"/>
    <col min="12" max="12" width="6.7109375" style="7" customWidth="1"/>
  </cols>
  <sheetData>
    <row r="1" spans="1:14" s="2" customFormat="1" x14ac:dyDescent="0.2">
      <c r="A1" s="2" t="s">
        <v>41</v>
      </c>
      <c r="B1" s="2" t="s">
        <v>1</v>
      </c>
      <c r="C1" s="2" t="s">
        <v>2</v>
      </c>
      <c r="D1" s="2" t="s">
        <v>5</v>
      </c>
      <c r="E1" s="2" t="s">
        <v>4</v>
      </c>
      <c r="F1" s="6" t="s">
        <v>3</v>
      </c>
      <c r="G1" s="4" t="s">
        <v>6</v>
      </c>
      <c r="H1" s="2" t="s">
        <v>24</v>
      </c>
      <c r="I1" s="2" t="s">
        <v>23</v>
      </c>
      <c r="J1" s="2" t="s">
        <v>7</v>
      </c>
      <c r="K1" s="2" t="s">
        <v>8</v>
      </c>
      <c r="L1" s="6" t="s">
        <v>65</v>
      </c>
      <c r="N1" s="2" t="s">
        <v>674</v>
      </c>
    </row>
    <row r="2" spans="1:14" s="12" customFormat="1" x14ac:dyDescent="0.2">
      <c r="A2" s="12" t="s">
        <v>12</v>
      </c>
      <c r="B2" s="13">
        <f>AVERAGE(B20:B989)</f>
        <v>115.26829268292683</v>
      </c>
      <c r="C2" s="13">
        <f t="shared" ref="C2:K2" si="0">AVERAGE(C20:C989)</f>
        <v>71.390243902439025</v>
      </c>
      <c r="D2" s="13">
        <f t="shared" si="0"/>
        <v>69.341463414634148</v>
      </c>
      <c r="E2" s="13">
        <f t="shared" si="0"/>
        <v>30.865853658536587</v>
      </c>
      <c r="F2" s="14">
        <f t="shared" si="0"/>
        <v>1.6301714049385094</v>
      </c>
      <c r="G2" s="15">
        <f t="shared" si="0"/>
        <v>60.172842591123718</v>
      </c>
      <c r="H2" s="13">
        <f t="shared" si="0"/>
        <v>19.195121951219512</v>
      </c>
      <c r="I2" s="13">
        <f t="shared" si="0"/>
        <v>9.3414634146341466</v>
      </c>
      <c r="J2" s="13">
        <f t="shared" si="0"/>
        <v>11.772463768115943</v>
      </c>
      <c r="K2" s="13">
        <f t="shared" si="0"/>
        <v>11.419565217391305</v>
      </c>
      <c r="L2" s="14">
        <f>AVERAGE(L20:L989)</f>
        <v>1.0329026033323603</v>
      </c>
    </row>
    <row r="3" spans="1:14" x14ac:dyDescent="0.2">
      <c r="A3" t="s">
        <v>14</v>
      </c>
      <c r="B3">
        <f>MIN(B20:B989)</f>
        <v>85</v>
      </c>
      <c r="C3">
        <f t="shared" ref="C3:K3" si="1">MIN(C20:C989)</f>
        <v>50</v>
      </c>
      <c r="D3">
        <f t="shared" si="1"/>
        <v>49</v>
      </c>
      <c r="E3">
        <f t="shared" si="1"/>
        <v>24</v>
      </c>
      <c r="F3" s="7">
        <f t="shared" si="1"/>
        <v>1.2842105263157895</v>
      </c>
      <c r="G3" s="5">
        <f t="shared" si="1"/>
        <v>52.688172043010752</v>
      </c>
      <c r="H3">
        <f t="shared" si="1"/>
        <v>15</v>
      </c>
      <c r="I3">
        <f t="shared" si="1"/>
        <v>7.5</v>
      </c>
      <c r="J3">
        <f t="shared" si="1"/>
        <v>9.5</v>
      </c>
      <c r="K3">
        <f t="shared" si="1"/>
        <v>9</v>
      </c>
      <c r="L3" s="7">
        <f>MIN(L20:L989)</f>
        <v>0.84615384615384615</v>
      </c>
    </row>
    <row r="4" spans="1:14" x14ac:dyDescent="0.2">
      <c r="A4" t="s">
        <v>15</v>
      </c>
      <c r="B4" s="1">
        <f t="shared" ref="B4:I4" si="2">PERCENTILE(B20:B989,0.05)</f>
        <v>93.1</v>
      </c>
      <c r="C4" s="1">
        <f t="shared" si="2"/>
        <v>56.05</v>
      </c>
      <c r="D4" s="1">
        <f t="shared" si="2"/>
        <v>56</v>
      </c>
      <c r="E4" s="1">
        <f t="shared" si="2"/>
        <v>26</v>
      </c>
      <c r="F4" s="7">
        <f t="shared" si="2"/>
        <v>1.4075738529226902</v>
      </c>
      <c r="G4" s="5">
        <f t="shared" si="2"/>
        <v>54.930911349169385</v>
      </c>
      <c r="H4" s="1">
        <f t="shared" si="2"/>
        <v>17</v>
      </c>
      <c r="I4" s="1">
        <f t="shared" si="2"/>
        <v>8</v>
      </c>
      <c r="J4" s="1">
        <f>PERCENTILE(J20:J989,0.05)</f>
        <v>10</v>
      </c>
      <c r="K4" s="1">
        <f>PERCENTILE(K20:K989,0.05)</f>
        <v>10</v>
      </c>
      <c r="L4" s="7">
        <f>PERCENTILE(L20:L989,0.05)</f>
        <v>0.9161231884057971</v>
      </c>
    </row>
    <row r="5" spans="1:14" x14ac:dyDescent="0.2">
      <c r="A5" t="s">
        <v>16</v>
      </c>
      <c r="B5" s="1">
        <f t="shared" ref="B5:I5" si="3">PERCENTILE(B20:B989,0.95)</f>
        <v>136</v>
      </c>
      <c r="C5" s="1">
        <f t="shared" si="3"/>
        <v>87</v>
      </c>
      <c r="D5" s="1">
        <f t="shared" si="3"/>
        <v>82</v>
      </c>
      <c r="E5" s="1">
        <f t="shared" si="3"/>
        <v>35</v>
      </c>
      <c r="F5" s="7">
        <f t="shared" si="3"/>
        <v>1.9465225014611338</v>
      </c>
      <c r="G5" s="5">
        <f t="shared" si="3"/>
        <v>65.319948661532834</v>
      </c>
      <c r="H5" s="1">
        <f t="shared" si="3"/>
        <v>22.950000000000003</v>
      </c>
      <c r="I5" s="1">
        <f t="shared" si="3"/>
        <v>10</v>
      </c>
      <c r="J5" s="1">
        <f>PERCENTILE(J20:J989,0.95)</f>
        <v>13.575000000000003</v>
      </c>
      <c r="K5" s="1">
        <f>PERCENTILE(K20:K989,0.95)</f>
        <v>13</v>
      </c>
      <c r="L5" s="7">
        <f>PERCENTILE(L20:L989,0.95)</f>
        <v>1.1428571428571428</v>
      </c>
    </row>
    <row r="6" spans="1:14" x14ac:dyDescent="0.2">
      <c r="A6" t="s">
        <v>13</v>
      </c>
      <c r="B6">
        <f>MAX(B20:B989)</f>
        <v>148</v>
      </c>
      <c r="C6">
        <f t="shared" ref="C6:K6" si="4">MAX(C20:C989)</f>
        <v>96</v>
      </c>
      <c r="D6">
        <f t="shared" si="4"/>
        <v>88</v>
      </c>
      <c r="E6">
        <f t="shared" si="4"/>
        <v>37</v>
      </c>
      <c r="F6" s="7">
        <f t="shared" si="4"/>
        <v>2.0333333333333332</v>
      </c>
      <c r="G6" s="5">
        <f t="shared" si="4"/>
        <v>69.473684210526315</v>
      </c>
      <c r="H6">
        <f t="shared" si="4"/>
        <v>25</v>
      </c>
      <c r="I6">
        <f t="shared" si="4"/>
        <v>11</v>
      </c>
      <c r="J6">
        <f t="shared" si="4"/>
        <v>14</v>
      </c>
      <c r="K6">
        <f t="shared" si="4"/>
        <v>14</v>
      </c>
      <c r="L6" s="7">
        <f>MAX(L20:L989)</f>
        <v>1.2</v>
      </c>
    </row>
    <row r="7" spans="1:14" s="5" customFormat="1" x14ac:dyDescent="0.2">
      <c r="A7" s="5" t="s">
        <v>22</v>
      </c>
      <c r="B7" s="5">
        <f>COUNT(B20:B989)</f>
        <v>82</v>
      </c>
      <c r="C7" s="5">
        <f t="shared" ref="C7:L7" si="5">COUNT(C20:C989)</f>
        <v>82</v>
      </c>
      <c r="D7" s="5">
        <f t="shared" si="5"/>
        <v>82</v>
      </c>
      <c r="E7" s="5">
        <f t="shared" si="5"/>
        <v>82</v>
      </c>
      <c r="F7" s="5">
        <f t="shared" si="5"/>
        <v>82</v>
      </c>
      <c r="G7" s="5">
        <f t="shared" si="5"/>
        <v>82</v>
      </c>
      <c r="H7" s="5">
        <f t="shared" si="5"/>
        <v>82</v>
      </c>
      <c r="I7" s="5">
        <f t="shared" si="5"/>
        <v>41</v>
      </c>
      <c r="J7" s="5">
        <f t="shared" si="5"/>
        <v>138</v>
      </c>
      <c r="K7" s="5">
        <f t="shared" si="5"/>
        <v>138</v>
      </c>
      <c r="L7" s="5">
        <f t="shared" si="5"/>
        <v>138</v>
      </c>
    </row>
    <row r="20" spans="1:12" x14ac:dyDescent="0.2">
      <c r="A20" t="s">
        <v>0</v>
      </c>
      <c r="J20">
        <v>12</v>
      </c>
      <c r="K20">
        <v>10.5</v>
      </c>
      <c r="L20" s="7">
        <f t="shared" ref="L20:L41" si="6">J20/K20</f>
        <v>1.1428571428571428</v>
      </c>
    </row>
    <row r="21" spans="1:12" x14ac:dyDescent="0.2">
      <c r="J21">
        <v>12</v>
      </c>
      <c r="K21">
        <v>10</v>
      </c>
      <c r="L21" s="7">
        <f t="shared" si="6"/>
        <v>1.2</v>
      </c>
    </row>
    <row r="22" spans="1:12" x14ac:dyDescent="0.2">
      <c r="J22">
        <v>11</v>
      </c>
      <c r="K22">
        <v>11</v>
      </c>
      <c r="L22" s="7">
        <f t="shared" si="6"/>
        <v>1</v>
      </c>
    </row>
    <row r="23" spans="1:12" x14ac:dyDescent="0.2">
      <c r="J23">
        <v>11</v>
      </c>
      <c r="K23">
        <v>13</v>
      </c>
      <c r="L23" s="7">
        <f t="shared" si="6"/>
        <v>0.84615384615384615</v>
      </c>
    </row>
    <row r="24" spans="1:12" x14ac:dyDescent="0.2">
      <c r="J24">
        <v>12</v>
      </c>
      <c r="K24">
        <v>11</v>
      </c>
      <c r="L24" s="7">
        <f t="shared" si="6"/>
        <v>1.0909090909090908</v>
      </c>
    </row>
    <row r="25" spans="1:12" x14ac:dyDescent="0.2">
      <c r="J25">
        <v>12</v>
      </c>
      <c r="K25">
        <v>10.5</v>
      </c>
      <c r="L25" s="7">
        <f t="shared" si="6"/>
        <v>1.1428571428571428</v>
      </c>
    </row>
    <row r="26" spans="1:12" x14ac:dyDescent="0.2">
      <c r="J26">
        <v>10</v>
      </c>
      <c r="K26">
        <v>10</v>
      </c>
      <c r="L26" s="7">
        <f t="shared" si="6"/>
        <v>1</v>
      </c>
    </row>
    <row r="27" spans="1:12" x14ac:dyDescent="0.2">
      <c r="J27">
        <v>13</v>
      </c>
      <c r="K27">
        <v>12</v>
      </c>
      <c r="L27" s="7">
        <f t="shared" si="6"/>
        <v>1.0833333333333333</v>
      </c>
    </row>
    <row r="28" spans="1:12" x14ac:dyDescent="0.2">
      <c r="J28">
        <v>12</v>
      </c>
      <c r="K28">
        <v>11</v>
      </c>
      <c r="L28" s="7">
        <f t="shared" si="6"/>
        <v>1.0909090909090908</v>
      </c>
    </row>
    <row r="29" spans="1:12" x14ac:dyDescent="0.2">
      <c r="J29">
        <v>12</v>
      </c>
      <c r="K29">
        <v>11</v>
      </c>
      <c r="L29" s="7">
        <f t="shared" si="6"/>
        <v>1.0909090909090908</v>
      </c>
    </row>
    <row r="30" spans="1:12" x14ac:dyDescent="0.2">
      <c r="J30">
        <v>12</v>
      </c>
      <c r="K30">
        <v>11</v>
      </c>
      <c r="L30" s="7">
        <f t="shared" si="6"/>
        <v>1.0909090909090908</v>
      </c>
    </row>
    <row r="31" spans="1:12" x14ac:dyDescent="0.2">
      <c r="J31">
        <v>12</v>
      </c>
      <c r="K31">
        <v>11</v>
      </c>
      <c r="L31" s="7">
        <f t="shared" si="6"/>
        <v>1.0909090909090908</v>
      </c>
    </row>
    <row r="32" spans="1:12" x14ac:dyDescent="0.2">
      <c r="A32" t="s">
        <v>9</v>
      </c>
      <c r="J32">
        <v>14</v>
      </c>
      <c r="K32">
        <v>13</v>
      </c>
      <c r="L32" s="7">
        <f t="shared" si="6"/>
        <v>1.0769230769230769</v>
      </c>
    </row>
    <row r="33" spans="1:15" x14ac:dyDescent="0.2">
      <c r="J33">
        <v>12</v>
      </c>
      <c r="K33">
        <v>12</v>
      </c>
      <c r="L33" s="7">
        <f t="shared" si="6"/>
        <v>1</v>
      </c>
    </row>
    <row r="34" spans="1:15" x14ac:dyDescent="0.2">
      <c r="J34">
        <v>13</v>
      </c>
      <c r="K34">
        <v>13</v>
      </c>
      <c r="L34" s="7">
        <f t="shared" si="6"/>
        <v>1</v>
      </c>
    </row>
    <row r="35" spans="1:15" x14ac:dyDescent="0.2">
      <c r="J35">
        <v>13</v>
      </c>
      <c r="K35">
        <v>13</v>
      </c>
      <c r="L35" s="7">
        <f t="shared" si="6"/>
        <v>1</v>
      </c>
    </row>
    <row r="36" spans="1:15" x14ac:dyDescent="0.2">
      <c r="A36" t="s">
        <v>10</v>
      </c>
      <c r="J36">
        <v>11.5</v>
      </c>
      <c r="K36">
        <v>11</v>
      </c>
      <c r="L36" s="7">
        <f t="shared" si="6"/>
        <v>1.0454545454545454</v>
      </c>
    </row>
    <row r="37" spans="1:15" x14ac:dyDescent="0.2">
      <c r="J37">
        <v>12</v>
      </c>
      <c r="K37">
        <v>12</v>
      </c>
      <c r="L37" s="7">
        <f t="shared" si="6"/>
        <v>1</v>
      </c>
    </row>
    <row r="38" spans="1:15" x14ac:dyDescent="0.2">
      <c r="J38">
        <v>12</v>
      </c>
      <c r="K38">
        <v>11.5</v>
      </c>
      <c r="L38" s="7">
        <f t="shared" si="6"/>
        <v>1.0434782608695652</v>
      </c>
    </row>
    <row r="39" spans="1:15" x14ac:dyDescent="0.2">
      <c r="J39">
        <v>12.5</v>
      </c>
      <c r="K39">
        <v>12.5</v>
      </c>
      <c r="L39" s="7">
        <f t="shared" si="6"/>
        <v>1</v>
      </c>
    </row>
    <row r="40" spans="1:15" x14ac:dyDescent="0.2">
      <c r="J40">
        <v>14</v>
      </c>
      <c r="K40">
        <v>14</v>
      </c>
      <c r="L40" s="7">
        <f t="shared" si="6"/>
        <v>1</v>
      </c>
    </row>
    <row r="41" spans="1:15" x14ac:dyDescent="0.2">
      <c r="A41" t="s">
        <v>11</v>
      </c>
      <c r="J41">
        <v>12</v>
      </c>
      <c r="K41">
        <v>11</v>
      </c>
      <c r="L41" s="7">
        <f t="shared" si="6"/>
        <v>1.0909090909090908</v>
      </c>
    </row>
    <row r="42" spans="1:15" x14ac:dyDescent="0.2">
      <c r="J42">
        <v>12</v>
      </c>
      <c r="K42">
        <v>11</v>
      </c>
      <c r="L42" s="7">
        <f t="shared" ref="L42:L47" si="7">J42/K42</f>
        <v>1.0909090909090908</v>
      </c>
    </row>
    <row r="43" spans="1:15" x14ac:dyDescent="0.2">
      <c r="A43" t="s">
        <v>17</v>
      </c>
      <c r="B43">
        <v>140</v>
      </c>
      <c r="C43">
        <v>71</v>
      </c>
      <c r="D43">
        <v>82</v>
      </c>
      <c r="E43">
        <v>31</v>
      </c>
      <c r="F43" s="7">
        <f>B43/C43</f>
        <v>1.971830985915493</v>
      </c>
      <c r="G43" s="5">
        <f>D43/B43*100</f>
        <v>58.571428571428577</v>
      </c>
      <c r="H43">
        <v>22</v>
      </c>
      <c r="I43">
        <f>H43/2</f>
        <v>11</v>
      </c>
      <c r="J43">
        <v>14</v>
      </c>
      <c r="K43">
        <v>13</v>
      </c>
      <c r="L43" s="7">
        <f t="shared" si="7"/>
        <v>1.0769230769230769</v>
      </c>
      <c r="M43" t="s">
        <v>341</v>
      </c>
      <c r="N43" t="s">
        <v>343</v>
      </c>
      <c r="O43" t="s">
        <v>342</v>
      </c>
    </row>
    <row r="44" spans="1:15" x14ac:dyDescent="0.2">
      <c r="B44">
        <v>130</v>
      </c>
      <c r="C44">
        <v>69</v>
      </c>
      <c r="D44">
        <v>79</v>
      </c>
      <c r="E44">
        <v>29</v>
      </c>
      <c r="F44" s="7">
        <f t="shared" ref="F44:F84" si="8">B44/C44</f>
        <v>1.8840579710144927</v>
      </c>
      <c r="G44" s="5">
        <f t="shared" ref="G44:G84" si="9">D44/B44*100</f>
        <v>60.769230769230766</v>
      </c>
      <c r="H44">
        <v>18</v>
      </c>
      <c r="I44">
        <f t="shared" ref="I44:I84" si="10">H44/2</f>
        <v>9</v>
      </c>
      <c r="J44">
        <v>13</v>
      </c>
      <c r="K44">
        <v>14</v>
      </c>
      <c r="L44" s="7">
        <f t="shared" si="7"/>
        <v>0.9285714285714286</v>
      </c>
    </row>
    <row r="45" spans="1:15" x14ac:dyDescent="0.2">
      <c r="B45">
        <v>121</v>
      </c>
      <c r="C45">
        <v>72</v>
      </c>
      <c r="D45">
        <v>70</v>
      </c>
      <c r="E45">
        <v>31</v>
      </c>
      <c r="F45" s="7">
        <f t="shared" si="8"/>
        <v>1.6805555555555556</v>
      </c>
      <c r="G45" s="5">
        <f t="shared" si="9"/>
        <v>57.851239669421481</v>
      </c>
      <c r="H45">
        <v>19</v>
      </c>
      <c r="I45">
        <f t="shared" si="10"/>
        <v>9.5</v>
      </c>
      <c r="J45">
        <v>13</v>
      </c>
      <c r="K45">
        <v>13</v>
      </c>
      <c r="L45" s="7">
        <f t="shared" si="7"/>
        <v>1</v>
      </c>
    </row>
    <row r="46" spans="1:15" x14ac:dyDescent="0.2">
      <c r="B46">
        <v>132</v>
      </c>
      <c r="C46">
        <v>72</v>
      </c>
      <c r="D46">
        <v>83</v>
      </c>
      <c r="E46">
        <v>32</v>
      </c>
      <c r="F46" s="7">
        <f t="shared" si="8"/>
        <v>1.8333333333333333</v>
      </c>
      <c r="G46" s="5">
        <f t="shared" si="9"/>
        <v>62.878787878787875</v>
      </c>
      <c r="H46">
        <v>18</v>
      </c>
      <c r="I46">
        <f t="shared" si="10"/>
        <v>9</v>
      </c>
      <c r="J46">
        <v>14</v>
      </c>
      <c r="K46">
        <v>13</v>
      </c>
      <c r="L46" s="7">
        <f t="shared" si="7"/>
        <v>1.0769230769230769</v>
      </c>
    </row>
    <row r="47" spans="1:15" x14ac:dyDescent="0.2">
      <c r="J47">
        <v>13</v>
      </c>
      <c r="K47">
        <v>13</v>
      </c>
      <c r="L47" s="7">
        <f t="shared" si="7"/>
        <v>1</v>
      </c>
    </row>
    <row r="48" spans="1:15" x14ac:dyDescent="0.2">
      <c r="A48" t="s">
        <v>18</v>
      </c>
      <c r="B48">
        <v>130</v>
      </c>
      <c r="C48">
        <v>87</v>
      </c>
      <c r="D48">
        <v>77</v>
      </c>
      <c r="E48">
        <v>35</v>
      </c>
      <c r="F48" s="7">
        <f t="shared" si="8"/>
        <v>1.4942528735632183</v>
      </c>
      <c r="G48" s="5">
        <f t="shared" si="9"/>
        <v>59.230769230769234</v>
      </c>
      <c r="H48">
        <v>19</v>
      </c>
      <c r="I48">
        <f t="shared" si="10"/>
        <v>9.5</v>
      </c>
      <c r="M48" t="s">
        <v>71</v>
      </c>
    </row>
    <row r="49" spans="1:12" x14ac:dyDescent="0.2">
      <c r="B49">
        <v>136</v>
      </c>
      <c r="C49">
        <v>78</v>
      </c>
      <c r="D49">
        <v>82</v>
      </c>
      <c r="E49">
        <v>26</v>
      </c>
      <c r="F49" s="7">
        <f t="shared" si="8"/>
        <v>1.7435897435897436</v>
      </c>
      <c r="G49" s="5">
        <f t="shared" si="9"/>
        <v>60.294117647058819</v>
      </c>
      <c r="H49">
        <v>19</v>
      </c>
      <c r="I49">
        <f t="shared" si="10"/>
        <v>9.5</v>
      </c>
    </row>
    <row r="50" spans="1:12" x14ac:dyDescent="0.2">
      <c r="B50">
        <v>122</v>
      </c>
      <c r="C50">
        <v>75</v>
      </c>
      <c r="D50">
        <v>77</v>
      </c>
      <c r="E50">
        <v>35</v>
      </c>
      <c r="F50" s="7">
        <f t="shared" si="8"/>
        <v>1.6266666666666667</v>
      </c>
      <c r="G50" s="5">
        <f t="shared" si="9"/>
        <v>63.114754098360656</v>
      </c>
      <c r="H50">
        <v>17</v>
      </c>
      <c r="I50">
        <f t="shared" si="10"/>
        <v>8.5</v>
      </c>
    </row>
    <row r="51" spans="1:12" x14ac:dyDescent="0.2">
      <c r="A51" t="s">
        <v>19</v>
      </c>
      <c r="B51">
        <v>136</v>
      </c>
      <c r="C51">
        <v>79</v>
      </c>
      <c r="D51">
        <v>88</v>
      </c>
      <c r="E51">
        <v>24</v>
      </c>
      <c r="F51" s="7">
        <f t="shared" si="8"/>
        <v>1.7215189873417722</v>
      </c>
      <c r="G51" s="5">
        <f t="shared" si="9"/>
        <v>64.705882352941174</v>
      </c>
      <c r="H51">
        <v>20</v>
      </c>
      <c r="I51">
        <f t="shared" si="10"/>
        <v>10</v>
      </c>
    </row>
    <row r="52" spans="1:12" x14ac:dyDescent="0.2">
      <c r="B52">
        <v>113</v>
      </c>
      <c r="C52">
        <v>65</v>
      </c>
      <c r="D52">
        <v>68</v>
      </c>
      <c r="E52">
        <v>28</v>
      </c>
      <c r="F52" s="7">
        <f t="shared" si="8"/>
        <v>1.7384615384615385</v>
      </c>
      <c r="G52" s="5">
        <f t="shared" si="9"/>
        <v>60.176991150442483</v>
      </c>
      <c r="H52">
        <v>20</v>
      </c>
      <c r="I52">
        <f t="shared" si="10"/>
        <v>10</v>
      </c>
    </row>
    <row r="53" spans="1:12" x14ac:dyDescent="0.2">
      <c r="B53">
        <v>130</v>
      </c>
      <c r="C53">
        <v>72</v>
      </c>
      <c r="D53">
        <v>78</v>
      </c>
      <c r="E53">
        <v>29</v>
      </c>
      <c r="F53" s="7">
        <f t="shared" si="8"/>
        <v>1.8055555555555556</v>
      </c>
      <c r="G53" s="5">
        <f t="shared" si="9"/>
        <v>60</v>
      </c>
      <c r="H53">
        <v>20</v>
      </c>
      <c r="I53">
        <f t="shared" si="10"/>
        <v>10</v>
      </c>
    </row>
    <row r="54" spans="1:12" x14ac:dyDescent="0.2">
      <c r="B54">
        <v>122</v>
      </c>
      <c r="C54">
        <v>60</v>
      </c>
      <c r="D54">
        <v>80</v>
      </c>
      <c r="E54">
        <v>26</v>
      </c>
      <c r="F54" s="7">
        <f t="shared" si="8"/>
        <v>2.0333333333333332</v>
      </c>
      <c r="G54" s="5">
        <f t="shared" si="9"/>
        <v>65.573770491803273</v>
      </c>
      <c r="H54">
        <v>19</v>
      </c>
      <c r="I54">
        <f t="shared" si="10"/>
        <v>9.5</v>
      </c>
    </row>
    <row r="55" spans="1:12" x14ac:dyDescent="0.2">
      <c r="B55">
        <v>110</v>
      </c>
      <c r="C55">
        <v>58</v>
      </c>
      <c r="D55">
        <v>72</v>
      </c>
      <c r="E55">
        <v>27</v>
      </c>
      <c r="F55" s="7">
        <f t="shared" si="8"/>
        <v>1.896551724137931</v>
      </c>
      <c r="G55" s="5">
        <f t="shared" si="9"/>
        <v>65.454545454545453</v>
      </c>
      <c r="H55">
        <v>18</v>
      </c>
      <c r="I55">
        <f t="shared" si="10"/>
        <v>9</v>
      </c>
    </row>
    <row r="56" spans="1:12" x14ac:dyDescent="0.2">
      <c r="A56" t="s">
        <v>20</v>
      </c>
      <c r="B56">
        <v>124</v>
      </c>
      <c r="C56">
        <v>70</v>
      </c>
      <c r="D56">
        <v>76</v>
      </c>
      <c r="E56">
        <v>29</v>
      </c>
      <c r="F56" s="7">
        <f t="shared" si="8"/>
        <v>1.7714285714285714</v>
      </c>
      <c r="G56" s="5">
        <f t="shared" si="9"/>
        <v>61.29032258064516</v>
      </c>
      <c r="H56">
        <v>19</v>
      </c>
      <c r="I56">
        <f t="shared" si="10"/>
        <v>9.5</v>
      </c>
      <c r="J56">
        <v>11.5</v>
      </c>
      <c r="K56">
        <v>11</v>
      </c>
      <c r="L56" s="7">
        <f>J56/K56</f>
        <v>1.0454545454545454</v>
      </c>
    </row>
    <row r="57" spans="1:12" x14ac:dyDescent="0.2">
      <c r="B57">
        <v>120</v>
      </c>
      <c r="C57">
        <v>68</v>
      </c>
      <c r="D57">
        <v>75</v>
      </c>
      <c r="E57">
        <v>34</v>
      </c>
      <c r="F57" s="7">
        <f t="shared" si="8"/>
        <v>1.7647058823529411</v>
      </c>
      <c r="G57" s="5">
        <f t="shared" si="9"/>
        <v>62.5</v>
      </c>
      <c r="H57">
        <v>20</v>
      </c>
      <c r="I57">
        <f t="shared" si="10"/>
        <v>10</v>
      </c>
      <c r="J57">
        <v>12</v>
      </c>
      <c r="K57">
        <v>12</v>
      </c>
      <c r="L57" s="7">
        <f>J57/K57</f>
        <v>1</v>
      </c>
    </row>
    <row r="58" spans="1:12" x14ac:dyDescent="0.2">
      <c r="B58">
        <v>117</v>
      </c>
      <c r="C58">
        <v>65</v>
      </c>
      <c r="D58">
        <v>70</v>
      </c>
      <c r="E58">
        <v>33</v>
      </c>
      <c r="F58" s="7">
        <f t="shared" si="8"/>
        <v>1.8</v>
      </c>
      <c r="G58" s="5">
        <f t="shared" si="9"/>
        <v>59.82905982905983</v>
      </c>
      <c r="H58">
        <v>19</v>
      </c>
      <c r="I58">
        <f t="shared" si="10"/>
        <v>9.5</v>
      </c>
      <c r="J58">
        <v>12.5</v>
      </c>
      <c r="K58">
        <v>12.5</v>
      </c>
      <c r="L58" s="7">
        <f>J58/K58</f>
        <v>1</v>
      </c>
    </row>
    <row r="59" spans="1:12" x14ac:dyDescent="0.2">
      <c r="B59">
        <v>115</v>
      </c>
      <c r="C59">
        <v>62</v>
      </c>
      <c r="D59">
        <v>68</v>
      </c>
      <c r="E59">
        <v>32</v>
      </c>
      <c r="F59" s="7">
        <f t="shared" si="8"/>
        <v>1.8548387096774193</v>
      </c>
      <c r="G59" s="5">
        <f t="shared" si="9"/>
        <v>59.130434782608695</v>
      </c>
      <c r="H59">
        <v>20</v>
      </c>
      <c r="I59">
        <f t="shared" si="10"/>
        <v>10</v>
      </c>
      <c r="J59">
        <v>12</v>
      </c>
      <c r="K59">
        <v>11.5</v>
      </c>
      <c r="L59" s="7">
        <f>J59/K59</f>
        <v>1.0434782608695652</v>
      </c>
    </row>
    <row r="60" spans="1:12" x14ac:dyDescent="0.2">
      <c r="A60">
        <v>210</v>
      </c>
      <c r="B60">
        <v>98</v>
      </c>
      <c r="C60">
        <v>64</v>
      </c>
      <c r="D60">
        <v>58</v>
      </c>
      <c r="E60">
        <v>27</v>
      </c>
      <c r="F60" s="7">
        <f t="shared" si="8"/>
        <v>1.53125</v>
      </c>
      <c r="G60" s="5">
        <f t="shared" si="9"/>
        <v>59.183673469387756</v>
      </c>
      <c r="H60">
        <v>16</v>
      </c>
      <c r="I60">
        <f t="shared" si="10"/>
        <v>8</v>
      </c>
      <c r="J60">
        <v>14</v>
      </c>
      <c r="K60">
        <v>14</v>
      </c>
      <c r="L60" s="7">
        <f>J60/K60</f>
        <v>1</v>
      </c>
    </row>
    <row r="61" spans="1:12" x14ac:dyDescent="0.2">
      <c r="B61">
        <v>90</v>
      </c>
      <c r="C61">
        <v>56</v>
      </c>
      <c r="D61">
        <v>56</v>
      </c>
      <c r="E61">
        <v>28</v>
      </c>
      <c r="F61" s="7">
        <f t="shared" si="8"/>
        <v>1.6071428571428572</v>
      </c>
      <c r="G61" s="5">
        <f t="shared" si="9"/>
        <v>62.222222222222221</v>
      </c>
      <c r="H61">
        <v>18</v>
      </c>
      <c r="I61">
        <f t="shared" si="10"/>
        <v>9</v>
      </c>
    </row>
    <row r="62" spans="1:12" x14ac:dyDescent="0.2">
      <c r="B62">
        <v>99</v>
      </c>
      <c r="C62">
        <v>62</v>
      </c>
      <c r="D62">
        <v>56</v>
      </c>
      <c r="E62">
        <v>32</v>
      </c>
      <c r="F62" s="7">
        <f t="shared" si="8"/>
        <v>1.596774193548387</v>
      </c>
      <c r="G62" s="5">
        <f t="shared" si="9"/>
        <v>56.56565656565656</v>
      </c>
      <c r="H62">
        <v>19</v>
      </c>
      <c r="I62">
        <f t="shared" si="10"/>
        <v>9.5</v>
      </c>
    </row>
    <row r="63" spans="1:12" x14ac:dyDescent="0.2">
      <c r="B63">
        <v>101</v>
      </c>
      <c r="C63">
        <v>50</v>
      </c>
      <c r="D63">
        <v>66</v>
      </c>
      <c r="E63">
        <v>28</v>
      </c>
      <c r="F63" s="7">
        <f t="shared" si="8"/>
        <v>2.02</v>
      </c>
      <c r="G63" s="5">
        <f t="shared" si="9"/>
        <v>65.346534653465355</v>
      </c>
      <c r="H63">
        <v>18</v>
      </c>
      <c r="I63">
        <f t="shared" si="10"/>
        <v>9</v>
      </c>
    </row>
    <row r="64" spans="1:12" x14ac:dyDescent="0.2">
      <c r="A64">
        <v>204</v>
      </c>
      <c r="B64">
        <v>85</v>
      </c>
      <c r="C64">
        <v>50</v>
      </c>
      <c r="D64">
        <v>49</v>
      </c>
      <c r="E64">
        <v>32</v>
      </c>
      <c r="F64" s="7">
        <f t="shared" si="8"/>
        <v>1.7</v>
      </c>
      <c r="G64" s="5">
        <f t="shared" si="9"/>
        <v>57.647058823529406</v>
      </c>
      <c r="H64">
        <v>16</v>
      </c>
      <c r="I64">
        <f t="shared" si="10"/>
        <v>8</v>
      </c>
    </row>
    <row r="65" spans="1:9" x14ac:dyDescent="0.2">
      <c r="A65">
        <v>83</v>
      </c>
      <c r="B65">
        <v>115</v>
      </c>
      <c r="C65">
        <v>69</v>
      </c>
      <c r="D65">
        <v>70</v>
      </c>
      <c r="E65">
        <v>25</v>
      </c>
      <c r="F65" s="7">
        <f t="shared" si="8"/>
        <v>1.6666666666666667</v>
      </c>
      <c r="G65" s="5">
        <f t="shared" si="9"/>
        <v>60.869565217391312</v>
      </c>
      <c r="H65">
        <v>17</v>
      </c>
      <c r="I65">
        <f t="shared" si="10"/>
        <v>8.5</v>
      </c>
    </row>
    <row r="66" spans="1:9" x14ac:dyDescent="0.2">
      <c r="B66">
        <v>124</v>
      </c>
      <c r="C66">
        <v>69</v>
      </c>
      <c r="D66">
        <v>75</v>
      </c>
      <c r="E66">
        <v>26</v>
      </c>
      <c r="F66" s="7">
        <f t="shared" si="8"/>
        <v>1.7971014492753623</v>
      </c>
      <c r="G66" s="5">
        <f t="shared" si="9"/>
        <v>60.483870967741936</v>
      </c>
      <c r="H66">
        <v>15</v>
      </c>
      <c r="I66">
        <f t="shared" si="10"/>
        <v>7.5</v>
      </c>
    </row>
    <row r="67" spans="1:9" x14ac:dyDescent="0.2">
      <c r="B67">
        <v>100</v>
      </c>
      <c r="C67">
        <v>64</v>
      </c>
      <c r="D67">
        <v>60</v>
      </c>
      <c r="E67">
        <v>28</v>
      </c>
      <c r="F67" s="7">
        <f t="shared" si="8"/>
        <v>1.5625</v>
      </c>
      <c r="G67" s="5">
        <f t="shared" si="9"/>
        <v>60</v>
      </c>
      <c r="H67">
        <v>19</v>
      </c>
      <c r="I67">
        <f t="shared" si="10"/>
        <v>9.5</v>
      </c>
    </row>
    <row r="68" spans="1:9" x14ac:dyDescent="0.2">
      <c r="B68">
        <v>148</v>
      </c>
      <c r="C68">
        <v>90</v>
      </c>
      <c r="D68">
        <v>85</v>
      </c>
      <c r="E68">
        <v>33</v>
      </c>
      <c r="F68" s="7">
        <f t="shared" si="8"/>
        <v>1.6444444444444444</v>
      </c>
      <c r="G68" s="5">
        <f t="shared" si="9"/>
        <v>57.432432432432435</v>
      </c>
      <c r="H68">
        <v>17</v>
      </c>
      <c r="I68">
        <f t="shared" si="10"/>
        <v>8.5</v>
      </c>
    </row>
    <row r="69" spans="1:9" x14ac:dyDescent="0.2">
      <c r="B69">
        <v>131</v>
      </c>
      <c r="C69">
        <v>87</v>
      </c>
      <c r="D69">
        <v>80</v>
      </c>
      <c r="E69">
        <v>32</v>
      </c>
      <c r="F69" s="7">
        <f t="shared" si="8"/>
        <v>1.5057471264367817</v>
      </c>
      <c r="G69" s="5">
        <f t="shared" si="9"/>
        <v>61.068702290076338</v>
      </c>
      <c r="H69">
        <v>20</v>
      </c>
      <c r="I69">
        <f t="shared" si="10"/>
        <v>10</v>
      </c>
    </row>
    <row r="70" spans="1:9" x14ac:dyDescent="0.2">
      <c r="A70">
        <v>201</v>
      </c>
      <c r="B70">
        <v>114</v>
      </c>
      <c r="C70">
        <v>66</v>
      </c>
      <c r="D70">
        <v>72</v>
      </c>
      <c r="E70">
        <v>30</v>
      </c>
      <c r="F70" s="7">
        <f t="shared" si="8"/>
        <v>1.7272727272727273</v>
      </c>
      <c r="G70" s="5">
        <f t="shared" si="9"/>
        <v>63.157894736842103</v>
      </c>
      <c r="H70">
        <v>17</v>
      </c>
      <c r="I70">
        <f t="shared" si="10"/>
        <v>8.5</v>
      </c>
    </row>
    <row r="71" spans="1:9" x14ac:dyDescent="0.2">
      <c r="B71">
        <v>117</v>
      </c>
      <c r="C71">
        <v>69</v>
      </c>
      <c r="D71">
        <v>73</v>
      </c>
      <c r="E71">
        <v>29</v>
      </c>
      <c r="F71" s="7">
        <f t="shared" si="8"/>
        <v>1.6956521739130435</v>
      </c>
      <c r="G71" s="5">
        <f t="shared" si="9"/>
        <v>62.393162393162392</v>
      </c>
      <c r="H71">
        <v>20</v>
      </c>
      <c r="I71">
        <f t="shared" si="10"/>
        <v>10</v>
      </c>
    </row>
    <row r="72" spans="1:9" x14ac:dyDescent="0.2">
      <c r="B72">
        <v>125</v>
      </c>
      <c r="C72">
        <v>75</v>
      </c>
      <c r="D72">
        <v>76</v>
      </c>
      <c r="E72">
        <v>35</v>
      </c>
      <c r="F72" s="7">
        <f t="shared" si="8"/>
        <v>1.6666666666666667</v>
      </c>
      <c r="G72" s="5">
        <f t="shared" si="9"/>
        <v>60.8</v>
      </c>
      <c r="H72">
        <v>19</v>
      </c>
      <c r="I72">
        <f t="shared" si="10"/>
        <v>9.5</v>
      </c>
    </row>
    <row r="73" spans="1:9" x14ac:dyDescent="0.2">
      <c r="B73">
        <v>115</v>
      </c>
      <c r="C73">
        <v>66</v>
      </c>
      <c r="D73">
        <v>66</v>
      </c>
      <c r="E73">
        <v>37</v>
      </c>
      <c r="F73" s="7">
        <f t="shared" si="8"/>
        <v>1.7424242424242424</v>
      </c>
      <c r="G73" s="5">
        <f t="shared" si="9"/>
        <v>57.391304347826086</v>
      </c>
      <c r="H73">
        <v>19</v>
      </c>
      <c r="I73">
        <f t="shared" si="10"/>
        <v>9.5</v>
      </c>
    </row>
    <row r="74" spans="1:9" x14ac:dyDescent="0.2">
      <c r="B74">
        <v>105</v>
      </c>
      <c r="C74">
        <v>64</v>
      </c>
      <c r="D74">
        <v>68</v>
      </c>
      <c r="E74">
        <v>27</v>
      </c>
      <c r="F74" s="7">
        <f t="shared" si="8"/>
        <v>1.640625</v>
      </c>
      <c r="G74" s="5">
        <f t="shared" si="9"/>
        <v>64.761904761904759</v>
      </c>
      <c r="H74">
        <v>17</v>
      </c>
      <c r="I74">
        <f t="shared" si="10"/>
        <v>8.5</v>
      </c>
    </row>
    <row r="75" spans="1:9" x14ac:dyDescent="0.2">
      <c r="B75">
        <v>108</v>
      </c>
      <c r="C75">
        <v>57</v>
      </c>
      <c r="D75">
        <v>70</v>
      </c>
      <c r="E75">
        <v>27</v>
      </c>
      <c r="F75" s="7">
        <f t="shared" si="8"/>
        <v>1.8947368421052631</v>
      </c>
      <c r="G75" s="5">
        <f t="shared" si="9"/>
        <v>64.81481481481481</v>
      </c>
      <c r="H75">
        <v>21</v>
      </c>
      <c r="I75">
        <f t="shared" si="10"/>
        <v>10.5</v>
      </c>
    </row>
    <row r="76" spans="1:9" x14ac:dyDescent="0.2">
      <c r="B76">
        <v>118</v>
      </c>
      <c r="C76">
        <v>60</v>
      </c>
      <c r="D76">
        <v>64</v>
      </c>
      <c r="E76">
        <v>31</v>
      </c>
      <c r="F76" s="7">
        <f t="shared" si="8"/>
        <v>1.9666666666666666</v>
      </c>
      <c r="G76" s="5">
        <f t="shared" si="9"/>
        <v>54.237288135593218</v>
      </c>
      <c r="H76">
        <v>19</v>
      </c>
      <c r="I76">
        <f t="shared" si="10"/>
        <v>9.5</v>
      </c>
    </row>
    <row r="77" spans="1:9" x14ac:dyDescent="0.2">
      <c r="B77">
        <v>88</v>
      </c>
      <c r="C77">
        <v>51</v>
      </c>
      <c r="D77">
        <v>50</v>
      </c>
      <c r="E77">
        <v>24</v>
      </c>
      <c r="F77" s="7">
        <f t="shared" si="8"/>
        <v>1.7254901960784315</v>
      </c>
      <c r="G77" s="5">
        <f t="shared" si="9"/>
        <v>56.81818181818182</v>
      </c>
      <c r="H77">
        <v>18</v>
      </c>
      <c r="I77">
        <f t="shared" si="10"/>
        <v>9</v>
      </c>
    </row>
    <row r="78" spans="1:9" x14ac:dyDescent="0.2">
      <c r="B78">
        <v>96</v>
      </c>
      <c r="C78">
        <v>62</v>
      </c>
      <c r="D78">
        <v>58</v>
      </c>
      <c r="E78">
        <v>32</v>
      </c>
      <c r="F78" s="7">
        <f t="shared" si="8"/>
        <v>1.5483870967741935</v>
      </c>
      <c r="G78" s="5">
        <f t="shared" si="9"/>
        <v>60.416666666666664</v>
      </c>
      <c r="H78">
        <v>18</v>
      </c>
      <c r="I78">
        <f t="shared" si="10"/>
        <v>9</v>
      </c>
    </row>
    <row r="79" spans="1:9" x14ac:dyDescent="0.2">
      <c r="B79">
        <v>121</v>
      </c>
      <c r="C79">
        <v>82</v>
      </c>
      <c r="D79">
        <v>72</v>
      </c>
      <c r="E79">
        <v>35</v>
      </c>
      <c r="F79" s="7">
        <f t="shared" si="8"/>
        <v>1.475609756097561</v>
      </c>
      <c r="G79" s="5">
        <f t="shared" si="9"/>
        <v>59.504132231404959</v>
      </c>
      <c r="H79">
        <v>20</v>
      </c>
      <c r="I79">
        <f t="shared" si="10"/>
        <v>10</v>
      </c>
    </row>
    <row r="80" spans="1:9" x14ac:dyDescent="0.2">
      <c r="A80" t="s">
        <v>21</v>
      </c>
      <c r="B80">
        <v>103</v>
      </c>
      <c r="C80">
        <v>65</v>
      </c>
      <c r="D80">
        <v>65</v>
      </c>
      <c r="E80">
        <v>31</v>
      </c>
      <c r="F80" s="7">
        <f t="shared" si="8"/>
        <v>1.5846153846153845</v>
      </c>
      <c r="G80" s="5">
        <f t="shared" si="9"/>
        <v>63.10679611650486</v>
      </c>
      <c r="H80">
        <v>20</v>
      </c>
      <c r="I80">
        <f t="shared" si="10"/>
        <v>10</v>
      </c>
    </row>
    <row r="81" spans="1:12" x14ac:dyDescent="0.2">
      <c r="B81">
        <v>113</v>
      </c>
      <c r="C81">
        <v>72</v>
      </c>
      <c r="D81">
        <v>62</v>
      </c>
      <c r="E81">
        <v>32</v>
      </c>
      <c r="F81" s="7">
        <f t="shared" si="8"/>
        <v>1.5694444444444444</v>
      </c>
      <c r="G81" s="5">
        <f t="shared" si="9"/>
        <v>54.86725663716814</v>
      </c>
      <c r="H81">
        <v>19</v>
      </c>
      <c r="I81">
        <f t="shared" si="10"/>
        <v>9.5</v>
      </c>
    </row>
    <row r="82" spans="1:12" x14ac:dyDescent="0.2">
      <c r="B82">
        <v>113</v>
      </c>
      <c r="C82">
        <v>63</v>
      </c>
      <c r="D82">
        <v>70</v>
      </c>
      <c r="E82">
        <v>31</v>
      </c>
      <c r="F82" s="7">
        <f t="shared" si="8"/>
        <v>1.7936507936507937</v>
      </c>
      <c r="G82" s="5">
        <f t="shared" si="9"/>
        <v>61.946902654867252</v>
      </c>
      <c r="H82">
        <v>18</v>
      </c>
      <c r="I82">
        <f t="shared" si="10"/>
        <v>9</v>
      </c>
    </row>
    <row r="83" spans="1:12" x14ac:dyDescent="0.2">
      <c r="B83">
        <v>115</v>
      </c>
      <c r="C83">
        <v>64</v>
      </c>
      <c r="D83">
        <v>67</v>
      </c>
      <c r="E83">
        <v>28</v>
      </c>
      <c r="F83" s="7">
        <f t="shared" si="8"/>
        <v>1.796875</v>
      </c>
      <c r="G83" s="5">
        <f t="shared" si="9"/>
        <v>58.260869565217391</v>
      </c>
      <c r="H83">
        <v>19</v>
      </c>
      <c r="I83">
        <f t="shared" si="10"/>
        <v>9.5</v>
      </c>
    </row>
    <row r="84" spans="1:12" x14ac:dyDescent="0.2">
      <c r="B84">
        <v>115</v>
      </c>
      <c r="C84">
        <v>59</v>
      </c>
      <c r="D84">
        <v>69</v>
      </c>
      <c r="E84">
        <v>35</v>
      </c>
      <c r="F84" s="7">
        <f t="shared" si="8"/>
        <v>1.9491525423728813</v>
      </c>
      <c r="G84" s="5">
        <f t="shared" si="9"/>
        <v>60</v>
      </c>
      <c r="H84">
        <v>20</v>
      </c>
      <c r="I84">
        <f t="shared" si="10"/>
        <v>10</v>
      </c>
    </row>
    <row r="85" spans="1:12" x14ac:dyDescent="0.2">
      <c r="A85" t="s">
        <v>215</v>
      </c>
      <c r="J85">
        <v>12</v>
      </c>
      <c r="K85">
        <v>12</v>
      </c>
      <c r="L85" s="7">
        <f>J85/K85</f>
        <v>1</v>
      </c>
    </row>
    <row r="86" spans="1:12" x14ac:dyDescent="0.2">
      <c r="J86">
        <v>13</v>
      </c>
      <c r="K86">
        <v>12</v>
      </c>
      <c r="L86" s="7">
        <f t="shared" ref="L86:L149" si="11">J86/K86</f>
        <v>1.0833333333333333</v>
      </c>
    </row>
    <row r="87" spans="1:12" x14ac:dyDescent="0.2">
      <c r="J87">
        <v>11.5</v>
      </c>
      <c r="K87">
        <v>11</v>
      </c>
      <c r="L87" s="7">
        <f t="shared" si="11"/>
        <v>1.0454545454545454</v>
      </c>
    </row>
    <row r="88" spans="1:12" x14ac:dyDescent="0.2">
      <c r="J88">
        <v>12</v>
      </c>
      <c r="K88">
        <v>12</v>
      </c>
      <c r="L88" s="7">
        <f t="shared" si="11"/>
        <v>1</v>
      </c>
    </row>
    <row r="89" spans="1:12" x14ac:dyDescent="0.2">
      <c r="J89">
        <v>11</v>
      </c>
      <c r="K89">
        <v>13</v>
      </c>
      <c r="L89" s="7">
        <f t="shared" si="11"/>
        <v>0.84615384615384615</v>
      </c>
    </row>
    <row r="90" spans="1:12" x14ac:dyDescent="0.2">
      <c r="J90">
        <v>12</v>
      </c>
      <c r="K90">
        <v>12</v>
      </c>
      <c r="L90" s="7">
        <f t="shared" si="11"/>
        <v>1</v>
      </c>
    </row>
    <row r="91" spans="1:12" x14ac:dyDescent="0.2">
      <c r="J91">
        <v>12</v>
      </c>
      <c r="K91">
        <v>11</v>
      </c>
      <c r="L91" s="7">
        <f t="shared" si="11"/>
        <v>1.0909090909090908</v>
      </c>
    </row>
    <row r="92" spans="1:12" x14ac:dyDescent="0.2">
      <c r="J92">
        <v>12</v>
      </c>
      <c r="K92">
        <v>10.5</v>
      </c>
      <c r="L92" s="7">
        <f t="shared" si="11"/>
        <v>1.1428571428571428</v>
      </c>
    </row>
    <row r="93" spans="1:12" x14ac:dyDescent="0.2">
      <c r="J93">
        <v>13</v>
      </c>
      <c r="K93">
        <v>12</v>
      </c>
      <c r="L93" s="7">
        <f t="shared" si="11"/>
        <v>1.0833333333333333</v>
      </c>
    </row>
    <row r="94" spans="1:12" x14ac:dyDescent="0.2">
      <c r="J94">
        <v>10.5</v>
      </c>
      <c r="K94">
        <v>10</v>
      </c>
      <c r="L94" s="7">
        <f t="shared" si="11"/>
        <v>1.05</v>
      </c>
    </row>
    <row r="95" spans="1:12" x14ac:dyDescent="0.2">
      <c r="J95">
        <v>11.5</v>
      </c>
      <c r="K95">
        <v>10.5</v>
      </c>
      <c r="L95" s="7">
        <f t="shared" si="11"/>
        <v>1.0952380952380953</v>
      </c>
    </row>
    <row r="96" spans="1:12" x14ac:dyDescent="0.2">
      <c r="J96">
        <v>13.5</v>
      </c>
      <c r="K96">
        <v>12</v>
      </c>
      <c r="L96" s="7">
        <f t="shared" si="11"/>
        <v>1.125</v>
      </c>
    </row>
    <row r="97" spans="10:12" x14ac:dyDescent="0.2">
      <c r="J97">
        <v>11</v>
      </c>
      <c r="K97">
        <v>10</v>
      </c>
      <c r="L97" s="7">
        <f t="shared" si="11"/>
        <v>1.1000000000000001</v>
      </c>
    </row>
    <row r="98" spans="10:12" x14ac:dyDescent="0.2">
      <c r="J98">
        <v>10</v>
      </c>
      <c r="K98">
        <v>9.5</v>
      </c>
      <c r="L98" s="7">
        <f t="shared" si="11"/>
        <v>1.0526315789473684</v>
      </c>
    </row>
    <row r="99" spans="10:12" x14ac:dyDescent="0.2">
      <c r="J99">
        <v>11</v>
      </c>
      <c r="K99">
        <v>11</v>
      </c>
      <c r="L99" s="7">
        <f t="shared" si="11"/>
        <v>1</v>
      </c>
    </row>
    <row r="100" spans="10:12" x14ac:dyDescent="0.2">
      <c r="J100">
        <v>11</v>
      </c>
      <c r="K100">
        <v>11</v>
      </c>
      <c r="L100" s="7">
        <f t="shared" si="11"/>
        <v>1</v>
      </c>
    </row>
    <row r="101" spans="10:12" x14ac:dyDescent="0.2">
      <c r="J101">
        <v>11</v>
      </c>
      <c r="K101">
        <v>11</v>
      </c>
      <c r="L101" s="7">
        <f t="shared" si="11"/>
        <v>1</v>
      </c>
    </row>
    <row r="102" spans="10:12" x14ac:dyDescent="0.2">
      <c r="J102">
        <v>10.5</v>
      </c>
      <c r="K102">
        <v>10</v>
      </c>
      <c r="L102" s="7">
        <f t="shared" si="11"/>
        <v>1.05</v>
      </c>
    </row>
    <row r="103" spans="10:12" x14ac:dyDescent="0.2">
      <c r="J103">
        <v>11</v>
      </c>
      <c r="K103">
        <v>11.5</v>
      </c>
      <c r="L103" s="7">
        <f t="shared" si="11"/>
        <v>0.95652173913043481</v>
      </c>
    </row>
    <row r="104" spans="10:12" x14ac:dyDescent="0.2">
      <c r="J104">
        <v>10</v>
      </c>
      <c r="K104">
        <v>10</v>
      </c>
      <c r="L104" s="7">
        <f t="shared" si="11"/>
        <v>1</v>
      </c>
    </row>
    <row r="105" spans="10:12" x14ac:dyDescent="0.2">
      <c r="J105">
        <v>11</v>
      </c>
      <c r="K105">
        <v>10.5</v>
      </c>
      <c r="L105" s="7">
        <f t="shared" si="11"/>
        <v>1.0476190476190477</v>
      </c>
    </row>
    <row r="106" spans="10:12" x14ac:dyDescent="0.2">
      <c r="J106">
        <v>10</v>
      </c>
      <c r="K106">
        <v>9</v>
      </c>
      <c r="L106" s="7">
        <f t="shared" si="11"/>
        <v>1.1111111111111112</v>
      </c>
    </row>
    <row r="107" spans="10:12" x14ac:dyDescent="0.2">
      <c r="J107">
        <v>10</v>
      </c>
      <c r="K107">
        <v>11</v>
      </c>
      <c r="L107" s="7">
        <f t="shared" si="11"/>
        <v>0.90909090909090906</v>
      </c>
    </row>
    <row r="108" spans="10:12" x14ac:dyDescent="0.2">
      <c r="J108">
        <v>11</v>
      </c>
      <c r="K108">
        <v>11</v>
      </c>
      <c r="L108" s="7">
        <f t="shared" si="11"/>
        <v>1</v>
      </c>
    </row>
    <row r="109" spans="10:12" x14ac:dyDescent="0.2">
      <c r="J109">
        <v>12</v>
      </c>
      <c r="K109">
        <v>12.5</v>
      </c>
      <c r="L109" s="7">
        <f t="shared" si="11"/>
        <v>0.96</v>
      </c>
    </row>
    <row r="110" spans="10:12" x14ac:dyDescent="0.2">
      <c r="J110">
        <v>13</v>
      </c>
      <c r="K110">
        <v>12</v>
      </c>
      <c r="L110" s="7">
        <f t="shared" si="11"/>
        <v>1.0833333333333333</v>
      </c>
    </row>
    <row r="111" spans="10:12" x14ac:dyDescent="0.2">
      <c r="J111">
        <v>14</v>
      </c>
      <c r="K111">
        <v>12</v>
      </c>
      <c r="L111" s="7">
        <f t="shared" si="11"/>
        <v>1.1666666666666667</v>
      </c>
    </row>
    <row r="112" spans="10:12" x14ac:dyDescent="0.2">
      <c r="J112">
        <v>12</v>
      </c>
      <c r="K112">
        <v>11.5</v>
      </c>
      <c r="L112" s="7">
        <f t="shared" si="11"/>
        <v>1.0434782608695652</v>
      </c>
    </row>
    <row r="113" spans="10:12" x14ac:dyDescent="0.2">
      <c r="J113">
        <v>11</v>
      </c>
      <c r="K113">
        <v>11</v>
      </c>
      <c r="L113" s="7">
        <f t="shared" si="11"/>
        <v>1</v>
      </c>
    </row>
    <row r="114" spans="10:12" x14ac:dyDescent="0.2">
      <c r="J114">
        <v>12</v>
      </c>
      <c r="K114">
        <v>12</v>
      </c>
      <c r="L114" s="7">
        <f t="shared" si="11"/>
        <v>1</v>
      </c>
    </row>
    <row r="115" spans="10:12" x14ac:dyDescent="0.2">
      <c r="J115">
        <v>12</v>
      </c>
      <c r="K115">
        <v>11</v>
      </c>
      <c r="L115" s="7">
        <f t="shared" si="11"/>
        <v>1.0909090909090908</v>
      </c>
    </row>
    <row r="116" spans="10:12" x14ac:dyDescent="0.2">
      <c r="J116">
        <v>12</v>
      </c>
      <c r="K116">
        <v>11.5</v>
      </c>
      <c r="L116" s="7">
        <f t="shared" si="11"/>
        <v>1.0434782608695652</v>
      </c>
    </row>
    <row r="117" spans="10:12" x14ac:dyDescent="0.2">
      <c r="J117">
        <v>14</v>
      </c>
      <c r="K117">
        <v>12.5</v>
      </c>
      <c r="L117" s="7">
        <f t="shared" si="11"/>
        <v>1.1200000000000001</v>
      </c>
    </row>
    <row r="118" spans="10:12" x14ac:dyDescent="0.2">
      <c r="J118">
        <v>12</v>
      </c>
      <c r="K118">
        <v>12.5</v>
      </c>
      <c r="L118" s="7">
        <f t="shared" si="11"/>
        <v>0.96</v>
      </c>
    </row>
    <row r="119" spans="10:12" x14ac:dyDescent="0.2">
      <c r="J119">
        <v>11</v>
      </c>
      <c r="K119">
        <v>11</v>
      </c>
      <c r="L119" s="7">
        <f t="shared" si="11"/>
        <v>1</v>
      </c>
    </row>
    <row r="120" spans="10:12" x14ac:dyDescent="0.2">
      <c r="J120">
        <v>11</v>
      </c>
      <c r="K120">
        <v>10.5</v>
      </c>
      <c r="L120" s="7">
        <f t="shared" si="11"/>
        <v>1.0476190476190477</v>
      </c>
    </row>
    <row r="121" spans="10:12" x14ac:dyDescent="0.2">
      <c r="J121">
        <v>12</v>
      </c>
      <c r="K121">
        <v>11</v>
      </c>
      <c r="L121" s="7">
        <f t="shared" si="11"/>
        <v>1.0909090909090908</v>
      </c>
    </row>
    <row r="122" spans="10:12" x14ac:dyDescent="0.2">
      <c r="J122">
        <v>11</v>
      </c>
      <c r="K122">
        <v>12</v>
      </c>
      <c r="L122" s="7">
        <f t="shared" si="11"/>
        <v>0.91666666666666663</v>
      </c>
    </row>
    <row r="123" spans="10:12" x14ac:dyDescent="0.2">
      <c r="J123">
        <v>10</v>
      </c>
      <c r="K123">
        <v>10</v>
      </c>
      <c r="L123" s="7">
        <f t="shared" si="11"/>
        <v>1</v>
      </c>
    </row>
    <row r="124" spans="10:12" x14ac:dyDescent="0.2">
      <c r="J124">
        <v>10.5</v>
      </c>
      <c r="K124">
        <v>11</v>
      </c>
      <c r="L124" s="7">
        <f t="shared" si="11"/>
        <v>0.95454545454545459</v>
      </c>
    </row>
    <row r="125" spans="10:12" x14ac:dyDescent="0.2">
      <c r="J125">
        <v>12</v>
      </c>
      <c r="K125">
        <v>12</v>
      </c>
      <c r="L125" s="7">
        <f t="shared" si="11"/>
        <v>1</v>
      </c>
    </row>
    <row r="126" spans="10:12" x14ac:dyDescent="0.2">
      <c r="J126">
        <v>12</v>
      </c>
      <c r="K126">
        <v>12</v>
      </c>
      <c r="L126" s="7">
        <f t="shared" si="11"/>
        <v>1</v>
      </c>
    </row>
    <row r="127" spans="10:12" x14ac:dyDescent="0.2">
      <c r="J127">
        <v>13</v>
      </c>
      <c r="K127">
        <v>12.5</v>
      </c>
      <c r="L127" s="7">
        <f t="shared" si="11"/>
        <v>1.04</v>
      </c>
    </row>
    <row r="128" spans="10:12" x14ac:dyDescent="0.2">
      <c r="J128">
        <v>13.5</v>
      </c>
      <c r="K128">
        <v>12.5</v>
      </c>
      <c r="L128" s="7">
        <f t="shared" si="11"/>
        <v>1.08</v>
      </c>
    </row>
    <row r="129" spans="10:12" x14ac:dyDescent="0.2">
      <c r="J129">
        <v>12</v>
      </c>
      <c r="K129">
        <v>13</v>
      </c>
      <c r="L129" s="7">
        <f t="shared" si="11"/>
        <v>0.92307692307692313</v>
      </c>
    </row>
    <row r="130" spans="10:12" x14ac:dyDescent="0.2">
      <c r="J130">
        <v>11</v>
      </c>
      <c r="K130">
        <v>11</v>
      </c>
      <c r="L130" s="7">
        <f t="shared" si="11"/>
        <v>1</v>
      </c>
    </row>
    <row r="131" spans="10:12" x14ac:dyDescent="0.2">
      <c r="J131">
        <v>10</v>
      </c>
      <c r="K131">
        <v>9</v>
      </c>
      <c r="L131" s="7">
        <f t="shared" si="11"/>
        <v>1.1111111111111112</v>
      </c>
    </row>
    <row r="132" spans="10:12" x14ac:dyDescent="0.2">
      <c r="J132">
        <v>11.5</v>
      </c>
      <c r="K132">
        <v>12</v>
      </c>
      <c r="L132" s="7">
        <f t="shared" si="11"/>
        <v>0.95833333333333337</v>
      </c>
    </row>
    <row r="133" spans="10:12" x14ac:dyDescent="0.2">
      <c r="J133">
        <v>10.5</v>
      </c>
      <c r="K133">
        <v>11.5</v>
      </c>
      <c r="L133" s="7">
        <f t="shared" si="11"/>
        <v>0.91304347826086951</v>
      </c>
    </row>
    <row r="134" spans="10:12" x14ac:dyDescent="0.2">
      <c r="J134">
        <v>11</v>
      </c>
      <c r="K134">
        <v>11</v>
      </c>
      <c r="L134" s="7">
        <f t="shared" si="11"/>
        <v>1</v>
      </c>
    </row>
    <row r="135" spans="10:12" x14ac:dyDescent="0.2">
      <c r="J135">
        <v>10</v>
      </c>
      <c r="K135">
        <v>10.5</v>
      </c>
      <c r="L135" s="7">
        <f t="shared" si="11"/>
        <v>0.95238095238095233</v>
      </c>
    </row>
    <row r="136" spans="10:12" x14ac:dyDescent="0.2">
      <c r="J136">
        <v>12</v>
      </c>
      <c r="K136">
        <v>12</v>
      </c>
      <c r="L136" s="7">
        <f t="shared" si="11"/>
        <v>1</v>
      </c>
    </row>
    <row r="137" spans="10:12" x14ac:dyDescent="0.2">
      <c r="J137">
        <v>13.5</v>
      </c>
      <c r="K137">
        <v>12.5</v>
      </c>
      <c r="L137" s="7">
        <f t="shared" si="11"/>
        <v>1.08</v>
      </c>
    </row>
    <row r="138" spans="10:12" x14ac:dyDescent="0.2">
      <c r="J138">
        <v>12</v>
      </c>
      <c r="K138">
        <v>13</v>
      </c>
      <c r="L138" s="7">
        <f t="shared" si="11"/>
        <v>0.92307692307692313</v>
      </c>
    </row>
    <row r="139" spans="10:12" x14ac:dyDescent="0.2">
      <c r="J139">
        <v>12</v>
      </c>
      <c r="K139">
        <v>12</v>
      </c>
      <c r="L139" s="7">
        <f t="shared" si="11"/>
        <v>1</v>
      </c>
    </row>
    <row r="140" spans="10:12" x14ac:dyDescent="0.2">
      <c r="J140">
        <v>11.5</v>
      </c>
      <c r="K140">
        <v>11.5</v>
      </c>
      <c r="L140" s="7">
        <f t="shared" si="11"/>
        <v>1</v>
      </c>
    </row>
    <row r="141" spans="10:12" x14ac:dyDescent="0.2">
      <c r="J141">
        <v>10</v>
      </c>
      <c r="K141">
        <v>10</v>
      </c>
      <c r="L141" s="7">
        <f t="shared" si="11"/>
        <v>1</v>
      </c>
    </row>
    <row r="142" spans="10:12" x14ac:dyDescent="0.2">
      <c r="J142">
        <v>10.5</v>
      </c>
      <c r="K142">
        <v>11</v>
      </c>
      <c r="L142" s="7">
        <f t="shared" si="11"/>
        <v>0.95454545454545459</v>
      </c>
    </row>
    <row r="143" spans="10:12" x14ac:dyDescent="0.2">
      <c r="J143">
        <v>11</v>
      </c>
      <c r="K143">
        <v>11.5</v>
      </c>
      <c r="L143" s="7">
        <f t="shared" si="11"/>
        <v>0.95652173913043481</v>
      </c>
    </row>
    <row r="144" spans="10:12" x14ac:dyDescent="0.2">
      <c r="J144">
        <v>10</v>
      </c>
      <c r="K144">
        <v>10</v>
      </c>
      <c r="L144" s="7">
        <f t="shared" si="11"/>
        <v>1</v>
      </c>
    </row>
    <row r="145" spans="1:15" x14ac:dyDescent="0.2">
      <c r="J145">
        <v>12</v>
      </c>
      <c r="K145">
        <v>11</v>
      </c>
      <c r="L145" s="7">
        <f t="shared" si="11"/>
        <v>1.0909090909090908</v>
      </c>
    </row>
    <row r="146" spans="1:15" x14ac:dyDescent="0.2">
      <c r="J146">
        <v>12</v>
      </c>
      <c r="K146">
        <v>11</v>
      </c>
      <c r="L146" s="7">
        <f t="shared" si="11"/>
        <v>1.0909090909090908</v>
      </c>
    </row>
    <row r="147" spans="1:15" x14ac:dyDescent="0.2">
      <c r="J147">
        <v>11</v>
      </c>
      <c r="K147">
        <v>11</v>
      </c>
      <c r="L147" s="7">
        <f t="shared" si="11"/>
        <v>1</v>
      </c>
    </row>
    <row r="148" spans="1:15" x14ac:dyDescent="0.2">
      <c r="J148">
        <v>11</v>
      </c>
      <c r="K148">
        <v>10.5</v>
      </c>
      <c r="L148" s="7">
        <f t="shared" si="11"/>
        <v>1.0476190476190477</v>
      </c>
    </row>
    <row r="149" spans="1:15" x14ac:dyDescent="0.2">
      <c r="A149">
        <v>204</v>
      </c>
      <c r="J149">
        <v>11</v>
      </c>
      <c r="K149">
        <v>12</v>
      </c>
      <c r="L149" s="7">
        <f t="shared" si="11"/>
        <v>0.91666666666666663</v>
      </c>
    </row>
    <row r="150" spans="1:15" x14ac:dyDescent="0.2">
      <c r="J150">
        <v>10</v>
      </c>
      <c r="K150">
        <v>10</v>
      </c>
      <c r="L150" s="7">
        <f>J150/K150</f>
        <v>1</v>
      </c>
    </row>
    <row r="151" spans="1:15" x14ac:dyDescent="0.2">
      <c r="J151">
        <v>11</v>
      </c>
      <c r="K151">
        <v>11</v>
      </c>
      <c r="L151" s="7">
        <f>J151/K151</f>
        <v>1</v>
      </c>
    </row>
    <row r="152" spans="1:15" x14ac:dyDescent="0.2">
      <c r="J152">
        <v>11</v>
      </c>
      <c r="K152">
        <v>11</v>
      </c>
      <c r="L152" s="7">
        <f>J152/K152</f>
        <v>1</v>
      </c>
    </row>
    <row r="153" spans="1:15" x14ac:dyDescent="0.2">
      <c r="A153" t="s">
        <v>333</v>
      </c>
      <c r="B153">
        <v>115</v>
      </c>
      <c r="C153">
        <v>71</v>
      </c>
      <c r="D153">
        <v>68</v>
      </c>
      <c r="E153">
        <v>29</v>
      </c>
      <c r="F153" s="7">
        <f t="shared" ref="F153:F161" si="12">B153/C153</f>
        <v>1.619718309859155</v>
      </c>
      <c r="G153" s="5">
        <f t="shared" ref="G153:G161" si="13">D153/B153*100</f>
        <v>59.130434782608695</v>
      </c>
      <c r="H153">
        <v>21</v>
      </c>
    </row>
    <row r="154" spans="1:15" x14ac:dyDescent="0.2">
      <c r="A154" t="s">
        <v>333</v>
      </c>
      <c r="B154">
        <v>113</v>
      </c>
      <c r="C154">
        <v>65</v>
      </c>
      <c r="D154">
        <v>65</v>
      </c>
      <c r="E154">
        <v>29</v>
      </c>
      <c r="F154" s="7">
        <f t="shared" si="12"/>
        <v>1.7384615384615385</v>
      </c>
      <c r="G154" s="5">
        <f t="shared" si="13"/>
        <v>57.522123893805308</v>
      </c>
      <c r="H154">
        <v>19</v>
      </c>
    </row>
    <row r="155" spans="1:15" x14ac:dyDescent="0.2">
      <c r="A155" t="s">
        <v>334</v>
      </c>
      <c r="B155">
        <v>105</v>
      </c>
      <c r="C155">
        <v>67</v>
      </c>
      <c r="D155">
        <v>62</v>
      </c>
      <c r="E155">
        <v>30</v>
      </c>
      <c r="F155" s="7">
        <f t="shared" si="12"/>
        <v>1.5671641791044777</v>
      </c>
      <c r="G155" s="5">
        <f t="shared" si="13"/>
        <v>59.047619047619051</v>
      </c>
      <c r="H155">
        <v>18</v>
      </c>
    </row>
    <row r="156" spans="1:15" x14ac:dyDescent="0.2">
      <c r="A156" t="s">
        <v>334</v>
      </c>
      <c r="B156">
        <v>100</v>
      </c>
      <c r="C156">
        <v>58</v>
      </c>
      <c r="D156">
        <v>62</v>
      </c>
      <c r="E156">
        <v>28</v>
      </c>
      <c r="F156" s="7">
        <f t="shared" si="12"/>
        <v>1.7241379310344827</v>
      </c>
      <c r="G156" s="5">
        <f t="shared" si="13"/>
        <v>62</v>
      </c>
      <c r="H156">
        <v>17</v>
      </c>
    </row>
    <row r="157" spans="1:15" x14ac:dyDescent="0.2">
      <c r="A157" t="s">
        <v>334</v>
      </c>
      <c r="B157">
        <v>93</v>
      </c>
      <c r="C157">
        <v>62</v>
      </c>
      <c r="D157">
        <v>49</v>
      </c>
      <c r="E157">
        <v>28</v>
      </c>
      <c r="F157" s="7">
        <f t="shared" si="12"/>
        <v>1.5</v>
      </c>
      <c r="G157" s="5">
        <f t="shared" si="13"/>
        <v>52.688172043010752</v>
      </c>
      <c r="H157">
        <v>17</v>
      </c>
    </row>
    <row r="158" spans="1:15" x14ac:dyDescent="0.2">
      <c r="A158" t="s">
        <v>344</v>
      </c>
      <c r="B158">
        <v>116</v>
      </c>
      <c r="C158">
        <v>75</v>
      </c>
      <c r="D158">
        <v>66</v>
      </c>
      <c r="E158">
        <v>32</v>
      </c>
      <c r="F158" s="7">
        <f t="shared" si="12"/>
        <v>1.5466666666666666</v>
      </c>
      <c r="G158" s="5">
        <f t="shared" si="13"/>
        <v>56.896551724137936</v>
      </c>
      <c r="H158">
        <v>20</v>
      </c>
      <c r="J158">
        <v>13</v>
      </c>
      <c r="K158">
        <v>12</v>
      </c>
      <c r="L158" s="7">
        <f>J158/K158</f>
        <v>1.0833333333333333</v>
      </c>
      <c r="N158" t="s">
        <v>345</v>
      </c>
      <c r="O158" t="s">
        <v>346</v>
      </c>
    </row>
    <row r="159" spans="1:15" x14ac:dyDescent="0.2">
      <c r="B159">
        <v>114</v>
      </c>
      <c r="C159">
        <v>78</v>
      </c>
      <c r="D159">
        <v>64</v>
      </c>
      <c r="E159">
        <v>29</v>
      </c>
      <c r="F159" s="7">
        <f t="shared" si="12"/>
        <v>1.4615384615384615</v>
      </c>
      <c r="G159" s="5">
        <f t="shared" si="13"/>
        <v>56.140350877192979</v>
      </c>
      <c r="H159">
        <v>21</v>
      </c>
      <c r="J159">
        <v>13</v>
      </c>
      <c r="K159">
        <v>13</v>
      </c>
      <c r="L159" s="7">
        <f t="shared" ref="L159:L176" si="14">J159/K159</f>
        <v>1</v>
      </c>
    </row>
    <row r="160" spans="1:15" x14ac:dyDescent="0.2">
      <c r="A160" t="s">
        <v>688</v>
      </c>
      <c r="B160">
        <v>111</v>
      </c>
      <c r="C160">
        <v>67</v>
      </c>
      <c r="D160">
        <v>65</v>
      </c>
      <c r="E160">
        <v>32</v>
      </c>
      <c r="F160" s="7">
        <f t="shared" si="12"/>
        <v>1.6567164179104477</v>
      </c>
      <c r="G160" s="5">
        <f t="shared" si="13"/>
        <v>58.558558558558559</v>
      </c>
      <c r="H160">
        <v>19</v>
      </c>
      <c r="J160">
        <v>13</v>
      </c>
      <c r="K160">
        <v>12</v>
      </c>
      <c r="L160" s="7">
        <f t="shared" si="14"/>
        <v>1.0833333333333333</v>
      </c>
    </row>
    <row r="161" spans="1:15" x14ac:dyDescent="0.2">
      <c r="B161">
        <v>95</v>
      </c>
      <c r="C161">
        <v>55</v>
      </c>
      <c r="D161">
        <v>66</v>
      </c>
      <c r="E161">
        <v>27</v>
      </c>
      <c r="F161" s="7">
        <f t="shared" si="12"/>
        <v>1.7272727272727273</v>
      </c>
      <c r="G161" s="5">
        <f t="shared" si="13"/>
        <v>69.473684210526315</v>
      </c>
      <c r="H161">
        <v>17</v>
      </c>
      <c r="J161">
        <v>13</v>
      </c>
      <c r="K161">
        <v>12</v>
      </c>
      <c r="L161" s="7">
        <f t="shared" si="14"/>
        <v>1.0833333333333333</v>
      </c>
    </row>
    <row r="162" spans="1:15" x14ac:dyDescent="0.2">
      <c r="A162" t="s">
        <v>354</v>
      </c>
      <c r="J162">
        <v>12</v>
      </c>
      <c r="K162">
        <v>12</v>
      </c>
      <c r="L162" s="7">
        <f t="shared" si="14"/>
        <v>1</v>
      </c>
      <c r="M162" t="s">
        <v>52</v>
      </c>
      <c r="N162" t="s">
        <v>349</v>
      </c>
      <c r="O162" t="s">
        <v>355</v>
      </c>
    </row>
    <row r="163" spans="1:15" x14ac:dyDescent="0.2">
      <c r="J163">
        <v>12</v>
      </c>
      <c r="K163">
        <v>11</v>
      </c>
      <c r="L163" s="7">
        <f t="shared" si="14"/>
        <v>1.0909090909090908</v>
      </c>
    </row>
    <row r="164" spans="1:15" x14ac:dyDescent="0.2">
      <c r="J164">
        <v>12</v>
      </c>
      <c r="K164">
        <v>11.5</v>
      </c>
      <c r="L164" s="7">
        <f t="shared" si="14"/>
        <v>1.0434782608695652</v>
      </c>
    </row>
    <row r="165" spans="1:15" x14ac:dyDescent="0.2">
      <c r="J165">
        <v>11.5</v>
      </c>
      <c r="K165">
        <v>11</v>
      </c>
      <c r="L165" s="7">
        <f t="shared" si="14"/>
        <v>1.0454545454545454</v>
      </c>
    </row>
    <row r="166" spans="1:15" x14ac:dyDescent="0.2">
      <c r="J166">
        <v>12</v>
      </c>
      <c r="K166">
        <v>11</v>
      </c>
      <c r="L166" s="7">
        <f t="shared" si="14"/>
        <v>1.0909090909090908</v>
      </c>
    </row>
    <row r="167" spans="1:15" x14ac:dyDescent="0.2">
      <c r="J167">
        <v>12</v>
      </c>
      <c r="K167">
        <v>10.5</v>
      </c>
      <c r="L167" s="7">
        <f t="shared" si="14"/>
        <v>1.1428571428571428</v>
      </c>
    </row>
    <row r="168" spans="1:15" x14ac:dyDescent="0.2">
      <c r="J168">
        <v>11</v>
      </c>
      <c r="K168">
        <v>11</v>
      </c>
      <c r="L168" s="7">
        <f t="shared" si="14"/>
        <v>1</v>
      </c>
    </row>
    <row r="169" spans="1:15" x14ac:dyDescent="0.2">
      <c r="J169">
        <v>13</v>
      </c>
      <c r="K169">
        <v>12</v>
      </c>
      <c r="L169" s="7">
        <f t="shared" si="14"/>
        <v>1.0833333333333333</v>
      </c>
      <c r="M169" t="s">
        <v>52</v>
      </c>
      <c r="N169" t="s">
        <v>349</v>
      </c>
      <c r="O169" t="s">
        <v>235</v>
      </c>
    </row>
    <row r="170" spans="1:15" x14ac:dyDescent="0.2">
      <c r="A170" t="s">
        <v>362</v>
      </c>
      <c r="J170">
        <v>12</v>
      </c>
      <c r="K170">
        <v>12</v>
      </c>
      <c r="L170" s="7">
        <f t="shared" si="14"/>
        <v>1</v>
      </c>
    </row>
    <row r="171" spans="1:15" x14ac:dyDescent="0.2">
      <c r="J171">
        <v>11</v>
      </c>
      <c r="K171">
        <v>11</v>
      </c>
      <c r="L171" s="7">
        <f t="shared" si="14"/>
        <v>1</v>
      </c>
    </row>
    <row r="172" spans="1:15" x14ac:dyDescent="0.2">
      <c r="J172">
        <v>12</v>
      </c>
      <c r="K172">
        <v>11</v>
      </c>
      <c r="L172" s="7">
        <f t="shared" si="14"/>
        <v>1.0909090909090908</v>
      </c>
    </row>
    <row r="173" spans="1:15" x14ac:dyDescent="0.2">
      <c r="J173">
        <v>9.5</v>
      </c>
      <c r="K173">
        <v>11</v>
      </c>
      <c r="L173" s="7">
        <f t="shared" si="14"/>
        <v>0.86363636363636365</v>
      </c>
    </row>
    <row r="174" spans="1:15" x14ac:dyDescent="0.2">
      <c r="J174">
        <v>11</v>
      </c>
      <c r="K174">
        <v>11</v>
      </c>
      <c r="L174" s="7">
        <f t="shared" si="14"/>
        <v>1</v>
      </c>
    </row>
    <row r="175" spans="1:15" x14ac:dyDescent="0.2">
      <c r="J175">
        <v>10</v>
      </c>
      <c r="K175">
        <v>11</v>
      </c>
      <c r="L175" s="7">
        <f t="shared" si="14"/>
        <v>0.90909090909090906</v>
      </c>
    </row>
    <row r="176" spans="1:15" x14ac:dyDescent="0.2">
      <c r="J176">
        <v>10</v>
      </c>
      <c r="K176">
        <v>11</v>
      </c>
      <c r="L176" s="7">
        <f t="shared" si="14"/>
        <v>0.90909090909090906</v>
      </c>
    </row>
    <row r="177" spans="1:12" x14ac:dyDescent="0.2">
      <c r="A177" s="2" t="s">
        <v>573</v>
      </c>
      <c r="J177">
        <v>12.2</v>
      </c>
      <c r="K177">
        <v>11.8</v>
      </c>
      <c r="L177" s="7">
        <v>1.0338983050847457</v>
      </c>
    </row>
    <row r="178" spans="1:12" x14ac:dyDescent="0.2">
      <c r="A178" s="2" t="s">
        <v>573</v>
      </c>
      <c r="J178">
        <v>11.4</v>
      </c>
      <c r="K178">
        <v>11.2</v>
      </c>
      <c r="L178" s="7">
        <v>1.017857142857143</v>
      </c>
    </row>
    <row r="179" spans="1:12" x14ac:dyDescent="0.2">
      <c r="A179" s="2" t="s">
        <v>573</v>
      </c>
      <c r="J179">
        <v>11.8</v>
      </c>
      <c r="K179">
        <v>11.4</v>
      </c>
      <c r="L179" s="7">
        <v>1.0350877192982457</v>
      </c>
    </row>
    <row r="180" spans="1:12" x14ac:dyDescent="0.2">
      <c r="A180" s="2" t="s">
        <v>573</v>
      </c>
      <c r="J180">
        <v>12</v>
      </c>
      <c r="K180">
        <v>12</v>
      </c>
      <c r="L180" s="7">
        <v>1</v>
      </c>
    </row>
    <row r="181" spans="1:12" x14ac:dyDescent="0.2">
      <c r="A181" s="2" t="s">
        <v>573</v>
      </c>
      <c r="J181">
        <v>11</v>
      </c>
      <c r="K181">
        <v>11</v>
      </c>
      <c r="L181" s="7">
        <v>1</v>
      </c>
    </row>
    <row r="182" spans="1:12" x14ac:dyDescent="0.2">
      <c r="A182" s="2" t="s">
        <v>573</v>
      </c>
      <c r="J182">
        <v>13.4</v>
      </c>
      <c r="K182">
        <v>11.8</v>
      </c>
      <c r="L182" s="7">
        <v>1.1355932203389829</v>
      </c>
    </row>
    <row r="183" spans="1:12" x14ac:dyDescent="0.2">
      <c r="A183" s="2" t="s">
        <v>573</v>
      </c>
      <c r="J183">
        <v>11.6</v>
      </c>
      <c r="K183">
        <v>12.4</v>
      </c>
      <c r="L183" s="7">
        <v>0.93548387096774188</v>
      </c>
    </row>
    <row r="184" spans="1:12" x14ac:dyDescent="0.2">
      <c r="A184" s="2" t="s">
        <v>573</v>
      </c>
      <c r="J184">
        <v>12.2</v>
      </c>
      <c r="K184">
        <v>11.4</v>
      </c>
      <c r="L184" s="7">
        <v>1.0701754385964912</v>
      </c>
    </row>
    <row r="185" spans="1:12" x14ac:dyDescent="0.2">
      <c r="A185" s="2" t="s">
        <v>573</v>
      </c>
      <c r="J185">
        <v>11.8</v>
      </c>
      <c r="K185">
        <v>11.8</v>
      </c>
      <c r="L185" s="7">
        <v>1</v>
      </c>
    </row>
    <row r="186" spans="1:12" x14ac:dyDescent="0.2">
      <c r="A186" s="2" t="s">
        <v>573</v>
      </c>
      <c r="J186">
        <v>13.2</v>
      </c>
      <c r="K186">
        <v>11.6</v>
      </c>
      <c r="L186" s="7">
        <v>1.1379310344827587</v>
      </c>
    </row>
    <row r="187" spans="1:12" x14ac:dyDescent="0.2">
      <c r="A187" t="s">
        <v>675</v>
      </c>
      <c r="J187">
        <v>13</v>
      </c>
      <c r="K187">
        <v>11</v>
      </c>
      <c r="L187" s="7">
        <f>J187/K187</f>
        <v>1.1818181818181819</v>
      </c>
    </row>
    <row r="188" spans="1:12" x14ac:dyDescent="0.2">
      <c r="J188">
        <v>12</v>
      </c>
      <c r="K188">
        <v>10</v>
      </c>
      <c r="L188" s="7">
        <f t="shared" ref="L188:L194" si="15">J188/K188</f>
        <v>1.2</v>
      </c>
    </row>
    <row r="189" spans="1:12" x14ac:dyDescent="0.2">
      <c r="J189">
        <v>12</v>
      </c>
      <c r="K189">
        <v>11</v>
      </c>
      <c r="L189" s="7">
        <f t="shared" si="15"/>
        <v>1.0909090909090908</v>
      </c>
    </row>
    <row r="190" spans="1:12" x14ac:dyDescent="0.2">
      <c r="J190">
        <v>11.5</v>
      </c>
      <c r="K190">
        <v>11</v>
      </c>
      <c r="L190" s="7">
        <f t="shared" si="15"/>
        <v>1.0454545454545454</v>
      </c>
    </row>
    <row r="191" spans="1:12" x14ac:dyDescent="0.2">
      <c r="J191">
        <v>11</v>
      </c>
      <c r="K191">
        <v>10</v>
      </c>
      <c r="L191" s="7">
        <f t="shared" si="15"/>
        <v>1.1000000000000001</v>
      </c>
    </row>
    <row r="192" spans="1:12" x14ac:dyDescent="0.2">
      <c r="A192" t="s">
        <v>676</v>
      </c>
      <c r="B192">
        <v>130</v>
      </c>
      <c r="C192">
        <v>84</v>
      </c>
      <c r="D192">
        <v>80</v>
      </c>
      <c r="E192">
        <v>29</v>
      </c>
      <c r="F192" s="7">
        <f>B192/C192</f>
        <v>1.5476190476190477</v>
      </c>
      <c r="G192" s="5">
        <f>D192/B192*100</f>
        <v>61.53846153846154</v>
      </c>
      <c r="H192">
        <v>21</v>
      </c>
      <c r="J192">
        <v>12</v>
      </c>
      <c r="K192">
        <v>10.5</v>
      </c>
      <c r="L192" s="7">
        <f t="shared" si="15"/>
        <v>1.1428571428571428</v>
      </c>
    </row>
    <row r="193" spans="1:12" x14ac:dyDescent="0.2">
      <c r="B193">
        <v>130</v>
      </c>
      <c r="C193">
        <v>87</v>
      </c>
      <c r="D193">
        <v>80</v>
      </c>
      <c r="E193">
        <v>30</v>
      </c>
      <c r="F193" s="7">
        <f>B193/C193</f>
        <v>1.4942528735632183</v>
      </c>
      <c r="G193" s="5">
        <f>D193/B193*100</f>
        <v>61.53846153846154</v>
      </c>
      <c r="H193">
        <v>23</v>
      </c>
      <c r="J193">
        <v>12</v>
      </c>
      <c r="K193">
        <v>10</v>
      </c>
      <c r="L193" s="7">
        <f t="shared" si="15"/>
        <v>1.2</v>
      </c>
    </row>
    <row r="194" spans="1:12" x14ac:dyDescent="0.2">
      <c r="J194">
        <v>10.5</v>
      </c>
      <c r="K194">
        <v>10.5</v>
      </c>
      <c r="L194" s="7">
        <f t="shared" si="15"/>
        <v>1</v>
      </c>
    </row>
    <row r="195" spans="1:12" x14ac:dyDescent="0.2">
      <c r="A195" t="s">
        <v>677</v>
      </c>
      <c r="B195">
        <v>140</v>
      </c>
      <c r="C195">
        <v>96</v>
      </c>
      <c r="D195">
        <v>83</v>
      </c>
      <c r="E195">
        <v>36</v>
      </c>
      <c r="F195" s="7">
        <f>B195/C195</f>
        <v>1.4583333333333333</v>
      </c>
      <c r="G195" s="5">
        <f>D195/B195*100</f>
        <v>59.285714285714285</v>
      </c>
      <c r="H195">
        <v>21</v>
      </c>
    </row>
    <row r="196" spans="1:12" x14ac:dyDescent="0.2">
      <c r="B196">
        <v>120</v>
      </c>
      <c r="C196">
        <v>79</v>
      </c>
      <c r="D196">
        <v>74</v>
      </c>
      <c r="E196">
        <v>35</v>
      </c>
      <c r="F196" s="7">
        <f t="shared" ref="F196:F221" si="16">B196/C196</f>
        <v>1.518987341772152</v>
      </c>
      <c r="G196" s="5">
        <f t="shared" ref="G196:G221" si="17">D196/B196*100</f>
        <v>61.666666666666671</v>
      </c>
      <c r="H196">
        <v>19</v>
      </c>
    </row>
    <row r="197" spans="1:12" x14ac:dyDescent="0.2">
      <c r="B197">
        <v>112</v>
      </c>
      <c r="C197">
        <v>69</v>
      </c>
      <c r="D197">
        <v>65</v>
      </c>
      <c r="E197">
        <v>30</v>
      </c>
      <c r="F197" s="7">
        <f t="shared" si="16"/>
        <v>1.6231884057971016</v>
      </c>
      <c r="G197" s="5">
        <f t="shared" si="17"/>
        <v>58.035714285714292</v>
      </c>
      <c r="H197">
        <v>19</v>
      </c>
    </row>
    <row r="198" spans="1:12" x14ac:dyDescent="0.2">
      <c r="B198">
        <v>140</v>
      </c>
      <c r="C198">
        <v>84</v>
      </c>
      <c r="D198">
        <v>79</v>
      </c>
      <c r="E198">
        <v>34</v>
      </c>
      <c r="F198" s="7">
        <f t="shared" si="16"/>
        <v>1.6666666666666667</v>
      </c>
      <c r="G198" s="5">
        <f t="shared" si="17"/>
        <v>56.428571428571431</v>
      </c>
      <c r="H198">
        <v>19</v>
      </c>
    </row>
    <row r="199" spans="1:12" x14ac:dyDescent="0.2">
      <c r="B199">
        <v>119</v>
      </c>
      <c r="C199">
        <v>81</v>
      </c>
      <c r="D199">
        <v>70</v>
      </c>
      <c r="E199">
        <v>34</v>
      </c>
      <c r="F199" s="7">
        <f t="shared" si="16"/>
        <v>1.4691358024691359</v>
      </c>
      <c r="G199" s="5">
        <f t="shared" si="17"/>
        <v>58.82352941176471</v>
      </c>
      <c r="H199">
        <v>18</v>
      </c>
    </row>
    <row r="200" spans="1:12" x14ac:dyDescent="0.2">
      <c r="A200" t="s">
        <v>678</v>
      </c>
      <c r="B200">
        <v>125</v>
      </c>
      <c r="C200">
        <v>84</v>
      </c>
      <c r="D200">
        <v>75</v>
      </c>
      <c r="E200">
        <v>33</v>
      </c>
      <c r="F200" s="7">
        <f t="shared" si="16"/>
        <v>1.4880952380952381</v>
      </c>
      <c r="G200" s="5">
        <f t="shared" si="17"/>
        <v>60</v>
      </c>
      <c r="H200">
        <v>21</v>
      </c>
    </row>
    <row r="201" spans="1:12" x14ac:dyDescent="0.2">
      <c r="B201">
        <v>113</v>
      </c>
      <c r="C201">
        <v>78</v>
      </c>
      <c r="D201">
        <v>67</v>
      </c>
      <c r="E201">
        <v>35</v>
      </c>
      <c r="F201" s="7">
        <f t="shared" si="16"/>
        <v>1.4487179487179487</v>
      </c>
      <c r="G201" s="5">
        <f t="shared" si="17"/>
        <v>59.292035398230091</v>
      </c>
      <c r="H201">
        <v>20</v>
      </c>
    </row>
    <row r="202" spans="1:12" x14ac:dyDescent="0.2">
      <c r="A202" t="s">
        <v>679</v>
      </c>
      <c r="B202">
        <v>115</v>
      </c>
      <c r="C202">
        <v>79</v>
      </c>
      <c r="D202">
        <v>70</v>
      </c>
      <c r="E202">
        <v>32</v>
      </c>
      <c r="F202" s="7">
        <f t="shared" si="16"/>
        <v>1.4556962025316456</v>
      </c>
      <c r="G202" s="5">
        <f t="shared" si="17"/>
        <v>60.869565217391312</v>
      </c>
      <c r="H202">
        <v>19</v>
      </c>
    </row>
    <row r="203" spans="1:12" x14ac:dyDescent="0.2">
      <c r="B203">
        <v>112</v>
      </c>
      <c r="C203">
        <v>83</v>
      </c>
      <c r="D203">
        <v>74</v>
      </c>
      <c r="E203">
        <v>34</v>
      </c>
      <c r="F203" s="7">
        <f t="shared" si="16"/>
        <v>1.3493975903614457</v>
      </c>
      <c r="G203" s="5">
        <f t="shared" si="17"/>
        <v>66.071428571428569</v>
      </c>
      <c r="H203">
        <v>18</v>
      </c>
    </row>
    <row r="204" spans="1:12" x14ac:dyDescent="0.2">
      <c r="A204" t="s">
        <v>680</v>
      </c>
      <c r="B204">
        <v>108</v>
      </c>
      <c r="C204">
        <v>76</v>
      </c>
      <c r="D204">
        <v>70</v>
      </c>
      <c r="E204">
        <v>35</v>
      </c>
      <c r="F204" s="7">
        <f t="shared" si="16"/>
        <v>1.4210526315789473</v>
      </c>
      <c r="G204" s="5">
        <f t="shared" si="17"/>
        <v>64.81481481481481</v>
      </c>
      <c r="H204">
        <v>21</v>
      </c>
    </row>
    <row r="205" spans="1:12" x14ac:dyDescent="0.2">
      <c r="B205">
        <v>109</v>
      </c>
      <c r="C205">
        <v>74</v>
      </c>
      <c r="D205">
        <v>64</v>
      </c>
      <c r="E205">
        <v>28</v>
      </c>
      <c r="F205" s="7">
        <f t="shared" si="16"/>
        <v>1.472972972972973</v>
      </c>
      <c r="G205" s="5">
        <f t="shared" si="17"/>
        <v>58.715596330275233</v>
      </c>
      <c r="H205">
        <v>17</v>
      </c>
    </row>
    <row r="206" spans="1:12" x14ac:dyDescent="0.2">
      <c r="A206" t="s">
        <v>681</v>
      </c>
      <c r="B206">
        <v>117</v>
      </c>
      <c r="C206">
        <v>77</v>
      </c>
      <c r="D206">
        <v>73</v>
      </c>
      <c r="E206">
        <v>32</v>
      </c>
      <c r="F206" s="7">
        <f t="shared" si="16"/>
        <v>1.5194805194805194</v>
      </c>
      <c r="G206" s="5">
        <f t="shared" si="17"/>
        <v>62.393162393162392</v>
      </c>
      <c r="H206">
        <v>20</v>
      </c>
    </row>
    <row r="207" spans="1:12" x14ac:dyDescent="0.2">
      <c r="B207">
        <v>102</v>
      </c>
      <c r="C207">
        <v>66</v>
      </c>
      <c r="D207">
        <v>61</v>
      </c>
      <c r="E207">
        <v>30</v>
      </c>
      <c r="F207" s="7">
        <f t="shared" si="16"/>
        <v>1.5454545454545454</v>
      </c>
      <c r="G207" s="5">
        <f t="shared" si="17"/>
        <v>59.803921568627452</v>
      </c>
      <c r="H207">
        <v>18</v>
      </c>
    </row>
    <row r="208" spans="1:12" x14ac:dyDescent="0.2">
      <c r="A208" t="s">
        <v>682</v>
      </c>
      <c r="B208">
        <v>114</v>
      </c>
      <c r="C208">
        <v>80</v>
      </c>
      <c r="D208">
        <v>67</v>
      </c>
      <c r="E208">
        <v>31</v>
      </c>
      <c r="F208" s="7">
        <f t="shared" si="16"/>
        <v>1.425</v>
      </c>
      <c r="G208" s="5">
        <f t="shared" si="17"/>
        <v>58.771929824561411</v>
      </c>
      <c r="H208">
        <v>20</v>
      </c>
    </row>
    <row r="209" spans="1:8" x14ac:dyDescent="0.2">
      <c r="B209">
        <v>105</v>
      </c>
      <c r="C209">
        <v>76</v>
      </c>
      <c r="D209">
        <v>60</v>
      </c>
      <c r="E209">
        <v>31</v>
      </c>
      <c r="F209" s="7">
        <f t="shared" si="16"/>
        <v>1.381578947368421</v>
      </c>
      <c r="G209" s="5">
        <f t="shared" si="17"/>
        <v>57.142857142857139</v>
      </c>
      <c r="H209">
        <v>17</v>
      </c>
    </row>
    <row r="210" spans="1:8" x14ac:dyDescent="0.2">
      <c r="A210" t="s">
        <v>683</v>
      </c>
      <c r="B210">
        <v>133</v>
      </c>
      <c r="C210">
        <v>82</v>
      </c>
      <c r="D210">
        <v>75</v>
      </c>
      <c r="E210">
        <v>34</v>
      </c>
      <c r="F210" s="7">
        <f t="shared" si="16"/>
        <v>1.6219512195121952</v>
      </c>
      <c r="G210" s="5">
        <f t="shared" si="17"/>
        <v>56.390977443609025</v>
      </c>
      <c r="H210">
        <v>22</v>
      </c>
    </row>
    <row r="211" spans="1:8" x14ac:dyDescent="0.2">
      <c r="B211">
        <v>121</v>
      </c>
      <c r="C211">
        <v>86</v>
      </c>
      <c r="D211">
        <v>76</v>
      </c>
      <c r="E211">
        <v>37</v>
      </c>
      <c r="F211" s="7">
        <f t="shared" si="16"/>
        <v>1.4069767441860466</v>
      </c>
      <c r="G211" s="5">
        <f t="shared" si="17"/>
        <v>62.809917355371901</v>
      </c>
      <c r="H211">
        <v>20</v>
      </c>
    </row>
    <row r="212" spans="1:8" x14ac:dyDescent="0.2">
      <c r="A212" t="s">
        <v>684</v>
      </c>
      <c r="B212">
        <v>125</v>
      </c>
      <c r="C212">
        <v>83</v>
      </c>
      <c r="D212">
        <v>74</v>
      </c>
      <c r="E212">
        <v>34</v>
      </c>
      <c r="F212" s="7">
        <f t="shared" si="16"/>
        <v>1.5060240963855422</v>
      </c>
      <c r="G212" s="5">
        <f t="shared" si="17"/>
        <v>59.199999999999996</v>
      </c>
      <c r="H212">
        <v>23</v>
      </c>
    </row>
    <row r="213" spans="1:8" x14ac:dyDescent="0.2">
      <c r="B213">
        <v>115</v>
      </c>
      <c r="C213">
        <v>80</v>
      </c>
      <c r="D213">
        <v>63</v>
      </c>
      <c r="E213">
        <v>32</v>
      </c>
      <c r="F213" s="7">
        <f t="shared" si="16"/>
        <v>1.4375</v>
      </c>
      <c r="G213" s="5">
        <f t="shared" si="17"/>
        <v>54.782608695652172</v>
      </c>
      <c r="H213">
        <v>19</v>
      </c>
    </row>
    <row r="214" spans="1:8" x14ac:dyDescent="0.2">
      <c r="A214" t="s">
        <v>685</v>
      </c>
      <c r="B214">
        <v>126</v>
      </c>
      <c r="C214">
        <v>94</v>
      </c>
      <c r="D214">
        <v>73</v>
      </c>
      <c r="E214">
        <v>27</v>
      </c>
      <c r="F214" s="7">
        <f t="shared" si="16"/>
        <v>1.3404255319148937</v>
      </c>
      <c r="G214" s="5">
        <f t="shared" si="17"/>
        <v>57.936507936507944</v>
      </c>
      <c r="H214">
        <v>22</v>
      </c>
    </row>
    <row r="215" spans="1:8" x14ac:dyDescent="0.2">
      <c r="B215">
        <v>122</v>
      </c>
      <c r="C215">
        <v>95</v>
      </c>
      <c r="D215">
        <v>72</v>
      </c>
      <c r="E215">
        <v>33</v>
      </c>
      <c r="F215" s="7">
        <f t="shared" si="16"/>
        <v>1.2842105263157895</v>
      </c>
      <c r="G215" s="5">
        <f t="shared" si="17"/>
        <v>59.016393442622949</v>
      </c>
      <c r="H215">
        <v>20</v>
      </c>
    </row>
    <row r="216" spans="1:8" x14ac:dyDescent="0.2">
      <c r="A216" t="s">
        <v>686</v>
      </c>
      <c r="B216">
        <v>105</v>
      </c>
      <c r="C216">
        <v>74</v>
      </c>
      <c r="D216">
        <v>62</v>
      </c>
      <c r="E216">
        <v>36</v>
      </c>
      <c r="F216" s="7">
        <f t="shared" si="16"/>
        <v>1.4189189189189189</v>
      </c>
      <c r="G216" s="5">
        <f t="shared" si="17"/>
        <v>59.047619047619051</v>
      </c>
      <c r="H216">
        <v>19</v>
      </c>
    </row>
    <row r="217" spans="1:8" x14ac:dyDescent="0.2">
      <c r="B217">
        <v>90</v>
      </c>
      <c r="C217">
        <v>61</v>
      </c>
      <c r="D217">
        <v>55</v>
      </c>
      <c r="E217">
        <v>31</v>
      </c>
      <c r="F217" s="7">
        <f t="shared" si="16"/>
        <v>1.4754098360655739</v>
      </c>
      <c r="G217" s="5">
        <f t="shared" si="17"/>
        <v>61.111111111111114</v>
      </c>
      <c r="H217">
        <v>17</v>
      </c>
    </row>
    <row r="218" spans="1:8" x14ac:dyDescent="0.2">
      <c r="A218" t="s">
        <v>687</v>
      </c>
      <c r="B218">
        <v>127</v>
      </c>
      <c r="C218">
        <v>79</v>
      </c>
      <c r="D218">
        <v>80</v>
      </c>
      <c r="E218">
        <v>33</v>
      </c>
      <c r="F218" s="7">
        <f t="shared" si="16"/>
        <v>1.6075949367088607</v>
      </c>
      <c r="G218" s="5">
        <f t="shared" si="17"/>
        <v>62.99212598425197</v>
      </c>
      <c r="H218">
        <v>25</v>
      </c>
    </row>
    <row r="219" spans="1:8" x14ac:dyDescent="0.2">
      <c r="B219">
        <v>116</v>
      </c>
      <c r="C219">
        <v>78</v>
      </c>
      <c r="D219">
        <v>68</v>
      </c>
      <c r="E219">
        <v>34</v>
      </c>
      <c r="F219" s="7">
        <f t="shared" si="16"/>
        <v>1.4871794871794872</v>
      </c>
      <c r="G219" s="5">
        <f t="shared" si="17"/>
        <v>58.620689655172406</v>
      </c>
      <c r="H219">
        <v>24</v>
      </c>
    </row>
    <row r="220" spans="1:8" x14ac:dyDescent="0.2">
      <c r="B220">
        <v>104</v>
      </c>
      <c r="C220">
        <v>71</v>
      </c>
      <c r="D220">
        <v>67</v>
      </c>
      <c r="E220">
        <v>32</v>
      </c>
      <c r="F220" s="7">
        <f t="shared" si="16"/>
        <v>1.4647887323943662</v>
      </c>
      <c r="G220" s="5">
        <f t="shared" si="17"/>
        <v>64.423076923076934</v>
      </c>
      <c r="H220">
        <v>23</v>
      </c>
    </row>
    <row r="221" spans="1:8" x14ac:dyDescent="0.2">
      <c r="B221">
        <v>113</v>
      </c>
      <c r="C221">
        <v>73</v>
      </c>
      <c r="D221">
        <v>62</v>
      </c>
      <c r="E221">
        <v>27</v>
      </c>
      <c r="F221" s="7">
        <f t="shared" si="16"/>
        <v>1.547945205479452</v>
      </c>
      <c r="G221" s="5">
        <f t="shared" si="17"/>
        <v>54.86725663716814</v>
      </c>
      <c r="H221">
        <v>22</v>
      </c>
    </row>
    <row r="222" spans="1:8" x14ac:dyDescent="0.2">
      <c r="A222" t="s">
        <v>689</v>
      </c>
      <c r="B222">
        <v>108</v>
      </c>
      <c r="C222">
        <v>62</v>
      </c>
      <c r="D222">
        <v>66</v>
      </c>
      <c r="E222">
        <v>28</v>
      </c>
      <c r="F222" s="7">
        <f>B222/C222</f>
        <v>1.7419354838709677</v>
      </c>
      <c r="G222" s="5">
        <f>D222/B222*100</f>
        <v>61.111111111111114</v>
      </c>
      <c r="H222">
        <v>17</v>
      </c>
    </row>
    <row r="223" spans="1:8" x14ac:dyDescent="0.2">
      <c r="B223">
        <v>111</v>
      </c>
      <c r="C223">
        <v>64</v>
      </c>
      <c r="D223">
        <v>67</v>
      </c>
      <c r="E223">
        <v>29</v>
      </c>
      <c r="F223" s="7">
        <f>B223/C223</f>
        <v>1.734375</v>
      </c>
      <c r="G223" s="5">
        <f>D223/B223*100</f>
        <v>60.360360360360367</v>
      </c>
      <c r="H223">
        <v>18</v>
      </c>
    </row>
    <row r="224" spans="1:8" x14ac:dyDescent="0.2">
      <c r="B224">
        <v>108</v>
      </c>
      <c r="C224">
        <v>62</v>
      </c>
      <c r="D224">
        <v>65</v>
      </c>
      <c r="E224">
        <v>35</v>
      </c>
      <c r="F224" s="7">
        <f>B224/C224</f>
        <v>1.7419354838709677</v>
      </c>
      <c r="G224" s="5">
        <f>D224/B224*100</f>
        <v>60.185185185185183</v>
      </c>
      <c r="H224">
        <v>17</v>
      </c>
    </row>
  </sheetData>
  <phoneticPr fontId="4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workbookViewId="0">
      <pane ySplit="2040" topLeftCell="A63" activePane="bottomLeft"/>
      <selection sqref="A1:Q7"/>
      <selection pane="bottomLeft" activeCell="L89" sqref="L89"/>
    </sheetView>
  </sheetViews>
  <sheetFormatPr defaultColWidth="6.7109375" defaultRowHeight="12.75" x14ac:dyDescent="0.2"/>
  <cols>
    <col min="1" max="5" width="6.7109375" customWidth="1"/>
    <col min="6" max="7" width="6.7109375" style="7" customWidth="1"/>
    <col min="8" max="11" width="6.7109375" customWidth="1"/>
    <col min="12" max="12" width="6.7109375" style="7" customWidth="1"/>
  </cols>
  <sheetData>
    <row r="1" spans="1:17" x14ac:dyDescent="0.2">
      <c r="A1" s="2" t="s">
        <v>364</v>
      </c>
      <c r="B1" s="2" t="s">
        <v>1</v>
      </c>
      <c r="C1" s="2" t="s">
        <v>2</v>
      </c>
      <c r="D1" s="2" t="s">
        <v>5</v>
      </c>
      <c r="E1" s="2" t="s">
        <v>4</v>
      </c>
      <c r="F1" s="6" t="s">
        <v>3</v>
      </c>
      <c r="G1" s="6" t="s">
        <v>6</v>
      </c>
      <c r="H1" s="2" t="s">
        <v>24</v>
      </c>
      <c r="I1" s="2"/>
      <c r="J1" s="2" t="s">
        <v>7</v>
      </c>
      <c r="K1" s="2" t="s">
        <v>8</v>
      </c>
      <c r="L1" s="6" t="s">
        <v>56</v>
      </c>
      <c r="M1" t="s">
        <v>45</v>
      </c>
      <c r="N1" t="s">
        <v>46</v>
      </c>
      <c r="O1" t="s">
        <v>47</v>
      </c>
      <c r="P1" t="s">
        <v>73</v>
      </c>
      <c r="Q1" t="s">
        <v>74</v>
      </c>
    </row>
    <row r="2" spans="1:17" x14ac:dyDescent="0.2">
      <c r="A2" t="s">
        <v>12</v>
      </c>
      <c r="B2" s="1" t="e">
        <f>AVERAGE(B21:B993)</f>
        <v>#DIV/0!</v>
      </c>
      <c r="C2" s="1" t="e">
        <f t="shared" ref="C2:K2" si="0">AVERAGE(C21:C993)</f>
        <v>#DIV/0!</v>
      </c>
      <c r="D2" s="1" t="e">
        <f t="shared" si="0"/>
        <v>#DIV/0!</v>
      </c>
      <c r="E2" s="1" t="e">
        <f t="shared" si="0"/>
        <v>#DIV/0!</v>
      </c>
      <c r="F2" s="7" t="e">
        <f t="shared" si="0"/>
        <v>#DIV/0!</v>
      </c>
      <c r="G2" s="7" t="e">
        <f t="shared" si="0"/>
        <v>#DIV/0!</v>
      </c>
      <c r="H2" s="1" t="e">
        <f t="shared" si="0"/>
        <v>#DIV/0!</v>
      </c>
      <c r="I2" s="1"/>
      <c r="J2" s="1">
        <f>AVERAGE(J21:J991)</f>
        <v>10.076923076923077</v>
      </c>
      <c r="K2" s="1">
        <f t="shared" si="0"/>
        <v>10.8</v>
      </c>
      <c r="L2" s="7">
        <f>AVERAGE(L21:L993)</f>
        <v>0.93453301127214161</v>
      </c>
      <c r="P2" s="7">
        <f>AVERAGE(P22:P993)</f>
        <v>4</v>
      </c>
      <c r="Q2" s="7">
        <f>AVERAGE(Q22:Q993)</f>
        <v>3</v>
      </c>
    </row>
    <row r="3" spans="1:17" x14ac:dyDescent="0.2">
      <c r="A3" t="s">
        <v>14</v>
      </c>
      <c r="B3">
        <f>MIN(B21:B993)</f>
        <v>0</v>
      </c>
      <c r="C3">
        <f t="shared" ref="C3:K3" si="1">MIN(C21:C993)</f>
        <v>0</v>
      </c>
      <c r="D3">
        <f t="shared" si="1"/>
        <v>0</v>
      </c>
      <c r="E3">
        <f t="shared" si="1"/>
        <v>0</v>
      </c>
      <c r="F3" s="7">
        <f t="shared" si="1"/>
        <v>0</v>
      </c>
      <c r="G3" s="7">
        <f t="shared" si="1"/>
        <v>0</v>
      </c>
      <c r="H3">
        <f t="shared" si="1"/>
        <v>0</v>
      </c>
      <c r="J3">
        <f>MIN(J21:J991)</f>
        <v>8</v>
      </c>
      <c r="K3">
        <f t="shared" si="1"/>
        <v>9</v>
      </c>
      <c r="L3" s="7">
        <f>MIN(L21:L993)</f>
        <v>0.73913043478260865</v>
      </c>
      <c r="P3" s="7">
        <f>MIN(P22:P993)</f>
        <v>4</v>
      </c>
      <c r="Q3" s="7">
        <f>MIN(Q22:Q993)</f>
        <v>3</v>
      </c>
    </row>
    <row r="4" spans="1:17" x14ac:dyDescent="0.2">
      <c r="A4" t="s">
        <v>15</v>
      </c>
      <c r="B4" s="1" t="e">
        <f t="shared" ref="B4:H4" si="2">PERCENTILE(B21:B993,0.05)</f>
        <v>#NUM!</v>
      </c>
      <c r="C4" s="1" t="e">
        <f t="shared" si="2"/>
        <v>#NUM!</v>
      </c>
      <c r="D4" s="1" t="e">
        <f t="shared" si="2"/>
        <v>#NUM!</v>
      </c>
      <c r="E4" s="1" t="e">
        <f t="shared" si="2"/>
        <v>#NUM!</v>
      </c>
      <c r="F4" s="7" t="e">
        <f t="shared" si="2"/>
        <v>#NUM!</v>
      </c>
      <c r="G4" s="7" t="e">
        <f t="shared" si="2"/>
        <v>#NUM!</v>
      </c>
      <c r="H4" s="1" t="e">
        <f t="shared" si="2"/>
        <v>#NUM!</v>
      </c>
      <c r="I4" s="1"/>
      <c r="J4" s="1">
        <f>PERCENTILE(J21:J991,0.05)</f>
        <v>8</v>
      </c>
      <c r="K4" s="1">
        <f>PERCENTILE(K21:K993,0.05)</f>
        <v>9</v>
      </c>
      <c r="L4" s="7">
        <f>PERCENTILE(L21:L993,0.05)</f>
        <v>0.8</v>
      </c>
      <c r="P4" s="7">
        <f>PERCENTILE(P22:P993,0.05)</f>
        <v>4</v>
      </c>
      <c r="Q4" s="7">
        <f>PERCENTILE(Q22:Q993,0.05)</f>
        <v>3</v>
      </c>
    </row>
    <row r="5" spans="1:17" x14ac:dyDescent="0.2">
      <c r="A5" t="s">
        <v>16</v>
      </c>
      <c r="B5" s="1" t="e">
        <f t="shared" ref="B5:H5" si="3">PERCENTILE(B21:B993,0.95)</f>
        <v>#NUM!</v>
      </c>
      <c r="C5" s="1" t="e">
        <f t="shared" si="3"/>
        <v>#NUM!</v>
      </c>
      <c r="D5" s="1" t="e">
        <f t="shared" si="3"/>
        <v>#NUM!</v>
      </c>
      <c r="E5" s="1" t="e">
        <f t="shared" si="3"/>
        <v>#NUM!</v>
      </c>
      <c r="F5" s="7" t="e">
        <f t="shared" si="3"/>
        <v>#NUM!</v>
      </c>
      <c r="G5" s="7" t="e">
        <f t="shared" si="3"/>
        <v>#NUM!</v>
      </c>
      <c r="H5" s="1" t="e">
        <f t="shared" si="3"/>
        <v>#NUM!</v>
      </c>
      <c r="I5" s="1"/>
      <c r="J5" s="1">
        <f>PERCENTILE(J21:J991,0.95)</f>
        <v>12</v>
      </c>
      <c r="K5" s="1">
        <f>PERCENTILE(K21:K993,0.95)</f>
        <v>12</v>
      </c>
      <c r="L5" s="7">
        <f>PERCENTILE(L21:L993,0.95)</f>
        <v>1.1000000000000001</v>
      </c>
      <c r="P5" s="7">
        <f>PERCENTILE(P22:P993,0.95)</f>
        <v>4</v>
      </c>
      <c r="Q5" s="7">
        <f>PERCENTILE(Q22:Q993,0.95)</f>
        <v>3</v>
      </c>
    </row>
    <row r="6" spans="1:17" x14ac:dyDescent="0.2">
      <c r="A6" t="s">
        <v>13</v>
      </c>
      <c r="B6">
        <f>MAX(B21:B993)</f>
        <v>0</v>
      </c>
      <c r="C6">
        <f t="shared" ref="C6:K6" si="4">MAX(C21:C993)</f>
        <v>0</v>
      </c>
      <c r="D6">
        <f t="shared" si="4"/>
        <v>0</v>
      </c>
      <c r="E6">
        <f t="shared" si="4"/>
        <v>0</v>
      </c>
      <c r="F6" s="7">
        <f t="shared" si="4"/>
        <v>0</v>
      </c>
      <c r="G6" s="7">
        <f t="shared" si="4"/>
        <v>0</v>
      </c>
      <c r="H6">
        <f t="shared" si="4"/>
        <v>0</v>
      </c>
      <c r="J6">
        <f>MAX(J21:J991)</f>
        <v>12</v>
      </c>
      <c r="K6">
        <f t="shared" si="4"/>
        <v>13.5</v>
      </c>
      <c r="L6" s="7">
        <f>MAX(L21:L993)</f>
        <v>1.3333333333333333</v>
      </c>
      <c r="P6" s="7">
        <f>MAX(P22:P993)</f>
        <v>4</v>
      </c>
      <c r="Q6" s="7">
        <f>MAX(Q22:Q993)</f>
        <v>3</v>
      </c>
    </row>
    <row r="7" spans="1:17" s="5" customFormat="1" x14ac:dyDescent="0.2">
      <c r="A7" s="5" t="s">
        <v>22</v>
      </c>
      <c r="B7" s="5">
        <f>COUNT(B9:B993)</f>
        <v>0</v>
      </c>
      <c r="C7" s="5">
        <f t="shared" ref="C7:L7" si="5">COUNT(C9:C993)</f>
        <v>0</v>
      </c>
      <c r="D7" s="5">
        <f t="shared" si="5"/>
        <v>0</v>
      </c>
      <c r="E7" s="5">
        <f t="shared" si="5"/>
        <v>0</v>
      </c>
      <c r="F7" s="5">
        <f t="shared" si="5"/>
        <v>0</v>
      </c>
      <c r="G7" s="5">
        <f t="shared" si="5"/>
        <v>0</v>
      </c>
      <c r="H7" s="5">
        <f t="shared" si="5"/>
        <v>0</v>
      </c>
      <c r="J7" s="5">
        <f>COUNT(J9:J991)</f>
        <v>65</v>
      </c>
      <c r="K7" s="5">
        <f t="shared" si="5"/>
        <v>65</v>
      </c>
      <c r="L7" s="5">
        <f t="shared" si="5"/>
        <v>65</v>
      </c>
      <c r="P7" s="5">
        <f>COUNT(P21:P993)</f>
        <v>2</v>
      </c>
      <c r="Q7" s="5">
        <f>COUNT(Q21:Q993)</f>
        <v>2</v>
      </c>
    </row>
    <row r="21" spans="1:17" x14ac:dyDescent="0.2">
      <c r="A21" t="s">
        <v>395</v>
      </c>
      <c r="P21">
        <v>3.5</v>
      </c>
      <c r="Q21">
        <v>2.5</v>
      </c>
    </row>
    <row r="22" spans="1:17" x14ac:dyDescent="0.2">
      <c r="P22">
        <v>4</v>
      </c>
      <c r="Q22">
        <v>3</v>
      </c>
    </row>
    <row r="23" spans="1:17" x14ac:dyDescent="0.2">
      <c r="A23" t="s">
        <v>416</v>
      </c>
      <c r="J23">
        <v>10</v>
      </c>
      <c r="K23">
        <v>11</v>
      </c>
      <c r="L23" s="7">
        <f>J23/K23</f>
        <v>0.90909090909090906</v>
      </c>
    </row>
    <row r="24" spans="1:17" x14ac:dyDescent="0.2">
      <c r="J24">
        <v>12</v>
      </c>
      <c r="K24">
        <v>12</v>
      </c>
      <c r="L24" s="7">
        <f t="shared" ref="L24:L87" si="6">J24/K24</f>
        <v>1</v>
      </c>
    </row>
    <row r="25" spans="1:17" x14ac:dyDescent="0.2">
      <c r="J25">
        <v>11</v>
      </c>
      <c r="K25">
        <v>12</v>
      </c>
      <c r="L25" s="7">
        <f t="shared" si="6"/>
        <v>0.91666666666666663</v>
      </c>
    </row>
    <row r="26" spans="1:17" x14ac:dyDescent="0.2">
      <c r="J26">
        <v>11</v>
      </c>
      <c r="K26">
        <v>10</v>
      </c>
      <c r="L26" s="7">
        <f t="shared" si="6"/>
        <v>1.1000000000000001</v>
      </c>
    </row>
    <row r="27" spans="1:17" x14ac:dyDescent="0.2">
      <c r="J27">
        <v>11</v>
      </c>
      <c r="K27">
        <v>11</v>
      </c>
      <c r="L27" s="7">
        <f t="shared" si="6"/>
        <v>1</v>
      </c>
    </row>
    <row r="28" spans="1:17" x14ac:dyDescent="0.2">
      <c r="J28">
        <v>11</v>
      </c>
      <c r="K28">
        <v>12</v>
      </c>
      <c r="L28" s="7">
        <f t="shared" si="6"/>
        <v>0.91666666666666663</v>
      </c>
    </row>
    <row r="29" spans="1:17" x14ac:dyDescent="0.2">
      <c r="J29">
        <v>9</v>
      </c>
      <c r="K29">
        <v>10</v>
      </c>
      <c r="L29" s="7">
        <f t="shared" si="6"/>
        <v>0.9</v>
      </c>
    </row>
    <row r="30" spans="1:17" x14ac:dyDescent="0.2">
      <c r="J30">
        <v>10</v>
      </c>
      <c r="K30">
        <v>11</v>
      </c>
      <c r="L30" s="7">
        <f t="shared" si="6"/>
        <v>0.90909090909090906</v>
      </c>
    </row>
    <row r="31" spans="1:17" x14ac:dyDescent="0.2">
      <c r="J31">
        <v>11</v>
      </c>
      <c r="K31">
        <v>12</v>
      </c>
      <c r="L31" s="7">
        <f t="shared" si="6"/>
        <v>0.91666666666666663</v>
      </c>
    </row>
    <row r="32" spans="1:17" x14ac:dyDescent="0.2">
      <c r="J32">
        <v>11</v>
      </c>
      <c r="K32">
        <v>12</v>
      </c>
      <c r="L32" s="7">
        <f t="shared" si="6"/>
        <v>0.91666666666666663</v>
      </c>
    </row>
    <row r="33" spans="1:12" x14ac:dyDescent="0.2">
      <c r="J33">
        <v>9</v>
      </c>
      <c r="K33">
        <v>10</v>
      </c>
      <c r="L33" s="7">
        <f t="shared" si="6"/>
        <v>0.9</v>
      </c>
    </row>
    <row r="34" spans="1:12" x14ac:dyDescent="0.2">
      <c r="J34">
        <v>10</v>
      </c>
      <c r="K34">
        <v>11</v>
      </c>
      <c r="L34" s="7">
        <f t="shared" si="6"/>
        <v>0.90909090909090906</v>
      </c>
    </row>
    <row r="35" spans="1:12" x14ac:dyDescent="0.2">
      <c r="J35">
        <v>12</v>
      </c>
      <c r="K35">
        <v>11</v>
      </c>
      <c r="L35" s="7">
        <f t="shared" si="6"/>
        <v>1.0909090909090908</v>
      </c>
    </row>
    <row r="36" spans="1:12" x14ac:dyDescent="0.2">
      <c r="J36">
        <v>11</v>
      </c>
      <c r="K36">
        <v>12</v>
      </c>
      <c r="L36" s="7">
        <f t="shared" si="6"/>
        <v>0.91666666666666663</v>
      </c>
    </row>
    <row r="37" spans="1:12" x14ac:dyDescent="0.2">
      <c r="J37">
        <v>8</v>
      </c>
      <c r="K37">
        <v>10</v>
      </c>
      <c r="L37" s="7">
        <f t="shared" si="6"/>
        <v>0.8</v>
      </c>
    </row>
    <row r="38" spans="1:12" x14ac:dyDescent="0.2">
      <c r="J38">
        <v>11</v>
      </c>
      <c r="K38">
        <v>10</v>
      </c>
      <c r="L38" s="7">
        <f t="shared" si="6"/>
        <v>1.1000000000000001</v>
      </c>
    </row>
    <row r="39" spans="1:12" x14ac:dyDescent="0.2">
      <c r="J39">
        <v>11</v>
      </c>
      <c r="K39">
        <v>11</v>
      </c>
      <c r="L39" s="7">
        <f t="shared" si="6"/>
        <v>1</v>
      </c>
    </row>
    <row r="40" spans="1:12" x14ac:dyDescent="0.2">
      <c r="A40" t="s">
        <v>417</v>
      </c>
      <c r="J40">
        <v>10</v>
      </c>
      <c r="K40">
        <v>11</v>
      </c>
      <c r="L40" s="7">
        <f t="shared" si="6"/>
        <v>0.90909090909090906</v>
      </c>
    </row>
    <row r="41" spans="1:12" x14ac:dyDescent="0.2">
      <c r="J41">
        <v>8</v>
      </c>
      <c r="K41">
        <v>10</v>
      </c>
      <c r="L41" s="7">
        <f t="shared" si="6"/>
        <v>0.8</v>
      </c>
    </row>
    <row r="42" spans="1:12" x14ac:dyDescent="0.2">
      <c r="J42">
        <v>8</v>
      </c>
      <c r="K42">
        <v>10</v>
      </c>
      <c r="L42" s="7">
        <f t="shared" si="6"/>
        <v>0.8</v>
      </c>
    </row>
    <row r="43" spans="1:12" x14ac:dyDescent="0.2">
      <c r="J43">
        <v>8</v>
      </c>
      <c r="K43">
        <v>9</v>
      </c>
      <c r="L43" s="7">
        <f t="shared" si="6"/>
        <v>0.88888888888888884</v>
      </c>
    </row>
    <row r="44" spans="1:12" x14ac:dyDescent="0.2">
      <c r="J44">
        <v>9</v>
      </c>
      <c r="K44">
        <v>10</v>
      </c>
      <c r="L44" s="7">
        <f t="shared" si="6"/>
        <v>0.9</v>
      </c>
    </row>
    <row r="45" spans="1:12" x14ac:dyDescent="0.2">
      <c r="J45">
        <v>8</v>
      </c>
      <c r="K45">
        <v>10</v>
      </c>
      <c r="L45" s="7">
        <f t="shared" si="6"/>
        <v>0.8</v>
      </c>
    </row>
    <row r="46" spans="1:12" x14ac:dyDescent="0.2">
      <c r="J46">
        <v>10</v>
      </c>
      <c r="K46">
        <v>11</v>
      </c>
      <c r="L46" s="7">
        <f t="shared" si="6"/>
        <v>0.90909090909090906</v>
      </c>
    </row>
    <row r="47" spans="1:12" x14ac:dyDescent="0.2">
      <c r="J47">
        <v>10</v>
      </c>
      <c r="K47">
        <v>12</v>
      </c>
      <c r="L47" s="7">
        <f t="shared" si="6"/>
        <v>0.83333333333333337</v>
      </c>
    </row>
    <row r="48" spans="1:12" x14ac:dyDescent="0.2">
      <c r="J48">
        <v>8</v>
      </c>
      <c r="K48">
        <v>9</v>
      </c>
      <c r="L48" s="7">
        <f t="shared" si="6"/>
        <v>0.88888888888888884</v>
      </c>
    </row>
    <row r="49" spans="1:13" x14ac:dyDescent="0.2">
      <c r="J49">
        <v>9</v>
      </c>
      <c r="K49">
        <v>11</v>
      </c>
      <c r="L49" s="7">
        <f t="shared" si="6"/>
        <v>0.81818181818181823</v>
      </c>
    </row>
    <row r="50" spans="1:13" x14ac:dyDescent="0.2">
      <c r="J50">
        <v>9</v>
      </c>
      <c r="K50">
        <v>10</v>
      </c>
      <c r="L50" s="7">
        <f t="shared" si="6"/>
        <v>0.9</v>
      </c>
    </row>
    <row r="51" spans="1:13" x14ac:dyDescent="0.2">
      <c r="J51">
        <v>9</v>
      </c>
      <c r="K51">
        <v>9</v>
      </c>
      <c r="L51" s="7">
        <f t="shared" si="6"/>
        <v>1</v>
      </c>
    </row>
    <row r="52" spans="1:13" x14ac:dyDescent="0.2">
      <c r="J52">
        <v>9</v>
      </c>
      <c r="K52">
        <v>10</v>
      </c>
      <c r="L52" s="7">
        <f t="shared" si="6"/>
        <v>0.9</v>
      </c>
    </row>
    <row r="53" spans="1:13" x14ac:dyDescent="0.2">
      <c r="J53">
        <v>10</v>
      </c>
      <c r="K53">
        <v>9</v>
      </c>
      <c r="L53" s="7">
        <f t="shared" si="6"/>
        <v>1.1111111111111112</v>
      </c>
    </row>
    <row r="54" spans="1:13" x14ac:dyDescent="0.2">
      <c r="J54">
        <v>10</v>
      </c>
      <c r="K54">
        <v>10</v>
      </c>
      <c r="L54" s="7">
        <f t="shared" si="6"/>
        <v>1</v>
      </c>
    </row>
    <row r="55" spans="1:13" x14ac:dyDescent="0.2">
      <c r="A55" t="s">
        <v>525</v>
      </c>
      <c r="D55" s="7"/>
      <c r="M55" t="s">
        <v>528</v>
      </c>
    </row>
    <row r="56" spans="1:13" x14ac:dyDescent="0.2">
      <c r="A56" t="s">
        <v>527</v>
      </c>
      <c r="D56" s="7"/>
      <c r="M56" t="s">
        <v>529</v>
      </c>
    </row>
    <row r="57" spans="1:13" x14ac:dyDescent="0.2">
      <c r="A57" t="s">
        <v>862</v>
      </c>
      <c r="J57">
        <v>11</v>
      </c>
      <c r="K57">
        <v>11</v>
      </c>
      <c r="L57" s="7">
        <f t="shared" si="6"/>
        <v>1</v>
      </c>
    </row>
    <row r="58" spans="1:13" x14ac:dyDescent="0.2">
      <c r="J58">
        <v>11</v>
      </c>
      <c r="K58">
        <v>11</v>
      </c>
      <c r="L58" s="7">
        <f t="shared" si="6"/>
        <v>1</v>
      </c>
    </row>
    <row r="59" spans="1:13" x14ac:dyDescent="0.2">
      <c r="J59">
        <v>11</v>
      </c>
      <c r="K59">
        <v>10</v>
      </c>
      <c r="L59" s="7">
        <f t="shared" si="6"/>
        <v>1.1000000000000001</v>
      </c>
    </row>
    <row r="60" spans="1:13" x14ac:dyDescent="0.2">
      <c r="J60">
        <v>11</v>
      </c>
      <c r="K60">
        <v>11</v>
      </c>
      <c r="L60" s="7">
        <f t="shared" si="6"/>
        <v>1</v>
      </c>
    </row>
    <row r="61" spans="1:13" x14ac:dyDescent="0.2">
      <c r="J61">
        <v>11</v>
      </c>
      <c r="K61">
        <v>11</v>
      </c>
      <c r="L61" s="7">
        <f t="shared" si="6"/>
        <v>1</v>
      </c>
    </row>
    <row r="62" spans="1:13" x14ac:dyDescent="0.2">
      <c r="J62">
        <v>10</v>
      </c>
      <c r="K62">
        <v>10.5</v>
      </c>
      <c r="L62" s="7">
        <f t="shared" si="6"/>
        <v>0.95238095238095233</v>
      </c>
    </row>
    <row r="63" spans="1:13" x14ac:dyDescent="0.2">
      <c r="A63" t="s">
        <v>982</v>
      </c>
      <c r="J63">
        <v>9</v>
      </c>
      <c r="K63">
        <v>10.5</v>
      </c>
      <c r="L63" s="7">
        <f t="shared" si="6"/>
        <v>0.8571428571428571</v>
      </c>
    </row>
    <row r="64" spans="1:13" x14ac:dyDescent="0.2">
      <c r="J64">
        <v>9</v>
      </c>
      <c r="K64">
        <v>11</v>
      </c>
      <c r="L64" s="7">
        <f t="shared" si="6"/>
        <v>0.81818181818181823</v>
      </c>
    </row>
    <row r="65" spans="1:12" x14ac:dyDescent="0.2">
      <c r="J65">
        <v>8.5</v>
      </c>
      <c r="K65">
        <v>10</v>
      </c>
      <c r="L65" s="7">
        <f t="shared" si="6"/>
        <v>0.85</v>
      </c>
    </row>
    <row r="66" spans="1:12" x14ac:dyDescent="0.2">
      <c r="J66">
        <v>9.5</v>
      </c>
      <c r="K66">
        <v>10.5</v>
      </c>
      <c r="L66" s="7">
        <f t="shared" si="6"/>
        <v>0.90476190476190477</v>
      </c>
    </row>
    <row r="67" spans="1:12" x14ac:dyDescent="0.2">
      <c r="J67">
        <v>9</v>
      </c>
      <c r="K67">
        <v>11</v>
      </c>
      <c r="L67" s="7">
        <f t="shared" si="6"/>
        <v>0.81818181818181823</v>
      </c>
    </row>
    <row r="68" spans="1:12" x14ac:dyDescent="0.2">
      <c r="J68">
        <v>8.5</v>
      </c>
      <c r="K68">
        <v>10.5</v>
      </c>
      <c r="L68" s="7">
        <f t="shared" si="6"/>
        <v>0.80952380952380953</v>
      </c>
    </row>
    <row r="69" spans="1:12" x14ac:dyDescent="0.2">
      <c r="J69">
        <v>8.5</v>
      </c>
      <c r="K69">
        <v>10</v>
      </c>
      <c r="L69" s="7">
        <f t="shared" si="6"/>
        <v>0.85</v>
      </c>
    </row>
    <row r="70" spans="1:12" x14ac:dyDescent="0.2">
      <c r="J70">
        <v>9</v>
      </c>
      <c r="K70">
        <v>10.5</v>
      </c>
      <c r="L70" s="7">
        <f t="shared" si="6"/>
        <v>0.8571428571428571</v>
      </c>
    </row>
    <row r="71" spans="1:12" x14ac:dyDescent="0.2">
      <c r="J71">
        <v>8.5</v>
      </c>
      <c r="K71">
        <v>10.5</v>
      </c>
      <c r="L71" s="7">
        <f t="shared" si="6"/>
        <v>0.80952380952380953</v>
      </c>
    </row>
    <row r="72" spans="1:12" x14ac:dyDescent="0.2">
      <c r="J72">
        <v>8.5</v>
      </c>
      <c r="K72">
        <v>10.5</v>
      </c>
      <c r="L72" s="7">
        <f t="shared" si="6"/>
        <v>0.80952380952380953</v>
      </c>
    </row>
    <row r="73" spans="1:12" x14ac:dyDescent="0.2">
      <c r="J73">
        <v>9</v>
      </c>
      <c r="K73">
        <v>11</v>
      </c>
      <c r="L73" s="7">
        <f t="shared" si="6"/>
        <v>0.81818181818181823</v>
      </c>
    </row>
    <row r="74" spans="1:12" x14ac:dyDescent="0.2">
      <c r="J74">
        <v>8.5</v>
      </c>
      <c r="K74">
        <v>11.5</v>
      </c>
      <c r="L74" s="7">
        <f t="shared" si="6"/>
        <v>0.73913043478260865</v>
      </c>
    </row>
    <row r="75" spans="1:12" x14ac:dyDescent="0.2">
      <c r="A75" t="s">
        <v>1166</v>
      </c>
      <c r="J75">
        <v>11</v>
      </c>
      <c r="K75">
        <v>12</v>
      </c>
      <c r="L75" s="7">
        <f t="shared" si="6"/>
        <v>0.91666666666666663</v>
      </c>
    </row>
    <row r="76" spans="1:12" x14ac:dyDescent="0.2">
      <c r="J76">
        <v>11</v>
      </c>
      <c r="K76">
        <v>11</v>
      </c>
      <c r="L76" s="7">
        <f t="shared" si="6"/>
        <v>1</v>
      </c>
    </row>
    <row r="77" spans="1:12" x14ac:dyDescent="0.2">
      <c r="J77">
        <v>11</v>
      </c>
      <c r="K77">
        <v>11</v>
      </c>
      <c r="L77" s="7">
        <f t="shared" si="6"/>
        <v>1</v>
      </c>
    </row>
    <row r="78" spans="1:12" x14ac:dyDescent="0.2">
      <c r="J78">
        <v>10.5</v>
      </c>
      <c r="K78">
        <v>12</v>
      </c>
      <c r="L78" s="7">
        <f t="shared" si="6"/>
        <v>0.875</v>
      </c>
    </row>
    <row r="79" spans="1:12" x14ac:dyDescent="0.2">
      <c r="J79">
        <v>11</v>
      </c>
      <c r="K79">
        <v>13.5</v>
      </c>
      <c r="L79" s="7">
        <f t="shared" si="6"/>
        <v>0.81481481481481477</v>
      </c>
    </row>
    <row r="80" spans="1:12" x14ac:dyDescent="0.2">
      <c r="J80">
        <v>11</v>
      </c>
      <c r="K80">
        <v>12</v>
      </c>
      <c r="L80" s="7">
        <f t="shared" si="6"/>
        <v>0.91666666666666663</v>
      </c>
    </row>
    <row r="81" spans="1:12" x14ac:dyDescent="0.2">
      <c r="J81">
        <v>12</v>
      </c>
      <c r="K81">
        <v>12</v>
      </c>
      <c r="L81" s="7">
        <f t="shared" si="6"/>
        <v>1</v>
      </c>
    </row>
    <row r="82" spans="1:12" x14ac:dyDescent="0.2">
      <c r="J82">
        <v>12</v>
      </c>
      <c r="K82">
        <v>12</v>
      </c>
      <c r="L82" s="7">
        <f t="shared" si="6"/>
        <v>1</v>
      </c>
    </row>
    <row r="83" spans="1:12" x14ac:dyDescent="0.2">
      <c r="J83">
        <v>12</v>
      </c>
      <c r="K83">
        <v>12</v>
      </c>
      <c r="L83" s="7">
        <f t="shared" si="6"/>
        <v>1</v>
      </c>
    </row>
    <row r="84" spans="1:12" x14ac:dyDescent="0.2">
      <c r="A84" t="s">
        <v>1167</v>
      </c>
      <c r="J84">
        <v>11</v>
      </c>
      <c r="K84">
        <v>10</v>
      </c>
      <c r="L84" s="7">
        <f t="shared" si="6"/>
        <v>1.1000000000000001</v>
      </c>
    </row>
    <row r="85" spans="1:12" x14ac:dyDescent="0.2">
      <c r="J85">
        <v>12</v>
      </c>
      <c r="K85">
        <v>11</v>
      </c>
      <c r="L85" s="7">
        <f t="shared" si="6"/>
        <v>1.0909090909090908</v>
      </c>
    </row>
    <row r="86" spans="1:12" x14ac:dyDescent="0.2">
      <c r="J86">
        <v>11</v>
      </c>
      <c r="K86">
        <v>11</v>
      </c>
      <c r="L86" s="7">
        <f t="shared" si="6"/>
        <v>1</v>
      </c>
    </row>
    <row r="87" spans="1:12" x14ac:dyDescent="0.2">
      <c r="J87">
        <v>12</v>
      </c>
      <c r="K87">
        <v>9</v>
      </c>
      <c r="L87" s="7">
        <f t="shared" si="6"/>
        <v>1.3333333333333333</v>
      </c>
    </row>
    <row r="88" spans="1:12" x14ac:dyDescent="0.2">
      <c r="J88">
        <v>11</v>
      </c>
      <c r="K88">
        <v>11</v>
      </c>
      <c r="L88" s="7">
        <f>J88/K88</f>
        <v>1</v>
      </c>
    </row>
    <row r="89" spans="1:12" x14ac:dyDescent="0.2">
      <c r="J89">
        <v>12</v>
      </c>
      <c r="K89">
        <v>11.5</v>
      </c>
      <c r="L89" s="7">
        <f>J89/K89</f>
        <v>1.0434782608695652</v>
      </c>
    </row>
  </sheetData>
  <phoneticPr fontId="4" type="noConversion"/>
  <pageMargins left="0.75" right="0.75" top="1" bottom="1" header="0.5" footer="0.5"/>
  <headerFooter alignWithMargins="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topLeftCell="A82" workbookViewId="0">
      <pane ySplit="2295" topLeftCell="A10"/>
      <selection activeCell="L83" sqref="L83"/>
      <selection pane="bottomLeft" activeCell="I17" sqref="I17"/>
    </sheetView>
  </sheetViews>
  <sheetFormatPr defaultRowHeight="12.75" x14ac:dyDescent="0.2"/>
  <cols>
    <col min="12" max="12" width="9.140625" style="7"/>
  </cols>
  <sheetData>
    <row r="1" spans="1:12" s="2" customFormat="1" x14ac:dyDescent="0.2">
      <c r="A1" s="2" t="s">
        <v>39</v>
      </c>
      <c r="B1" s="2" t="s">
        <v>1</v>
      </c>
      <c r="C1" s="2" t="s">
        <v>2</v>
      </c>
      <c r="D1" s="2" t="s">
        <v>5</v>
      </c>
      <c r="E1" s="2" t="s">
        <v>4</v>
      </c>
      <c r="F1" s="3" t="s">
        <v>3</v>
      </c>
      <c r="G1" s="4" t="s">
        <v>6</v>
      </c>
      <c r="H1" s="2" t="s">
        <v>24</v>
      </c>
      <c r="J1" s="2" t="s">
        <v>7</v>
      </c>
      <c r="K1" s="2" t="s">
        <v>8</v>
      </c>
      <c r="L1" s="6"/>
    </row>
    <row r="2" spans="1:12" x14ac:dyDescent="0.2">
      <c r="A2" t="s">
        <v>12</v>
      </c>
      <c r="B2" s="1">
        <f>AVERAGE(B20:B992)</f>
        <v>93.61904761904762</v>
      </c>
      <c r="C2" s="1">
        <f t="shared" ref="C2:K2" si="0">AVERAGE(C20:C992)</f>
        <v>52.142857142857146</v>
      </c>
      <c r="D2" s="1">
        <f t="shared" si="0"/>
        <v>50.015873015873019</v>
      </c>
      <c r="E2" s="1">
        <f t="shared" si="0"/>
        <v>30.936507936507937</v>
      </c>
      <c r="F2" s="1">
        <f t="shared" si="0"/>
        <v>1.8049320542385023</v>
      </c>
      <c r="G2" s="5">
        <f t="shared" si="0"/>
        <v>53.496214763177008</v>
      </c>
      <c r="H2" s="1">
        <f t="shared" si="0"/>
        <v>18.349206349206348</v>
      </c>
      <c r="I2" s="1"/>
      <c r="J2" s="1">
        <f t="shared" si="0"/>
        <v>11.593975903614458</v>
      </c>
      <c r="K2" s="1">
        <f t="shared" si="0"/>
        <v>11.82289156626506</v>
      </c>
      <c r="L2" s="7">
        <f>AVERAGE(L20:L992)</f>
        <v>0.98287986096405699</v>
      </c>
    </row>
    <row r="3" spans="1:12" x14ac:dyDescent="0.2">
      <c r="A3" t="s">
        <v>14</v>
      </c>
      <c r="B3">
        <f>MIN(B20:B992)</f>
        <v>59</v>
      </c>
      <c r="C3">
        <f t="shared" ref="C3:K3" si="1">MIN(C20:C992)</f>
        <v>34</v>
      </c>
      <c r="D3">
        <f t="shared" si="1"/>
        <v>31</v>
      </c>
      <c r="E3">
        <f t="shared" si="1"/>
        <v>20</v>
      </c>
      <c r="F3" s="1">
        <f t="shared" si="1"/>
        <v>1.4342105263157894</v>
      </c>
      <c r="G3" s="5">
        <f t="shared" si="1"/>
        <v>43.75</v>
      </c>
      <c r="H3">
        <f t="shared" si="1"/>
        <v>14</v>
      </c>
      <c r="J3">
        <f t="shared" si="1"/>
        <v>10</v>
      </c>
      <c r="K3">
        <f t="shared" si="1"/>
        <v>9.8000000000000007</v>
      </c>
      <c r="L3" s="7">
        <f>MIN(L20:L992)</f>
        <v>0.83333333333333337</v>
      </c>
    </row>
    <row r="4" spans="1:12" x14ac:dyDescent="0.2">
      <c r="A4" t="s">
        <v>15</v>
      </c>
      <c r="B4" s="1">
        <f t="shared" ref="B4:H4" si="2">PERCENTILE(B20:B992,0.05)</f>
        <v>74.099999999999994</v>
      </c>
      <c r="C4" s="1">
        <f t="shared" si="2"/>
        <v>43</v>
      </c>
      <c r="D4" s="1">
        <f t="shared" si="2"/>
        <v>40</v>
      </c>
      <c r="E4" s="1">
        <f t="shared" si="2"/>
        <v>26.1</v>
      </c>
      <c r="F4" s="1">
        <f t="shared" si="2"/>
        <v>1.6075396825396826</v>
      </c>
      <c r="G4" s="5">
        <f t="shared" si="2"/>
        <v>45.988005997001494</v>
      </c>
      <c r="H4" s="1">
        <f t="shared" si="2"/>
        <v>15</v>
      </c>
      <c r="I4" s="1"/>
      <c r="J4" s="1">
        <f>PERCENTILE(J20:J992,0.05)</f>
        <v>10</v>
      </c>
      <c r="K4" s="1">
        <f>PERCENTILE(K20:K992,0.05)</f>
        <v>10.24</v>
      </c>
      <c r="L4" s="7">
        <f>PERCENTILE(L20:L992,0.05)</f>
        <v>0.85892857142857137</v>
      </c>
    </row>
    <row r="5" spans="1:12" x14ac:dyDescent="0.2">
      <c r="A5" t="s">
        <v>16</v>
      </c>
      <c r="B5" s="1">
        <f t="shared" ref="B5:H5" si="3">PERCENTILE(B20:B992,0.95)</f>
        <v>110.9</v>
      </c>
      <c r="C5" s="1">
        <f t="shared" si="3"/>
        <v>62.9</v>
      </c>
      <c r="D5" s="1">
        <f t="shared" si="3"/>
        <v>58</v>
      </c>
      <c r="E5" s="1">
        <f t="shared" si="3"/>
        <v>36</v>
      </c>
      <c r="F5" s="1">
        <f t="shared" si="3"/>
        <v>2.0429924242424242</v>
      </c>
      <c r="G5" s="5">
        <f t="shared" si="3"/>
        <v>59.410464259395724</v>
      </c>
      <c r="H5" s="1">
        <f t="shared" si="3"/>
        <v>21.9</v>
      </c>
      <c r="I5" s="1"/>
      <c r="J5" s="1">
        <f>PERCENTILE(J20:J992,0.95)</f>
        <v>13</v>
      </c>
      <c r="K5" s="1">
        <f>PERCENTILE(K20:K992,0.95)</f>
        <v>13</v>
      </c>
      <c r="L5" s="7">
        <f>PERCENTILE(L20:L992,0.95)</f>
        <v>1.0909090909090908</v>
      </c>
    </row>
    <row r="6" spans="1:12" x14ac:dyDescent="0.2">
      <c r="A6" t="s">
        <v>13</v>
      </c>
      <c r="B6">
        <f>MAX(B20:B992)</f>
        <v>118</v>
      </c>
      <c r="C6">
        <f t="shared" ref="C6:K6" si="4">MAX(C20:C992)</f>
        <v>76</v>
      </c>
      <c r="D6">
        <f t="shared" si="4"/>
        <v>70</v>
      </c>
      <c r="E6">
        <f t="shared" si="4"/>
        <v>38</v>
      </c>
      <c r="F6" s="1">
        <f t="shared" si="4"/>
        <v>2.236842105263158</v>
      </c>
      <c r="G6" s="5">
        <f t="shared" si="4"/>
        <v>62.162162162162161</v>
      </c>
      <c r="H6">
        <f t="shared" si="4"/>
        <v>26</v>
      </c>
      <c r="J6">
        <f t="shared" si="4"/>
        <v>14</v>
      </c>
      <c r="K6">
        <f t="shared" si="4"/>
        <v>14</v>
      </c>
      <c r="L6" s="7">
        <f>MAX(L20:L992)</f>
        <v>1.1666666666666667</v>
      </c>
    </row>
    <row r="7" spans="1:12" x14ac:dyDescent="0.2">
      <c r="A7" t="s">
        <v>22</v>
      </c>
      <c r="B7">
        <f>COUNT(B20:B992)</f>
        <v>63</v>
      </c>
      <c r="C7">
        <f t="shared" ref="C7:L7" si="5">COUNT(C20:C992)</f>
        <v>63</v>
      </c>
      <c r="D7">
        <f t="shared" si="5"/>
        <v>63</v>
      </c>
      <c r="E7">
        <f t="shared" si="5"/>
        <v>63</v>
      </c>
      <c r="F7">
        <f t="shared" si="5"/>
        <v>63</v>
      </c>
      <c r="G7">
        <f t="shared" si="5"/>
        <v>63</v>
      </c>
      <c r="H7">
        <f t="shared" si="5"/>
        <v>63</v>
      </c>
      <c r="J7">
        <f t="shared" si="5"/>
        <v>83</v>
      </c>
      <c r="K7">
        <f t="shared" si="5"/>
        <v>83</v>
      </c>
      <c r="L7" s="7">
        <f t="shared" si="5"/>
        <v>83</v>
      </c>
    </row>
    <row r="8" spans="1:12" x14ac:dyDescent="0.2">
      <c r="F8" s="1"/>
      <c r="G8" s="5"/>
    </row>
    <row r="12" spans="1:12" x14ac:dyDescent="0.2">
      <c r="A12" t="s">
        <v>25</v>
      </c>
      <c r="B12">
        <v>98</v>
      </c>
      <c r="C12">
        <v>55</v>
      </c>
      <c r="D12">
        <v>58</v>
      </c>
      <c r="E12">
        <v>27</v>
      </c>
      <c r="F12" s="1">
        <f>B12/C12</f>
        <v>1.7818181818181817</v>
      </c>
      <c r="G12" s="5">
        <f>D12/B12*100</f>
        <v>59.183673469387756</v>
      </c>
      <c r="H12">
        <v>19</v>
      </c>
    </row>
    <row r="13" spans="1:12" x14ac:dyDescent="0.2">
      <c r="B13">
        <v>95</v>
      </c>
      <c r="C13">
        <v>52</v>
      </c>
      <c r="D13">
        <v>50</v>
      </c>
      <c r="E13">
        <v>32</v>
      </c>
      <c r="F13" s="1">
        <f t="shared" ref="F13:F65" si="6">B13/C13</f>
        <v>1.8269230769230769</v>
      </c>
      <c r="G13" s="5">
        <f t="shared" ref="G13:G65" si="7">D13/B13*100</f>
        <v>52.631578947368418</v>
      </c>
      <c r="H13">
        <v>17</v>
      </c>
    </row>
    <row r="14" spans="1:12" x14ac:dyDescent="0.2">
      <c r="B14">
        <v>105</v>
      </c>
      <c r="C14">
        <v>51</v>
      </c>
      <c r="D14">
        <v>51</v>
      </c>
      <c r="E14">
        <v>33</v>
      </c>
      <c r="F14" s="1">
        <f t="shared" si="6"/>
        <v>2.0588235294117645</v>
      </c>
      <c r="G14" s="5">
        <f t="shared" si="7"/>
        <v>48.571428571428569</v>
      </c>
      <c r="H14">
        <v>20</v>
      </c>
    </row>
    <row r="15" spans="1:12" x14ac:dyDescent="0.2">
      <c r="B15">
        <v>88</v>
      </c>
      <c r="C15">
        <v>49</v>
      </c>
      <c r="D15">
        <v>45</v>
      </c>
      <c r="E15">
        <v>32</v>
      </c>
      <c r="F15" s="1">
        <f t="shared" si="6"/>
        <v>1.7959183673469388</v>
      </c>
      <c r="G15" s="5">
        <f t="shared" si="7"/>
        <v>51.136363636363633</v>
      </c>
      <c r="H15">
        <v>17</v>
      </c>
    </row>
    <row r="16" spans="1:12" x14ac:dyDescent="0.2">
      <c r="B16">
        <v>85</v>
      </c>
      <c r="C16">
        <v>49</v>
      </c>
      <c r="D16">
        <v>42</v>
      </c>
      <c r="E16">
        <v>31</v>
      </c>
      <c r="F16" s="1">
        <f t="shared" si="6"/>
        <v>1.7346938775510203</v>
      </c>
      <c r="G16" s="5">
        <f t="shared" si="7"/>
        <v>49.411764705882355</v>
      </c>
      <c r="H16">
        <v>20</v>
      </c>
    </row>
    <row r="17" spans="1:8" x14ac:dyDescent="0.2">
      <c r="B17">
        <v>95</v>
      </c>
      <c r="C17">
        <v>54</v>
      </c>
      <c r="D17">
        <v>50</v>
      </c>
      <c r="E17">
        <v>31</v>
      </c>
      <c r="F17" s="1">
        <f t="shared" si="6"/>
        <v>1.7592592592592593</v>
      </c>
      <c r="G17" s="5">
        <f t="shared" si="7"/>
        <v>52.631578947368418</v>
      </c>
      <c r="H17">
        <v>18</v>
      </c>
    </row>
    <row r="18" spans="1:8" x14ac:dyDescent="0.2">
      <c r="B18">
        <v>94</v>
      </c>
      <c r="C18">
        <v>50</v>
      </c>
      <c r="D18">
        <v>50</v>
      </c>
      <c r="E18">
        <v>30</v>
      </c>
      <c r="F18" s="1">
        <f t="shared" si="6"/>
        <v>1.88</v>
      </c>
      <c r="G18" s="5">
        <f t="shared" si="7"/>
        <v>53.191489361702125</v>
      </c>
      <c r="H18">
        <v>17</v>
      </c>
    </row>
    <row r="19" spans="1:8" x14ac:dyDescent="0.2">
      <c r="B19">
        <v>100</v>
      </c>
      <c r="C19">
        <v>58</v>
      </c>
      <c r="D19">
        <v>50</v>
      </c>
      <c r="E19">
        <v>32</v>
      </c>
      <c r="F19" s="1">
        <f t="shared" si="6"/>
        <v>1.7241379310344827</v>
      </c>
      <c r="G19" s="5">
        <f t="shared" si="7"/>
        <v>50</v>
      </c>
      <c r="H19">
        <v>20</v>
      </c>
    </row>
    <row r="20" spans="1:8" x14ac:dyDescent="0.2">
      <c r="B20">
        <v>90</v>
      </c>
      <c r="C20">
        <v>55</v>
      </c>
      <c r="D20">
        <v>46</v>
      </c>
      <c r="E20">
        <v>27</v>
      </c>
      <c r="F20" s="1">
        <f t="shared" si="6"/>
        <v>1.6363636363636365</v>
      </c>
      <c r="G20" s="5">
        <f t="shared" si="7"/>
        <v>51.111111111111107</v>
      </c>
      <c r="H20">
        <v>19</v>
      </c>
    </row>
    <row r="21" spans="1:8" x14ac:dyDescent="0.2">
      <c r="B21">
        <v>87</v>
      </c>
      <c r="C21">
        <v>54</v>
      </c>
      <c r="D21">
        <v>40</v>
      </c>
      <c r="E21">
        <v>36</v>
      </c>
      <c r="F21" s="1">
        <f t="shared" si="6"/>
        <v>1.6111111111111112</v>
      </c>
      <c r="G21" s="5">
        <f t="shared" si="7"/>
        <v>45.977011494252871</v>
      </c>
      <c r="H21">
        <v>19</v>
      </c>
    </row>
    <row r="22" spans="1:8" x14ac:dyDescent="0.2">
      <c r="B22">
        <v>84</v>
      </c>
      <c r="C22">
        <v>45</v>
      </c>
      <c r="D22">
        <v>43</v>
      </c>
      <c r="E22">
        <v>31</v>
      </c>
      <c r="F22" s="1">
        <f t="shared" si="6"/>
        <v>1.8666666666666667</v>
      </c>
      <c r="G22" s="5">
        <f t="shared" si="7"/>
        <v>51.19047619047619</v>
      </c>
      <c r="H22">
        <v>19</v>
      </c>
    </row>
    <row r="23" spans="1:8" x14ac:dyDescent="0.2">
      <c r="B23">
        <v>114</v>
      </c>
      <c r="C23">
        <v>65</v>
      </c>
      <c r="D23">
        <v>58</v>
      </c>
      <c r="E23">
        <v>33</v>
      </c>
      <c r="F23" s="1">
        <f t="shared" si="6"/>
        <v>1.7538461538461538</v>
      </c>
      <c r="G23" s="5">
        <f t="shared" si="7"/>
        <v>50.877192982456144</v>
      </c>
      <c r="H23">
        <v>21</v>
      </c>
    </row>
    <row r="24" spans="1:8" x14ac:dyDescent="0.2">
      <c r="B24">
        <v>100</v>
      </c>
      <c r="C24">
        <v>58</v>
      </c>
      <c r="D24">
        <v>58</v>
      </c>
      <c r="E24">
        <v>33</v>
      </c>
      <c r="F24" s="1">
        <f t="shared" si="6"/>
        <v>1.7241379310344827</v>
      </c>
      <c r="G24" s="5">
        <f t="shared" si="7"/>
        <v>57.999999999999993</v>
      </c>
      <c r="H24">
        <v>19</v>
      </c>
    </row>
    <row r="25" spans="1:8" x14ac:dyDescent="0.2">
      <c r="A25" t="s">
        <v>26</v>
      </c>
      <c r="B25">
        <v>90</v>
      </c>
      <c r="C25">
        <v>56</v>
      </c>
      <c r="D25">
        <v>47</v>
      </c>
      <c r="E25">
        <v>36</v>
      </c>
      <c r="F25" s="1">
        <f t="shared" si="6"/>
        <v>1.6071428571428572</v>
      </c>
      <c r="G25" s="5">
        <f t="shared" si="7"/>
        <v>52.222222222222229</v>
      </c>
      <c r="H25">
        <v>18</v>
      </c>
    </row>
    <row r="26" spans="1:8" x14ac:dyDescent="0.2">
      <c r="B26">
        <v>86</v>
      </c>
      <c r="C26">
        <v>52</v>
      </c>
      <c r="D26">
        <v>46</v>
      </c>
      <c r="E26">
        <v>28</v>
      </c>
      <c r="F26" s="1">
        <f t="shared" si="6"/>
        <v>1.6538461538461537</v>
      </c>
      <c r="G26" s="5">
        <f t="shared" si="7"/>
        <v>53.488372093023251</v>
      </c>
      <c r="H26">
        <v>19</v>
      </c>
    </row>
    <row r="27" spans="1:8" x14ac:dyDescent="0.2">
      <c r="B27">
        <v>75</v>
      </c>
      <c r="C27">
        <v>48</v>
      </c>
      <c r="D27">
        <v>39</v>
      </c>
      <c r="E27">
        <v>34</v>
      </c>
      <c r="F27" s="1">
        <f t="shared" si="6"/>
        <v>1.5625</v>
      </c>
      <c r="G27" s="5">
        <f t="shared" si="7"/>
        <v>52</v>
      </c>
      <c r="H27">
        <v>16</v>
      </c>
    </row>
    <row r="28" spans="1:8" x14ac:dyDescent="0.2">
      <c r="B28">
        <v>80</v>
      </c>
      <c r="C28">
        <v>47</v>
      </c>
      <c r="D28">
        <v>45</v>
      </c>
      <c r="E28">
        <v>27</v>
      </c>
      <c r="F28" s="1">
        <f t="shared" si="6"/>
        <v>1.7021276595744681</v>
      </c>
      <c r="G28" s="5">
        <f t="shared" si="7"/>
        <v>56.25</v>
      </c>
      <c r="H28">
        <v>16</v>
      </c>
    </row>
    <row r="29" spans="1:8" x14ac:dyDescent="0.2">
      <c r="A29" t="s">
        <v>27</v>
      </c>
      <c r="B29">
        <v>59</v>
      </c>
      <c r="C29">
        <v>34</v>
      </c>
      <c r="D29">
        <v>31</v>
      </c>
      <c r="E29">
        <v>29</v>
      </c>
      <c r="F29" s="1">
        <f t="shared" si="6"/>
        <v>1.7352941176470589</v>
      </c>
      <c r="G29" s="5">
        <f t="shared" si="7"/>
        <v>52.542372881355938</v>
      </c>
      <c r="H29">
        <v>16</v>
      </c>
    </row>
    <row r="30" spans="1:8" x14ac:dyDescent="0.2">
      <c r="B30">
        <v>69</v>
      </c>
      <c r="C30">
        <v>44</v>
      </c>
      <c r="D30">
        <v>41</v>
      </c>
      <c r="E30">
        <v>29</v>
      </c>
      <c r="F30" s="1">
        <f t="shared" si="6"/>
        <v>1.5681818181818181</v>
      </c>
      <c r="G30" s="5">
        <f t="shared" si="7"/>
        <v>59.420289855072461</v>
      </c>
      <c r="H30">
        <v>16</v>
      </c>
    </row>
    <row r="31" spans="1:8" x14ac:dyDescent="0.2">
      <c r="A31" t="s">
        <v>28</v>
      </c>
      <c r="B31">
        <v>92</v>
      </c>
      <c r="C31">
        <v>53</v>
      </c>
      <c r="D31">
        <v>50</v>
      </c>
      <c r="E31">
        <v>36</v>
      </c>
      <c r="F31" s="1">
        <f t="shared" si="6"/>
        <v>1.7358490566037736</v>
      </c>
      <c r="G31" s="5">
        <f t="shared" si="7"/>
        <v>54.347826086956516</v>
      </c>
      <c r="H31">
        <v>18</v>
      </c>
    </row>
    <row r="32" spans="1:8" x14ac:dyDescent="0.2">
      <c r="B32">
        <v>83</v>
      </c>
      <c r="C32">
        <v>48</v>
      </c>
      <c r="D32">
        <v>46</v>
      </c>
      <c r="E32">
        <v>31</v>
      </c>
      <c r="F32" s="1">
        <f t="shared" si="6"/>
        <v>1.7291666666666667</v>
      </c>
      <c r="G32" s="5">
        <f t="shared" si="7"/>
        <v>55.421686746987952</v>
      </c>
      <c r="H32">
        <v>18</v>
      </c>
    </row>
    <row r="33" spans="1:8" x14ac:dyDescent="0.2">
      <c r="A33" t="s">
        <v>29</v>
      </c>
      <c r="B33">
        <v>101</v>
      </c>
      <c r="C33">
        <v>53</v>
      </c>
      <c r="D33">
        <v>57</v>
      </c>
      <c r="E33">
        <v>34</v>
      </c>
      <c r="F33" s="1">
        <f t="shared" si="6"/>
        <v>1.9056603773584906</v>
      </c>
      <c r="G33" s="5">
        <f t="shared" si="7"/>
        <v>56.435643564356432</v>
      </c>
      <c r="H33">
        <v>20</v>
      </c>
    </row>
    <row r="34" spans="1:8" x14ac:dyDescent="0.2">
      <c r="B34">
        <v>110</v>
      </c>
      <c r="C34">
        <v>57</v>
      </c>
      <c r="D34">
        <v>50</v>
      </c>
      <c r="E34">
        <v>33</v>
      </c>
      <c r="F34" s="1">
        <f t="shared" si="6"/>
        <v>1.9298245614035088</v>
      </c>
      <c r="G34" s="5">
        <f t="shared" si="7"/>
        <v>45.454545454545453</v>
      </c>
      <c r="H34">
        <v>20</v>
      </c>
    </row>
    <row r="35" spans="1:8" x14ac:dyDescent="0.2">
      <c r="B35">
        <v>100</v>
      </c>
      <c r="C35">
        <v>57</v>
      </c>
      <c r="D35">
        <v>58</v>
      </c>
      <c r="E35">
        <v>34</v>
      </c>
      <c r="F35" s="1">
        <f t="shared" si="6"/>
        <v>1.7543859649122806</v>
      </c>
      <c r="G35" s="5">
        <f t="shared" si="7"/>
        <v>57.999999999999993</v>
      </c>
      <c r="H35">
        <v>19</v>
      </c>
    </row>
    <row r="36" spans="1:8" x14ac:dyDescent="0.2">
      <c r="B36">
        <v>97</v>
      </c>
      <c r="C36">
        <v>54</v>
      </c>
      <c r="D36">
        <v>50</v>
      </c>
      <c r="E36">
        <v>36</v>
      </c>
      <c r="F36" s="1">
        <f t="shared" si="6"/>
        <v>1.7962962962962963</v>
      </c>
      <c r="G36" s="5">
        <f t="shared" si="7"/>
        <v>51.546391752577314</v>
      </c>
      <c r="H36">
        <v>19</v>
      </c>
    </row>
    <row r="37" spans="1:8" x14ac:dyDescent="0.2">
      <c r="B37">
        <v>108</v>
      </c>
      <c r="C37">
        <v>58</v>
      </c>
      <c r="D37">
        <v>60</v>
      </c>
      <c r="E37">
        <v>32</v>
      </c>
      <c r="F37" s="1">
        <f t="shared" si="6"/>
        <v>1.8620689655172413</v>
      </c>
      <c r="G37" s="5">
        <f t="shared" si="7"/>
        <v>55.555555555555557</v>
      </c>
      <c r="H37">
        <v>20</v>
      </c>
    </row>
    <row r="38" spans="1:8" x14ac:dyDescent="0.2">
      <c r="B38">
        <v>115</v>
      </c>
      <c r="C38">
        <v>62</v>
      </c>
      <c r="D38">
        <v>53</v>
      </c>
      <c r="E38">
        <v>28</v>
      </c>
      <c r="F38" s="1">
        <f t="shared" si="6"/>
        <v>1.8548387096774193</v>
      </c>
      <c r="G38" s="5">
        <f t="shared" si="7"/>
        <v>46.086956521739133</v>
      </c>
      <c r="H38">
        <v>20</v>
      </c>
    </row>
    <row r="39" spans="1:8" x14ac:dyDescent="0.2">
      <c r="A39" t="s">
        <v>30</v>
      </c>
      <c r="B39">
        <v>104</v>
      </c>
      <c r="C39">
        <v>62</v>
      </c>
      <c r="D39">
        <v>58</v>
      </c>
      <c r="E39">
        <v>32</v>
      </c>
      <c r="F39" s="1">
        <f t="shared" si="6"/>
        <v>1.6774193548387097</v>
      </c>
      <c r="G39" s="5">
        <f t="shared" si="7"/>
        <v>55.769230769230774</v>
      </c>
      <c r="H39">
        <v>21</v>
      </c>
    </row>
    <row r="40" spans="1:8" x14ac:dyDescent="0.2">
      <c r="B40">
        <v>96</v>
      </c>
      <c r="C40">
        <v>58</v>
      </c>
      <c r="D40">
        <v>55</v>
      </c>
      <c r="E40">
        <v>29</v>
      </c>
      <c r="F40" s="1">
        <f t="shared" si="6"/>
        <v>1.6551724137931034</v>
      </c>
      <c r="G40" s="5">
        <f t="shared" si="7"/>
        <v>57.291666666666664</v>
      </c>
      <c r="H40">
        <v>18</v>
      </c>
    </row>
    <row r="41" spans="1:8" x14ac:dyDescent="0.2">
      <c r="B41">
        <v>111</v>
      </c>
      <c r="C41">
        <v>58</v>
      </c>
      <c r="D41">
        <v>58</v>
      </c>
      <c r="E41">
        <v>37</v>
      </c>
      <c r="F41" s="1">
        <f t="shared" si="6"/>
        <v>1.9137931034482758</v>
      </c>
      <c r="G41" s="5">
        <f t="shared" si="7"/>
        <v>52.252252252252248</v>
      </c>
      <c r="H41">
        <v>22</v>
      </c>
    </row>
    <row r="42" spans="1:8" x14ac:dyDescent="0.2">
      <c r="B42">
        <v>81</v>
      </c>
      <c r="C42">
        <v>50</v>
      </c>
      <c r="D42">
        <v>46</v>
      </c>
      <c r="E42">
        <v>29</v>
      </c>
      <c r="F42" s="1">
        <f t="shared" si="6"/>
        <v>1.62</v>
      </c>
      <c r="G42" s="5">
        <f t="shared" si="7"/>
        <v>56.79012345679012</v>
      </c>
      <c r="H42">
        <v>16</v>
      </c>
    </row>
    <row r="43" spans="1:8" x14ac:dyDescent="0.2">
      <c r="B43">
        <v>74</v>
      </c>
      <c r="C43">
        <v>43</v>
      </c>
      <c r="D43">
        <v>46</v>
      </c>
      <c r="E43">
        <v>30</v>
      </c>
      <c r="F43" s="1">
        <f t="shared" si="6"/>
        <v>1.7209302325581395</v>
      </c>
      <c r="G43" s="5">
        <f t="shared" si="7"/>
        <v>62.162162162162161</v>
      </c>
      <c r="H43">
        <v>15</v>
      </c>
    </row>
    <row r="44" spans="1:8" x14ac:dyDescent="0.2">
      <c r="B44">
        <v>82</v>
      </c>
      <c r="C44">
        <v>43</v>
      </c>
      <c r="D44">
        <v>42</v>
      </c>
      <c r="E44">
        <v>28</v>
      </c>
      <c r="F44" s="1">
        <f t="shared" si="6"/>
        <v>1.9069767441860466</v>
      </c>
      <c r="G44" s="5">
        <f t="shared" si="7"/>
        <v>51.219512195121951</v>
      </c>
      <c r="H44">
        <v>14</v>
      </c>
    </row>
    <row r="45" spans="1:8" x14ac:dyDescent="0.2">
      <c r="A45" t="s">
        <v>31</v>
      </c>
      <c r="B45">
        <v>103</v>
      </c>
      <c r="C45">
        <v>58</v>
      </c>
      <c r="D45">
        <v>56</v>
      </c>
      <c r="E45">
        <v>29</v>
      </c>
      <c r="F45" s="1">
        <f t="shared" si="6"/>
        <v>1.7758620689655173</v>
      </c>
      <c r="G45" s="5">
        <f t="shared" si="7"/>
        <v>54.368932038834949</v>
      </c>
      <c r="H45">
        <v>18</v>
      </c>
    </row>
    <row r="46" spans="1:8" x14ac:dyDescent="0.2">
      <c r="B46">
        <v>108</v>
      </c>
      <c r="C46">
        <v>55</v>
      </c>
      <c r="D46">
        <v>58</v>
      </c>
      <c r="E46">
        <v>31</v>
      </c>
      <c r="F46" s="1">
        <f t="shared" si="6"/>
        <v>1.9636363636363636</v>
      </c>
      <c r="G46" s="5">
        <f t="shared" si="7"/>
        <v>53.703703703703709</v>
      </c>
      <c r="H46">
        <v>19</v>
      </c>
    </row>
    <row r="47" spans="1:8" x14ac:dyDescent="0.2">
      <c r="A47" t="s">
        <v>32</v>
      </c>
      <c r="B47">
        <v>103</v>
      </c>
      <c r="C47">
        <v>55</v>
      </c>
      <c r="D47">
        <v>57</v>
      </c>
      <c r="E47">
        <v>35</v>
      </c>
      <c r="F47" s="1">
        <f t="shared" si="6"/>
        <v>1.8727272727272728</v>
      </c>
      <c r="G47" s="5">
        <f t="shared" si="7"/>
        <v>55.339805825242713</v>
      </c>
      <c r="H47">
        <v>19</v>
      </c>
    </row>
    <row r="48" spans="1:8" x14ac:dyDescent="0.2">
      <c r="B48">
        <v>92</v>
      </c>
      <c r="C48">
        <v>48</v>
      </c>
      <c r="D48">
        <v>50</v>
      </c>
      <c r="E48">
        <v>25</v>
      </c>
      <c r="F48" s="1">
        <f t="shared" si="6"/>
        <v>1.9166666666666667</v>
      </c>
      <c r="G48" s="5">
        <f t="shared" si="7"/>
        <v>54.347826086956516</v>
      </c>
      <c r="H48">
        <v>16</v>
      </c>
    </row>
    <row r="49" spans="1:8" x14ac:dyDescent="0.2">
      <c r="B49">
        <v>90</v>
      </c>
      <c r="C49">
        <v>44</v>
      </c>
      <c r="D49">
        <v>45</v>
      </c>
      <c r="E49">
        <v>32</v>
      </c>
      <c r="F49" s="1">
        <f t="shared" si="6"/>
        <v>2.0454545454545454</v>
      </c>
      <c r="G49" s="5">
        <f t="shared" si="7"/>
        <v>50</v>
      </c>
      <c r="H49">
        <v>19</v>
      </c>
    </row>
    <row r="50" spans="1:8" x14ac:dyDescent="0.2">
      <c r="B50">
        <v>94</v>
      </c>
      <c r="C50">
        <v>45</v>
      </c>
      <c r="D50">
        <v>53</v>
      </c>
      <c r="E50">
        <v>27</v>
      </c>
      <c r="F50" s="1">
        <f t="shared" si="6"/>
        <v>2.088888888888889</v>
      </c>
      <c r="G50" s="5">
        <f t="shared" si="7"/>
        <v>56.38297872340425</v>
      </c>
      <c r="H50">
        <v>20</v>
      </c>
    </row>
    <row r="51" spans="1:8" x14ac:dyDescent="0.2">
      <c r="B51">
        <v>85</v>
      </c>
      <c r="C51">
        <v>38</v>
      </c>
      <c r="D51">
        <v>43</v>
      </c>
      <c r="E51">
        <v>20</v>
      </c>
      <c r="F51" s="1">
        <f t="shared" si="6"/>
        <v>2.236842105263158</v>
      </c>
      <c r="G51" s="5">
        <f t="shared" si="7"/>
        <v>50.588235294117645</v>
      </c>
      <c r="H51">
        <v>17</v>
      </c>
    </row>
    <row r="52" spans="1:8" x14ac:dyDescent="0.2">
      <c r="B52">
        <v>86</v>
      </c>
      <c r="C52">
        <v>43</v>
      </c>
      <c r="D52">
        <v>47</v>
      </c>
      <c r="E52">
        <v>26</v>
      </c>
      <c r="F52" s="1">
        <f t="shared" si="6"/>
        <v>2</v>
      </c>
      <c r="G52" s="5">
        <f t="shared" si="7"/>
        <v>54.651162790697668</v>
      </c>
      <c r="H52">
        <v>19</v>
      </c>
    </row>
    <row r="53" spans="1:8" x14ac:dyDescent="0.2">
      <c r="A53" t="s">
        <v>36</v>
      </c>
      <c r="B53">
        <v>105</v>
      </c>
      <c r="C53">
        <v>53</v>
      </c>
      <c r="D53">
        <v>48</v>
      </c>
      <c r="E53">
        <v>34</v>
      </c>
      <c r="F53" s="1">
        <f t="shared" si="6"/>
        <v>1.9811320754716981</v>
      </c>
      <c r="G53" s="5">
        <f t="shared" si="7"/>
        <v>45.714285714285715</v>
      </c>
      <c r="H53">
        <v>19</v>
      </c>
    </row>
    <row r="54" spans="1:8" x14ac:dyDescent="0.2">
      <c r="A54" t="s">
        <v>37</v>
      </c>
      <c r="B54">
        <v>108</v>
      </c>
      <c r="C54">
        <v>57</v>
      </c>
      <c r="D54">
        <v>57</v>
      </c>
      <c r="E54">
        <v>34</v>
      </c>
      <c r="F54" s="1">
        <f t="shared" si="6"/>
        <v>1.8947368421052631</v>
      </c>
      <c r="G54" s="5">
        <f t="shared" si="7"/>
        <v>52.777777777777779</v>
      </c>
      <c r="H54">
        <v>17</v>
      </c>
    </row>
    <row r="55" spans="1:8" x14ac:dyDescent="0.2">
      <c r="A55" t="s">
        <v>38</v>
      </c>
      <c r="B55">
        <v>95</v>
      </c>
      <c r="C55">
        <v>55</v>
      </c>
      <c r="D55">
        <v>52</v>
      </c>
      <c r="E55">
        <v>32</v>
      </c>
      <c r="F55" s="1">
        <f t="shared" si="6"/>
        <v>1.7272727272727273</v>
      </c>
      <c r="G55" s="5">
        <f t="shared" si="7"/>
        <v>54.736842105263165</v>
      </c>
      <c r="H55">
        <v>15</v>
      </c>
    </row>
    <row r="56" spans="1:8" x14ac:dyDescent="0.2">
      <c r="B56">
        <v>98</v>
      </c>
      <c r="C56">
        <v>47</v>
      </c>
      <c r="D56">
        <v>50</v>
      </c>
      <c r="E56">
        <v>32</v>
      </c>
      <c r="F56" s="1">
        <f t="shared" si="6"/>
        <v>2.0851063829787235</v>
      </c>
      <c r="G56" s="5">
        <f t="shared" si="7"/>
        <v>51.020408163265309</v>
      </c>
      <c r="H56">
        <v>16</v>
      </c>
    </row>
    <row r="57" spans="1:8" x14ac:dyDescent="0.2">
      <c r="A57" t="s">
        <v>33</v>
      </c>
      <c r="B57">
        <v>97</v>
      </c>
      <c r="C57">
        <v>48</v>
      </c>
      <c r="D57">
        <v>54</v>
      </c>
      <c r="E57">
        <v>30</v>
      </c>
      <c r="F57" s="1">
        <f t="shared" si="6"/>
        <v>2.0208333333333335</v>
      </c>
      <c r="G57" s="5">
        <f t="shared" si="7"/>
        <v>55.670103092783506</v>
      </c>
      <c r="H57">
        <v>18</v>
      </c>
    </row>
    <row r="58" spans="1:8" x14ac:dyDescent="0.2">
      <c r="B58">
        <v>97</v>
      </c>
      <c r="C58">
        <v>55</v>
      </c>
      <c r="D58">
        <v>50</v>
      </c>
      <c r="E58">
        <v>29</v>
      </c>
      <c r="F58" s="1">
        <f t="shared" si="6"/>
        <v>1.7636363636363637</v>
      </c>
      <c r="G58" s="5">
        <f t="shared" si="7"/>
        <v>51.546391752577314</v>
      </c>
      <c r="H58">
        <v>19</v>
      </c>
    </row>
    <row r="59" spans="1:8" x14ac:dyDescent="0.2">
      <c r="B59">
        <v>91</v>
      </c>
      <c r="C59">
        <v>51</v>
      </c>
      <c r="D59">
        <v>53</v>
      </c>
      <c r="E59">
        <v>29</v>
      </c>
      <c r="F59" s="1">
        <f t="shared" si="6"/>
        <v>1.7843137254901962</v>
      </c>
      <c r="G59" s="5">
        <f t="shared" si="7"/>
        <v>58.241758241758248</v>
      </c>
      <c r="H59">
        <v>19</v>
      </c>
    </row>
    <row r="60" spans="1:8" x14ac:dyDescent="0.2">
      <c r="B60">
        <v>99</v>
      </c>
      <c r="C60">
        <v>57</v>
      </c>
      <c r="D60">
        <v>55</v>
      </c>
      <c r="E60">
        <v>30</v>
      </c>
      <c r="F60" s="1">
        <f t="shared" si="6"/>
        <v>1.736842105263158</v>
      </c>
      <c r="G60" s="5">
        <f t="shared" si="7"/>
        <v>55.555555555555557</v>
      </c>
      <c r="H60">
        <v>18</v>
      </c>
    </row>
    <row r="61" spans="1:8" x14ac:dyDescent="0.2">
      <c r="B61">
        <v>98</v>
      </c>
      <c r="C61">
        <v>49</v>
      </c>
      <c r="D61">
        <v>55</v>
      </c>
      <c r="E61">
        <v>27</v>
      </c>
      <c r="F61" s="1">
        <f t="shared" si="6"/>
        <v>2</v>
      </c>
      <c r="G61" s="5">
        <f t="shared" si="7"/>
        <v>56.12244897959183</v>
      </c>
      <c r="H61">
        <v>17</v>
      </c>
    </row>
    <row r="62" spans="1:8" x14ac:dyDescent="0.2">
      <c r="A62" t="s">
        <v>34</v>
      </c>
      <c r="B62">
        <v>105</v>
      </c>
      <c r="C62">
        <v>63</v>
      </c>
      <c r="D62">
        <v>58</v>
      </c>
      <c r="E62">
        <v>33</v>
      </c>
      <c r="F62" s="1">
        <f t="shared" si="6"/>
        <v>1.6666666666666667</v>
      </c>
      <c r="G62" s="5">
        <f t="shared" si="7"/>
        <v>55.238095238095241</v>
      </c>
      <c r="H62">
        <v>18</v>
      </c>
    </row>
    <row r="63" spans="1:8" x14ac:dyDescent="0.2">
      <c r="B63">
        <v>108</v>
      </c>
      <c r="C63">
        <v>60</v>
      </c>
      <c r="D63">
        <v>56</v>
      </c>
      <c r="E63">
        <v>29</v>
      </c>
      <c r="F63" s="1">
        <f t="shared" si="6"/>
        <v>1.8</v>
      </c>
      <c r="G63" s="5">
        <f t="shared" si="7"/>
        <v>51.851851851851848</v>
      </c>
      <c r="H63">
        <v>18</v>
      </c>
    </row>
    <row r="64" spans="1:8" x14ac:dyDescent="0.2">
      <c r="A64" t="s">
        <v>35</v>
      </c>
      <c r="B64">
        <v>100</v>
      </c>
      <c r="C64">
        <v>53</v>
      </c>
      <c r="D64">
        <v>54</v>
      </c>
      <c r="E64">
        <v>32</v>
      </c>
      <c r="F64" s="1">
        <f t="shared" si="6"/>
        <v>1.8867924528301887</v>
      </c>
      <c r="G64" s="5">
        <f t="shared" si="7"/>
        <v>54</v>
      </c>
      <c r="H64">
        <v>20</v>
      </c>
    </row>
    <row r="65" spans="1:8" x14ac:dyDescent="0.2">
      <c r="B65">
        <v>97</v>
      </c>
      <c r="C65">
        <v>49</v>
      </c>
      <c r="D65">
        <v>48</v>
      </c>
      <c r="E65">
        <v>28</v>
      </c>
      <c r="F65" s="1">
        <f t="shared" si="6"/>
        <v>1.9795918367346939</v>
      </c>
      <c r="G65" s="5">
        <f t="shared" si="7"/>
        <v>49.484536082474229</v>
      </c>
      <c r="H65">
        <v>18</v>
      </c>
    </row>
    <row r="66" spans="1:8" x14ac:dyDescent="0.2">
      <c r="A66" t="s">
        <v>160</v>
      </c>
      <c r="B66">
        <v>85</v>
      </c>
      <c r="C66">
        <v>48</v>
      </c>
      <c r="D66">
        <v>46</v>
      </c>
      <c r="E66">
        <v>35</v>
      </c>
      <c r="F66" s="1">
        <f t="shared" ref="F66:F76" si="8">B66/C66</f>
        <v>1.7708333333333333</v>
      </c>
      <c r="G66" s="5">
        <f t="shared" ref="G66:G76" si="9">D66/B66*100</f>
        <v>54.117647058823529</v>
      </c>
      <c r="H66">
        <v>19</v>
      </c>
    </row>
    <row r="67" spans="1:8" x14ac:dyDescent="0.2">
      <c r="B67">
        <v>82</v>
      </c>
      <c r="C67">
        <v>44</v>
      </c>
      <c r="D67">
        <v>43</v>
      </c>
      <c r="E67">
        <v>35</v>
      </c>
      <c r="F67" s="1">
        <f t="shared" si="8"/>
        <v>1.8636363636363635</v>
      </c>
      <c r="G67" s="5">
        <f t="shared" si="9"/>
        <v>52.439024390243901</v>
      </c>
      <c r="H67">
        <v>20</v>
      </c>
    </row>
    <row r="68" spans="1:8" x14ac:dyDescent="0.2">
      <c r="B68">
        <v>74</v>
      </c>
      <c r="C68">
        <v>39</v>
      </c>
      <c r="D68">
        <v>40</v>
      </c>
      <c r="E68">
        <v>33</v>
      </c>
      <c r="F68" s="1">
        <f t="shared" si="8"/>
        <v>1.8974358974358974</v>
      </c>
      <c r="G68" s="5">
        <f t="shared" si="9"/>
        <v>54.054054054054056</v>
      </c>
      <c r="H68">
        <v>18</v>
      </c>
    </row>
    <row r="69" spans="1:8" x14ac:dyDescent="0.2">
      <c r="B69">
        <v>87</v>
      </c>
      <c r="C69">
        <v>46</v>
      </c>
      <c r="D69">
        <v>53</v>
      </c>
      <c r="E69">
        <v>32</v>
      </c>
      <c r="F69" s="1">
        <f t="shared" si="8"/>
        <v>1.8913043478260869</v>
      </c>
      <c r="G69" s="5">
        <f t="shared" si="9"/>
        <v>60.919540229885058</v>
      </c>
      <c r="H69">
        <v>20</v>
      </c>
    </row>
    <row r="70" spans="1:8" x14ac:dyDescent="0.2">
      <c r="A70" t="s">
        <v>161</v>
      </c>
      <c r="B70">
        <v>104</v>
      </c>
      <c r="C70">
        <v>59</v>
      </c>
      <c r="D70">
        <v>55</v>
      </c>
      <c r="E70">
        <v>24</v>
      </c>
      <c r="F70" s="1">
        <f t="shared" si="8"/>
        <v>1.7627118644067796</v>
      </c>
      <c r="G70" s="5">
        <f t="shared" si="9"/>
        <v>52.884615384615387</v>
      </c>
      <c r="H70">
        <v>15</v>
      </c>
    </row>
    <row r="71" spans="1:8" x14ac:dyDescent="0.2">
      <c r="B71">
        <v>109</v>
      </c>
      <c r="C71">
        <v>76</v>
      </c>
      <c r="D71">
        <v>62</v>
      </c>
      <c r="E71">
        <v>30</v>
      </c>
      <c r="F71" s="1">
        <f t="shared" si="8"/>
        <v>1.4342105263157894</v>
      </c>
      <c r="G71" s="5">
        <f t="shared" si="9"/>
        <v>56.88073394495413</v>
      </c>
      <c r="H71">
        <v>14</v>
      </c>
    </row>
    <row r="72" spans="1:8" x14ac:dyDescent="0.2">
      <c r="B72">
        <v>118</v>
      </c>
      <c r="C72">
        <v>71</v>
      </c>
      <c r="D72">
        <v>70</v>
      </c>
      <c r="E72">
        <v>29</v>
      </c>
      <c r="F72" s="1">
        <f t="shared" si="8"/>
        <v>1.6619718309859155</v>
      </c>
      <c r="G72" s="5">
        <f t="shared" si="9"/>
        <v>59.322033898305079</v>
      </c>
      <c r="H72">
        <v>16</v>
      </c>
    </row>
    <row r="73" spans="1:8" x14ac:dyDescent="0.2">
      <c r="B73">
        <v>86</v>
      </c>
      <c r="C73">
        <v>52</v>
      </c>
      <c r="D73">
        <v>52</v>
      </c>
      <c r="E73">
        <v>29</v>
      </c>
      <c r="F73" s="1">
        <f t="shared" si="8"/>
        <v>1.6538461538461537</v>
      </c>
      <c r="G73" s="5">
        <f t="shared" si="9"/>
        <v>60.465116279069761</v>
      </c>
      <c r="H73">
        <v>19</v>
      </c>
    </row>
    <row r="74" spans="1:8" x14ac:dyDescent="0.2">
      <c r="B74">
        <v>80</v>
      </c>
      <c r="C74">
        <v>47</v>
      </c>
      <c r="D74">
        <v>43</v>
      </c>
      <c r="E74">
        <v>27</v>
      </c>
      <c r="F74" s="1">
        <f t="shared" si="8"/>
        <v>1.7021276595744681</v>
      </c>
      <c r="G74" s="5">
        <f t="shared" si="9"/>
        <v>53.75</v>
      </c>
      <c r="H74">
        <v>15</v>
      </c>
    </row>
    <row r="75" spans="1:8" x14ac:dyDescent="0.2">
      <c r="A75" t="s">
        <v>162</v>
      </c>
      <c r="B75">
        <v>97</v>
      </c>
      <c r="C75">
        <v>56</v>
      </c>
      <c r="D75">
        <v>50</v>
      </c>
      <c r="E75">
        <v>30</v>
      </c>
      <c r="F75" s="1">
        <f t="shared" si="8"/>
        <v>1.7321428571428572</v>
      </c>
      <c r="G75" s="5">
        <f t="shared" si="9"/>
        <v>51.546391752577314</v>
      </c>
      <c r="H75">
        <v>19</v>
      </c>
    </row>
    <row r="76" spans="1:8" x14ac:dyDescent="0.2">
      <c r="B76">
        <v>90</v>
      </c>
      <c r="C76">
        <v>47</v>
      </c>
      <c r="D76">
        <v>45</v>
      </c>
      <c r="E76">
        <v>29</v>
      </c>
      <c r="F76" s="1">
        <f t="shared" si="8"/>
        <v>1.9148936170212767</v>
      </c>
      <c r="G76" s="5">
        <f t="shared" si="9"/>
        <v>50</v>
      </c>
      <c r="H76">
        <v>17</v>
      </c>
    </row>
    <row r="77" spans="1:8" x14ac:dyDescent="0.2">
      <c r="A77" t="s">
        <v>163</v>
      </c>
      <c r="B77">
        <v>92</v>
      </c>
      <c r="C77">
        <v>53</v>
      </c>
      <c r="D77">
        <v>45</v>
      </c>
      <c r="E77">
        <v>30</v>
      </c>
      <c r="F77" s="1">
        <f t="shared" ref="F77:F82" si="10">B77/C77</f>
        <v>1.7358490566037736</v>
      </c>
      <c r="G77" s="5">
        <f t="shared" ref="G77:G82" si="11">D77/B77*100</f>
        <v>48.913043478260867</v>
      </c>
      <c r="H77">
        <v>22</v>
      </c>
    </row>
    <row r="78" spans="1:8" x14ac:dyDescent="0.2">
      <c r="B78">
        <v>82</v>
      </c>
      <c r="C78">
        <v>44</v>
      </c>
      <c r="D78">
        <v>45</v>
      </c>
      <c r="E78">
        <v>27</v>
      </c>
      <c r="F78" s="1">
        <f t="shared" si="10"/>
        <v>1.8636363636363635</v>
      </c>
      <c r="G78" s="5">
        <f t="shared" si="11"/>
        <v>54.878048780487809</v>
      </c>
      <c r="H78">
        <v>20</v>
      </c>
    </row>
    <row r="79" spans="1:8" x14ac:dyDescent="0.2">
      <c r="B79">
        <v>92</v>
      </c>
      <c r="C79">
        <v>57</v>
      </c>
      <c r="D79">
        <v>48</v>
      </c>
      <c r="E79">
        <v>38</v>
      </c>
      <c r="F79" s="1">
        <f t="shared" si="10"/>
        <v>1.6140350877192982</v>
      </c>
      <c r="G79" s="5">
        <f t="shared" si="11"/>
        <v>52.173913043478258</v>
      </c>
      <c r="H79">
        <v>22</v>
      </c>
    </row>
    <row r="80" spans="1:8" x14ac:dyDescent="0.2">
      <c r="B80">
        <v>96</v>
      </c>
      <c r="C80">
        <v>50</v>
      </c>
      <c r="D80">
        <v>42</v>
      </c>
      <c r="E80">
        <v>38</v>
      </c>
      <c r="F80" s="1">
        <f t="shared" si="10"/>
        <v>1.92</v>
      </c>
      <c r="G80" s="5">
        <f t="shared" si="11"/>
        <v>43.75</v>
      </c>
      <c r="H80">
        <v>26</v>
      </c>
    </row>
    <row r="81" spans="1:12" x14ac:dyDescent="0.2">
      <c r="A81" t="s">
        <v>164</v>
      </c>
      <c r="B81">
        <v>82</v>
      </c>
      <c r="C81">
        <v>45</v>
      </c>
      <c r="D81">
        <v>40</v>
      </c>
      <c r="E81">
        <v>35</v>
      </c>
      <c r="F81" s="1">
        <f t="shared" si="10"/>
        <v>1.8222222222222222</v>
      </c>
      <c r="G81" s="5">
        <f t="shared" si="11"/>
        <v>48.780487804878049</v>
      </c>
      <c r="H81">
        <v>18</v>
      </c>
    </row>
    <row r="82" spans="1:12" x14ac:dyDescent="0.2">
      <c r="B82">
        <v>95</v>
      </c>
      <c r="C82">
        <v>54</v>
      </c>
      <c r="D82">
        <v>50</v>
      </c>
      <c r="E82">
        <v>32</v>
      </c>
      <c r="F82" s="1">
        <f t="shared" si="10"/>
        <v>1.7592592592592593</v>
      </c>
      <c r="G82" s="5">
        <f t="shared" si="11"/>
        <v>52.631578947368418</v>
      </c>
      <c r="H82">
        <v>19</v>
      </c>
    </row>
    <row r="83" spans="1:12" x14ac:dyDescent="0.2">
      <c r="A83" t="s">
        <v>211</v>
      </c>
      <c r="J83">
        <v>10.5</v>
      </c>
      <c r="K83">
        <v>12</v>
      </c>
      <c r="L83" s="7">
        <f t="shared" ref="L83:L137" si="12">J83/K83</f>
        <v>0.875</v>
      </c>
    </row>
    <row r="84" spans="1:12" x14ac:dyDescent="0.2">
      <c r="J84">
        <v>11</v>
      </c>
      <c r="K84">
        <v>11</v>
      </c>
      <c r="L84" s="7">
        <f t="shared" si="12"/>
        <v>1</v>
      </c>
    </row>
    <row r="85" spans="1:12" x14ac:dyDescent="0.2">
      <c r="J85">
        <v>11</v>
      </c>
      <c r="K85">
        <v>11</v>
      </c>
      <c r="L85" s="7">
        <f t="shared" si="12"/>
        <v>1</v>
      </c>
    </row>
    <row r="86" spans="1:12" x14ac:dyDescent="0.2">
      <c r="J86">
        <v>12</v>
      </c>
      <c r="K86">
        <v>12</v>
      </c>
      <c r="L86" s="7">
        <f t="shared" si="12"/>
        <v>1</v>
      </c>
    </row>
    <row r="87" spans="1:12" x14ac:dyDescent="0.2">
      <c r="J87">
        <v>13</v>
      </c>
      <c r="K87">
        <v>13</v>
      </c>
      <c r="L87" s="7">
        <f t="shared" si="12"/>
        <v>1</v>
      </c>
    </row>
    <row r="88" spans="1:12" x14ac:dyDescent="0.2">
      <c r="J88">
        <v>12</v>
      </c>
      <c r="K88">
        <v>12</v>
      </c>
      <c r="L88" s="7">
        <f t="shared" si="12"/>
        <v>1</v>
      </c>
    </row>
    <row r="89" spans="1:12" x14ac:dyDescent="0.2">
      <c r="J89">
        <v>13</v>
      </c>
      <c r="K89">
        <v>13</v>
      </c>
      <c r="L89" s="7">
        <f t="shared" si="12"/>
        <v>1</v>
      </c>
    </row>
    <row r="90" spans="1:12" x14ac:dyDescent="0.2">
      <c r="J90">
        <v>11.5</v>
      </c>
      <c r="K90">
        <v>11.5</v>
      </c>
      <c r="L90" s="7">
        <f t="shared" si="12"/>
        <v>1</v>
      </c>
    </row>
    <row r="91" spans="1:12" x14ac:dyDescent="0.2">
      <c r="J91">
        <v>12</v>
      </c>
      <c r="K91">
        <v>12</v>
      </c>
      <c r="L91" s="7">
        <f t="shared" si="12"/>
        <v>1</v>
      </c>
    </row>
    <row r="92" spans="1:12" x14ac:dyDescent="0.2">
      <c r="J92">
        <v>12</v>
      </c>
      <c r="K92">
        <v>13</v>
      </c>
      <c r="L92" s="7">
        <f t="shared" si="12"/>
        <v>0.92307692307692313</v>
      </c>
    </row>
    <row r="93" spans="1:12" x14ac:dyDescent="0.2">
      <c r="J93">
        <v>10</v>
      </c>
      <c r="K93">
        <v>11</v>
      </c>
      <c r="L93" s="7">
        <f t="shared" si="12"/>
        <v>0.90909090909090906</v>
      </c>
    </row>
    <row r="94" spans="1:12" x14ac:dyDescent="0.2">
      <c r="J94">
        <v>13</v>
      </c>
      <c r="K94">
        <v>14</v>
      </c>
      <c r="L94" s="7">
        <f t="shared" si="12"/>
        <v>0.9285714285714286</v>
      </c>
    </row>
    <row r="95" spans="1:12" x14ac:dyDescent="0.2">
      <c r="J95">
        <v>12</v>
      </c>
      <c r="K95">
        <v>12</v>
      </c>
      <c r="L95" s="7">
        <f t="shared" si="12"/>
        <v>1</v>
      </c>
    </row>
    <row r="96" spans="1:12" x14ac:dyDescent="0.2">
      <c r="J96">
        <v>12</v>
      </c>
      <c r="K96">
        <v>13</v>
      </c>
      <c r="L96" s="7">
        <f t="shared" si="12"/>
        <v>0.92307692307692313</v>
      </c>
    </row>
    <row r="97" spans="10:12" x14ac:dyDescent="0.2">
      <c r="J97">
        <v>12</v>
      </c>
      <c r="K97">
        <v>13</v>
      </c>
      <c r="L97" s="7">
        <f t="shared" si="12"/>
        <v>0.92307692307692313</v>
      </c>
    </row>
    <row r="98" spans="10:12" x14ac:dyDescent="0.2">
      <c r="J98">
        <v>12</v>
      </c>
      <c r="K98">
        <v>13</v>
      </c>
      <c r="L98" s="7">
        <f t="shared" si="12"/>
        <v>0.92307692307692313</v>
      </c>
    </row>
    <row r="99" spans="10:12" x14ac:dyDescent="0.2">
      <c r="J99">
        <v>12</v>
      </c>
      <c r="K99">
        <v>13</v>
      </c>
      <c r="L99" s="7">
        <f t="shared" si="12"/>
        <v>0.92307692307692313</v>
      </c>
    </row>
    <row r="100" spans="10:12" x14ac:dyDescent="0.2">
      <c r="J100">
        <v>11</v>
      </c>
      <c r="K100">
        <v>11</v>
      </c>
      <c r="L100" s="7">
        <f t="shared" si="12"/>
        <v>1</v>
      </c>
    </row>
    <row r="101" spans="10:12" x14ac:dyDescent="0.2">
      <c r="J101">
        <v>10</v>
      </c>
      <c r="K101">
        <v>12</v>
      </c>
      <c r="L101" s="7">
        <f t="shared" si="12"/>
        <v>0.83333333333333337</v>
      </c>
    </row>
    <row r="102" spans="10:12" x14ac:dyDescent="0.2">
      <c r="J102">
        <v>10</v>
      </c>
      <c r="K102">
        <v>12</v>
      </c>
      <c r="L102" s="7">
        <f t="shared" si="12"/>
        <v>0.83333333333333337</v>
      </c>
    </row>
    <row r="103" spans="10:12" x14ac:dyDescent="0.2">
      <c r="J103">
        <v>12</v>
      </c>
      <c r="K103">
        <v>11</v>
      </c>
      <c r="L103" s="7">
        <f t="shared" si="12"/>
        <v>1.0909090909090908</v>
      </c>
    </row>
    <row r="104" spans="10:12" x14ac:dyDescent="0.2">
      <c r="J104">
        <v>12</v>
      </c>
      <c r="K104">
        <v>12</v>
      </c>
      <c r="L104" s="7">
        <f t="shared" si="12"/>
        <v>1</v>
      </c>
    </row>
    <row r="105" spans="10:12" x14ac:dyDescent="0.2">
      <c r="J105">
        <v>12</v>
      </c>
      <c r="K105">
        <v>12</v>
      </c>
      <c r="L105" s="7">
        <f t="shared" si="12"/>
        <v>1</v>
      </c>
    </row>
    <row r="106" spans="10:12" x14ac:dyDescent="0.2">
      <c r="J106">
        <v>12</v>
      </c>
      <c r="K106">
        <v>13</v>
      </c>
      <c r="L106" s="7">
        <f t="shared" si="12"/>
        <v>0.92307692307692313</v>
      </c>
    </row>
    <row r="107" spans="10:12" x14ac:dyDescent="0.2">
      <c r="J107">
        <v>12</v>
      </c>
      <c r="K107">
        <v>11.5</v>
      </c>
      <c r="L107" s="7">
        <f t="shared" si="12"/>
        <v>1.0434782608695652</v>
      </c>
    </row>
    <row r="108" spans="10:12" x14ac:dyDescent="0.2">
      <c r="J108">
        <v>12</v>
      </c>
      <c r="K108">
        <v>11</v>
      </c>
      <c r="L108" s="7">
        <f t="shared" si="12"/>
        <v>1.0909090909090908</v>
      </c>
    </row>
    <row r="109" spans="10:12" x14ac:dyDescent="0.2">
      <c r="J109">
        <v>11</v>
      </c>
      <c r="K109">
        <v>12</v>
      </c>
      <c r="L109" s="7">
        <f t="shared" si="12"/>
        <v>0.91666666666666663</v>
      </c>
    </row>
    <row r="110" spans="10:12" x14ac:dyDescent="0.2">
      <c r="J110">
        <v>13</v>
      </c>
      <c r="K110">
        <v>12</v>
      </c>
      <c r="L110" s="7">
        <f t="shared" si="12"/>
        <v>1.0833333333333333</v>
      </c>
    </row>
    <row r="111" spans="10:12" x14ac:dyDescent="0.2">
      <c r="J111">
        <v>12</v>
      </c>
      <c r="K111">
        <v>12</v>
      </c>
      <c r="L111" s="7">
        <f t="shared" si="12"/>
        <v>1</v>
      </c>
    </row>
    <row r="112" spans="10:12" x14ac:dyDescent="0.2">
      <c r="J112">
        <v>12</v>
      </c>
      <c r="K112">
        <v>12</v>
      </c>
      <c r="L112" s="7">
        <f t="shared" si="12"/>
        <v>1</v>
      </c>
    </row>
    <row r="113" spans="10:12" x14ac:dyDescent="0.2">
      <c r="J113">
        <v>13</v>
      </c>
      <c r="K113">
        <v>12</v>
      </c>
      <c r="L113" s="7">
        <f t="shared" si="12"/>
        <v>1.0833333333333333</v>
      </c>
    </row>
    <row r="114" spans="10:12" x14ac:dyDescent="0.2">
      <c r="J114">
        <v>12</v>
      </c>
      <c r="K114">
        <v>11</v>
      </c>
      <c r="L114" s="7">
        <f t="shared" si="12"/>
        <v>1.0909090909090908</v>
      </c>
    </row>
    <row r="115" spans="10:12" x14ac:dyDescent="0.2">
      <c r="J115">
        <v>12</v>
      </c>
      <c r="K115">
        <v>12</v>
      </c>
      <c r="L115" s="7">
        <f t="shared" si="12"/>
        <v>1</v>
      </c>
    </row>
    <row r="116" spans="10:12" x14ac:dyDescent="0.2">
      <c r="J116">
        <v>10</v>
      </c>
      <c r="K116">
        <v>11</v>
      </c>
      <c r="L116" s="7">
        <f t="shared" si="12"/>
        <v>0.90909090909090906</v>
      </c>
    </row>
    <row r="117" spans="10:12" x14ac:dyDescent="0.2">
      <c r="J117">
        <v>11</v>
      </c>
      <c r="K117">
        <v>13</v>
      </c>
      <c r="L117" s="7">
        <f t="shared" si="12"/>
        <v>0.84615384615384615</v>
      </c>
    </row>
    <row r="118" spans="10:12" x14ac:dyDescent="0.2">
      <c r="J118">
        <v>11</v>
      </c>
      <c r="K118">
        <v>11</v>
      </c>
      <c r="L118" s="7">
        <f t="shared" si="12"/>
        <v>1</v>
      </c>
    </row>
    <row r="119" spans="10:12" x14ac:dyDescent="0.2">
      <c r="J119">
        <v>12</v>
      </c>
      <c r="K119">
        <v>12</v>
      </c>
      <c r="L119" s="7">
        <f t="shared" si="12"/>
        <v>1</v>
      </c>
    </row>
    <row r="120" spans="10:12" x14ac:dyDescent="0.2">
      <c r="J120">
        <v>13</v>
      </c>
      <c r="K120">
        <v>13</v>
      </c>
      <c r="L120" s="7">
        <f t="shared" si="12"/>
        <v>1</v>
      </c>
    </row>
    <row r="121" spans="10:12" x14ac:dyDescent="0.2">
      <c r="J121">
        <v>13</v>
      </c>
      <c r="K121">
        <v>13</v>
      </c>
      <c r="L121" s="7">
        <f t="shared" si="12"/>
        <v>1</v>
      </c>
    </row>
    <row r="122" spans="10:12" x14ac:dyDescent="0.2">
      <c r="J122">
        <v>11</v>
      </c>
      <c r="K122">
        <v>11</v>
      </c>
      <c r="L122" s="7">
        <f t="shared" si="12"/>
        <v>1</v>
      </c>
    </row>
    <row r="123" spans="10:12" x14ac:dyDescent="0.2">
      <c r="J123">
        <v>14</v>
      </c>
      <c r="K123">
        <v>12</v>
      </c>
      <c r="L123" s="7">
        <f t="shared" si="12"/>
        <v>1.1666666666666667</v>
      </c>
    </row>
    <row r="124" spans="10:12" x14ac:dyDescent="0.2">
      <c r="J124">
        <v>12</v>
      </c>
      <c r="K124">
        <v>12</v>
      </c>
      <c r="L124" s="7">
        <f t="shared" si="12"/>
        <v>1</v>
      </c>
    </row>
    <row r="125" spans="10:12" x14ac:dyDescent="0.2">
      <c r="J125">
        <v>14</v>
      </c>
      <c r="K125">
        <v>13</v>
      </c>
      <c r="L125" s="7">
        <f t="shared" si="12"/>
        <v>1.0769230769230769</v>
      </c>
    </row>
    <row r="126" spans="10:12" x14ac:dyDescent="0.2">
      <c r="J126">
        <v>12</v>
      </c>
      <c r="K126">
        <v>12</v>
      </c>
      <c r="L126" s="7">
        <f t="shared" si="12"/>
        <v>1</v>
      </c>
    </row>
    <row r="127" spans="10:12" x14ac:dyDescent="0.2">
      <c r="J127">
        <v>12</v>
      </c>
      <c r="K127">
        <v>13</v>
      </c>
      <c r="L127" s="7">
        <f t="shared" si="12"/>
        <v>0.92307692307692313</v>
      </c>
    </row>
    <row r="128" spans="10:12" x14ac:dyDescent="0.2">
      <c r="J128">
        <v>11</v>
      </c>
      <c r="K128">
        <v>11</v>
      </c>
      <c r="L128" s="7">
        <f t="shared" si="12"/>
        <v>1</v>
      </c>
    </row>
    <row r="129" spans="1:15" x14ac:dyDescent="0.2">
      <c r="J129">
        <v>12</v>
      </c>
      <c r="K129">
        <v>12</v>
      </c>
      <c r="L129" s="7">
        <f t="shared" si="12"/>
        <v>1</v>
      </c>
    </row>
    <row r="130" spans="1:15" x14ac:dyDescent="0.2">
      <c r="J130">
        <v>12</v>
      </c>
      <c r="K130">
        <v>13</v>
      </c>
      <c r="L130" s="7">
        <f t="shared" si="12"/>
        <v>0.92307692307692313</v>
      </c>
    </row>
    <row r="131" spans="1:15" x14ac:dyDescent="0.2">
      <c r="J131">
        <v>11</v>
      </c>
      <c r="K131">
        <v>12</v>
      </c>
      <c r="L131" s="7">
        <f t="shared" si="12"/>
        <v>0.91666666666666663</v>
      </c>
    </row>
    <row r="132" spans="1:15" x14ac:dyDescent="0.2">
      <c r="J132">
        <v>13</v>
      </c>
      <c r="K132">
        <v>13</v>
      </c>
      <c r="L132" s="7">
        <f t="shared" si="12"/>
        <v>1</v>
      </c>
    </row>
    <row r="133" spans="1:15" x14ac:dyDescent="0.2">
      <c r="J133">
        <v>12</v>
      </c>
      <c r="K133">
        <v>12</v>
      </c>
      <c r="L133" s="7">
        <f t="shared" si="12"/>
        <v>1</v>
      </c>
    </row>
    <row r="134" spans="1:15" x14ac:dyDescent="0.2">
      <c r="J134">
        <v>12</v>
      </c>
      <c r="K134">
        <v>13</v>
      </c>
      <c r="L134" s="7">
        <f t="shared" si="12"/>
        <v>0.92307692307692313</v>
      </c>
    </row>
    <row r="135" spans="1:15" x14ac:dyDescent="0.2">
      <c r="J135">
        <v>11</v>
      </c>
      <c r="K135">
        <v>11</v>
      </c>
      <c r="L135" s="7">
        <f t="shared" si="12"/>
        <v>1</v>
      </c>
    </row>
    <row r="136" spans="1:15" x14ac:dyDescent="0.2">
      <c r="J136">
        <v>11</v>
      </c>
      <c r="K136">
        <v>11</v>
      </c>
      <c r="L136" s="7">
        <f t="shared" si="12"/>
        <v>1</v>
      </c>
    </row>
    <row r="137" spans="1:15" x14ac:dyDescent="0.2">
      <c r="J137">
        <v>11</v>
      </c>
      <c r="K137">
        <v>11</v>
      </c>
      <c r="L137" s="7">
        <f t="shared" si="12"/>
        <v>1</v>
      </c>
    </row>
    <row r="138" spans="1:15" x14ac:dyDescent="0.2">
      <c r="J138">
        <v>11</v>
      </c>
      <c r="K138">
        <v>12</v>
      </c>
      <c r="L138" s="7">
        <f>J138/K138</f>
        <v>0.91666666666666663</v>
      </c>
    </row>
    <row r="139" spans="1:15" x14ac:dyDescent="0.2">
      <c r="A139" t="s">
        <v>356</v>
      </c>
      <c r="J139">
        <v>13</v>
      </c>
      <c r="K139">
        <v>14</v>
      </c>
      <c r="L139" s="7">
        <f t="shared" ref="L139:L155" si="13">J139/K139</f>
        <v>0.9285714285714286</v>
      </c>
      <c r="M139" t="s">
        <v>71</v>
      </c>
      <c r="N139" t="s">
        <v>48</v>
      </c>
      <c r="O139" t="s">
        <v>235</v>
      </c>
    </row>
    <row r="140" spans="1:15" x14ac:dyDescent="0.2">
      <c r="J140">
        <v>10</v>
      </c>
      <c r="K140">
        <v>11</v>
      </c>
      <c r="L140" s="7">
        <f t="shared" si="13"/>
        <v>0.90909090909090906</v>
      </c>
    </row>
    <row r="141" spans="1:15" x14ac:dyDescent="0.2">
      <c r="J141">
        <v>12</v>
      </c>
      <c r="K141">
        <v>12</v>
      </c>
      <c r="L141" s="7">
        <f t="shared" si="13"/>
        <v>1</v>
      </c>
    </row>
    <row r="142" spans="1:15" x14ac:dyDescent="0.2">
      <c r="J142">
        <v>12</v>
      </c>
      <c r="K142">
        <v>11</v>
      </c>
      <c r="L142" s="7">
        <f t="shared" si="13"/>
        <v>1.0909090909090908</v>
      </c>
    </row>
    <row r="143" spans="1:15" x14ac:dyDescent="0.2">
      <c r="J143">
        <v>12</v>
      </c>
      <c r="K143">
        <v>12</v>
      </c>
      <c r="L143" s="7">
        <f t="shared" si="13"/>
        <v>1</v>
      </c>
    </row>
    <row r="144" spans="1:15" x14ac:dyDescent="0.2">
      <c r="J144">
        <v>10</v>
      </c>
      <c r="K144">
        <v>10</v>
      </c>
      <c r="L144" s="7">
        <f t="shared" si="13"/>
        <v>1</v>
      </c>
    </row>
    <row r="145" spans="1:12" x14ac:dyDescent="0.2">
      <c r="J145">
        <v>11</v>
      </c>
      <c r="K145">
        <v>11.5</v>
      </c>
      <c r="L145" s="7">
        <f t="shared" si="13"/>
        <v>0.95652173913043481</v>
      </c>
    </row>
    <row r="146" spans="1:12" x14ac:dyDescent="0.2">
      <c r="J146">
        <v>10</v>
      </c>
      <c r="K146">
        <v>12</v>
      </c>
      <c r="L146" s="7">
        <f t="shared" si="13"/>
        <v>0.83333333333333337</v>
      </c>
    </row>
    <row r="147" spans="1:12" x14ac:dyDescent="0.2">
      <c r="J147">
        <v>11</v>
      </c>
      <c r="K147">
        <v>11.5</v>
      </c>
      <c r="L147" s="7">
        <f t="shared" si="13"/>
        <v>0.95652173913043481</v>
      </c>
    </row>
    <row r="148" spans="1:12" x14ac:dyDescent="0.2">
      <c r="J148">
        <v>11.5</v>
      </c>
      <c r="K148">
        <v>12</v>
      </c>
      <c r="L148" s="7">
        <f t="shared" si="13"/>
        <v>0.95833333333333337</v>
      </c>
    </row>
    <row r="149" spans="1:12" x14ac:dyDescent="0.2">
      <c r="J149">
        <v>12</v>
      </c>
      <c r="K149">
        <v>14</v>
      </c>
      <c r="L149" s="7">
        <f t="shared" si="13"/>
        <v>0.8571428571428571</v>
      </c>
    </row>
    <row r="150" spans="1:12" x14ac:dyDescent="0.2">
      <c r="J150">
        <v>12</v>
      </c>
      <c r="K150">
        <v>12</v>
      </c>
      <c r="L150" s="7">
        <f t="shared" si="13"/>
        <v>1</v>
      </c>
    </row>
    <row r="151" spans="1:12" x14ac:dyDescent="0.2">
      <c r="J151">
        <v>11</v>
      </c>
      <c r="K151">
        <v>11</v>
      </c>
      <c r="L151" s="7">
        <f t="shared" si="13"/>
        <v>1</v>
      </c>
    </row>
    <row r="152" spans="1:12" x14ac:dyDescent="0.2">
      <c r="J152">
        <v>10</v>
      </c>
      <c r="K152">
        <v>11</v>
      </c>
      <c r="L152" s="7">
        <f t="shared" si="13"/>
        <v>0.90909090909090906</v>
      </c>
    </row>
    <row r="153" spans="1:12" x14ac:dyDescent="0.2">
      <c r="J153">
        <v>11</v>
      </c>
      <c r="K153">
        <v>12</v>
      </c>
      <c r="L153" s="7">
        <f t="shared" si="13"/>
        <v>0.91666666666666663</v>
      </c>
    </row>
    <row r="154" spans="1:12" x14ac:dyDescent="0.2">
      <c r="J154">
        <v>12</v>
      </c>
      <c r="K154">
        <v>11</v>
      </c>
      <c r="L154" s="7">
        <f t="shared" si="13"/>
        <v>1.0909090909090908</v>
      </c>
    </row>
    <row r="155" spans="1:12" x14ac:dyDescent="0.2">
      <c r="J155">
        <v>12</v>
      </c>
      <c r="K155">
        <v>12.5</v>
      </c>
      <c r="L155" s="7">
        <f t="shared" si="13"/>
        <v>0.96</v>
      </c>
    </row>
    <row r="156" spans="1:12" x14ac:dyDescent="0.2">
      <c r="A156" t="s">
        <v>466</v>
      </c>
      <c r="J156">
        <v>11.2</v>
      </c>
      <c r="K156">
        <v>11</v>
      </c>
      <c r="L156" s="10">
        <v>1.0181818181818181</v>
      </c>
    </row>
    <row r="157" spans="1:12" x14ac:dyDescent="0.2">
      <c r="A157" t="s">
        <v>466</v>
      </c>
      <c r="J157">
        <v>11.2</v>
      </c>
      <c r="K157">
        <v>10.8</v>
      </c>
      <c r="L157" s="10">
        <v>1.037037037037037</v>
      </c>
    </row>
    <row r="158" spans="1:12" x14ac:dyDescent="0.2">
      <c r="A158" t="s">
        <v>466</v>
      </c>
      <c r="J158">
        <v>10</v>
      </c>
      <c r="K158">
        <v>10.199999999999999</v>
      </c>
      <c r="L158" s="10">
        <v>0.98039215686274517</v>
      </c>
    </row>
    <row r="159" spans="1:12" x14ac:dyDescent="0.2">
      <c r="A159" t="s">
        <v>466</v>
      </c>
      <c r="J159">
        <v>10.4</v>
      </c>
      <c r="K159">
        <v>10.6</v>
      </c>
      <c r="L159" s="10">
        <v>0.98113207547169823</v>
      </c>
    </row>
    <row r="160" spans="1:12" x14ac:dyDescent="0.2">
      <c r="A160" t="s">
        <v>466</v>
      </c>
      <c r="J160">
        <v>11.8</v>
      </c>
      <c r="K160">
        <v>11.8</v>
      </c>
      <c r="L160" s="10">
        <v>1</v>
      </c>
    </row>
    <row r="161" spans="1:12" x14ac:dyDescent="0.2">
      <c r="A161" t="s">
        <v>466</v>
      </c>
      <c r="J161">
        <v>10.4</v>
      </c>
      <c r="K161">
        <v>9.8000000000000007</v>
      </c>
      <c r="L161" s="10">
        <v>1.0612244897959184</v>
      </c>
    </row>
    <row r="162" spans="1:12" x14ac:dyDescent="0.2">
      <c r="A162" t="s">
        <v>466</v>
      </c>
      <c r="J162">
        <v>10.6</v>
      </c>
      <c r="K162">
        <v>9.8000000000000007</v>
      </c>
      <c r="L162" s="10">
        <v>1.0816326530612244</v>
      </c>
    </row>
    <row r="163" spans="1:12" x14ac:dyDescent="0.2">
      <c r="A163" t="s">
        <v>466</v>
      </c>
      <c r="J163">
        <v>11.2</v>
      </c>
      <c r="K163">
        <v>11</v>
      </c>
      <c r="L163" s="10">
        <v>1.0181818181818181</v>
      </c>
    </row>
    <row r="164" spans="1:12" x14ac:dyDescent="0.2">
      <c r="A164" t="s">
        <v>466</v>
      </c>
      <c r="J164">
        <v>10.8</v>
      </c>
      <c r="K164">
        <v>10.199999999999999</v>
      </c>
      <c r="L164" s="10">
        <v>1.0588235294117649</v>
      </c>
    </row>
    <row r="165" spans="1:12" x14ac:dyDescent="0.2">
      <c r="A165" t="s">
        <v>466</v>
      </c>
      <c r="J165">
        <v>11.2</v>
      </c>
      <c r="K165">
        <v>10.6</v>
      </c>
      <c r="L165" s="10">
        <v>1.0566037735849056</v>
      </c>
    </row>
  </sheetData>
  <phoneticPr fontId="4" type="noConversion"/>
  <pageMargins left="0.75" right="0.75" top="1" bottom="1" header="0.5" footer="0.5"/>
  <pageSetup paperSize="9" orientation="landscape" r:id="rId1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topLeftCell="A49" workbookViewId="0">
      <selection activeCell="C60" sqref="C60"/>
    </sheetView>
  </sheetViews>
  <sheetFormatPr defaultRowHeight="12.75" x14ac:dyDescent="0.2"/>
  <cols>
    <col min="12" max="12" width="9.140625" style="7"/>
  </cols>
  <sheetData>
    <row r="1" spans="1:17" x14ac:dyDescent="0.2">
      <c r="A1" s="2"/>
      <c r="B1" s="2" t="s">
        <v>1</v>
      </c>
      <c r="C1" s="2" t="s">
        <v>2</v>
      </c>
      <c r="D1" s="2" t="s">
        <v>5</v>
      </c>
      <c r="E1" s="2" t="s">
        <v>4</v>
      </c>
      <c r="F1" s="3" t="s">
        <v>3</v>
      </c>
      <c r="G1" s="4" t="s">
        <v>6</v>
      </c>
      <c r="H1" s="2" t="s">
        <v>24</v>
      </c>
      <c r="I1" s="2"/>
      <c r="J1" s="2" t="s">
        <v>7</v>
      </c>
      <c r="K1" s="2" t="s">
        <v>8</v>
      </c>
      <c r="L1" s="6" t="s">
        <v>56</v>
      </c>
      <c r="M1" t="s">
        <v>45</v>
      </c>
      <c r="N1" t="s">
        <v>46</v>
      </c>
      <c r="O1" t="s">
        <v>47</v>
      </c>
      <c r="P1" t="s">
        <v>73</v>
      </c>
      <c r="Q1" t="s">
        <v>74</v>
      </c>
    </row>
    <row r="2" spans="1:17" x14ac:dyDescent="0.2">
      <c r="A2" t="s">
        <v>12</v>
      </c>
      <c r="B2" s="1" t="e">
        <f t="shared" ref="B2:H2" si="0">AVERAGE(B21:B988)</f>
        <v>#DIV/0!</v>
      </c>
      <c r="C2" s="1" t="e">
        <f t="shared" si="0"/>
        <v>#DIV/0!</v>
      </c>
      <c r="D2" s="1" t="e">
        <f t="shared" si="0"/>
        <v>#DIV/0!</v>
      </c>
      <c r="E2" s="1" t="e">
        <f t="shared" si="0"/>
        <v>#DIV/0!</v>
      </c>
      <c r="F2" s="7" t="e">
        <f t="shared" si="0"/>
        <v>#DIV/0!</v>
      </c>
      <c r="G2" s="7" t="e">
        <f t="shared" si="0"/>
        <v>#DIV/0!</v>
      </c>
      <c r="H2" s="1" t="e">
        <f t="shared" si="0"/>
        <v>#DIV/0!</v>
      </c>
      <c r="I2" s="1"/>
      <c r="J2" s="1">
        <f>AVERAGE(J21:J986)</f>
        <v>9.2121212121212128</v>
      </c>
      <c r="K2" s="1">
        <f>AVERAGE(K21:K988)</f>
        <v>10.696969696969697</v>
      </c>
      <c r="L2" s="7">
        <f>AVERAGE(L21:L988)</f>
        <v>0.86264745355654449</v>
      </c>
      <c r="P2" s="7" t="e">
        <f>AVERAGE(P21:P988)</f>
        <v>#DIV/0!</v>
      </c>
      <c r="Q2" s="7" t="e">
        <f>AVERAGE(Q21:Q988)</f>
        <v>#DIV/0!</v>
      </c>
    </row>
    <row r="3" spans="1:17" x14ac:dyDescent="0.2">
      <c r="A3" t="s">
        <v>14</v>
      </c>
      <c r="B3">
        <f t="shared" ref="B3:H3" si="1">MIN(B21:B988)</f>
        <v>0</v>
      </c>
      <c r="C3">
        <f t="shared" si="1"/>
        <v>0</v>
      </c>
      <c r="D3">
        <f t="shared" si="1"/>
        <v>0</v>
      </c>
      <c r="E3">
        <f t="shared" si="1"/>
        <v>0</v>
      </c>
      <c r="F3" s="7">
        <f t="shared" si="1"/>
        <v>0</v>
      </c>
      <c r="G3" s="7">
        <f t="shared" si="1"/>
        <v>0</v>
      </c>
      <c r="H3">
        <f t="shared" si="1"/>
        <v>0</v>
      </c>
      <c r="J3">
        <f>MIN(J21:J986)</f>
        <v>8</v>
      </c>
      <c r="K3">
        <f>MIN(K21:K988)</f>
        <v>9</v>
      </c>
      <c r="L3" s="7">
        <f>MIN(L21:L988)</f>
        <v>0.75</v>
      </c>
      <c r="P3" s="7">
        <f>MIN(P21:P988)</f>
        <v>0</v>
      </c>
      <c r="Q3" s="7">
        <f>MIN(Q21:Q988)</f>
        <v>0</v>
      </c>
    </row>
    <row r="4" spans="1:17" x14ac:dyDescent="0.2">
      <c r="A4" t="s">
        <v>15</v>
      </c>
      <c r="B4" s="1" t="e">
        <f t="shared" ref="B4:H4" si="2">PERCENTILE(B21:B988,0.05)</f>
        <v>#NUM!</v>
      </c>
      <c r="C4" s="1" t="e">
        <f t="shared" si="2"/>
        <v>#NUM!</v>
      </c>
      <c r="D4" s="1" t="e">
        <f t="shared" si="2"/>
        <v>#NUM!</v>
      </c>
      <c r="E4" s="1" t="e">
        <f t="shared" si="2"/>
        <v>#NUM!</v>
      </c>
      <c r="F4" s="7" t="e">
        <f t="shared" si="2"/>
        <v>#NUM!</v>
      </c>
      <c r="G4" s="7" t="e">
        <f t="shared" si="2"/>
        <v>#NUM!</v>
      </c>
      <c r="H4" s="1" t="e">
        <f t="shared" si="2"/>
        <v>#NUM!</v>
      </c>
      <c r="I4" s="1"/>
      <c r="J4" s="1">
        <f>PERCENTILE(J21:J986,0.05)</f>
        <v>8</v>
      </c>
      <c r="K4" s="1">
        <f>PERCENTILE(K21:K988,0.05)</f>
        <v>9</v>
      </c>
      <c r="L4" s="7">
        <f>PERCENTILE(L21:L988,0.05)</f>
        <v>0.8</v>
      </c>
      <c r="P4" s="7" t="e">
        <f>PERCENTILE(P21:P988,0.05)</f>
        <v>#NUM!</v>
      </c>
      <c r="Q4" s="7" t="e">
        <f>PERCENTILE(Q21:Q988,0.05)</f>
        <v>#NUM!</v>
      </c>
    </row>
    <row r="5" spans="1:17" x14ac:dyDescent="0.2">
      <c r="A5" t="s">
        <v>16</v>
      </c>
      <c r="B5" s="1" t="e">
        <f t="shared" ref="B5:H5" si="3">PERCENTILE(B21:B988,0.95)</f>
        <v>#NUM!</v>
      </c>
      <c r="C5" s="1" t="e">
        <f t="shared" si="3"/>
        <v>#NUM!</v>
      </c>
      <c r="D5" s="1" t="e">
        <f t="shared" si="3"/>
        <v>#NUM!</v>
      </c>
      <c r="E5" s="1" t="e">
        <f t="shared" si="3"/>
        <v>#NUM!</v>
      </c>
      <c r="F5" s="7" t="e">
        <f t="shared" si="3"/>
        <v>#NUM!</v>
      </c>
      <c r="G5" s="7" t="e">
        <f t="shared" si="3"/>
        <v>#NUM!</v>
      </c>
      <c r="H5" s="1" t="e">
        <f t="shared" si="3"/>
        <v>#NUM!</v>
      </c>
      <c r="I5" s="1"/>
      <c r="J5" s="1">
        <f>PERCENTILE(J21:J986,0.95)</f>
        <v>11</v>
      </c>
      <c r="K5" s="1">
        <f>PERCENTILE(K21:K988,0.95)</f>
        <v>12</v>
      </c>
      <c r="L5" s="7">
        <f>PERCENTILE(L21:L988,0.95)</f>
        <v>0.91666666666666663</v>
      </c>
      <c r="P5" s="7" t="e">
        <f>PERCENTILE(P21:P988,0.95)</f>
        <v>#NUM!</v>
      </c>
      <c r="Q5" s="7" t="e">
        <f>PERCENTILE(Q21:Q988,0.95)</f>
        <v>#NUM!</v>
      </c>
    </row>
    <row r="6" spans="1:17" x14ac:dyDescent="0.2">
      <c r="A6" t="s">
        <v>13</v>
      </c>
      <c r="B6">
        <f t="shared" ref="B6:H6" si="4">MAX(B21:B988)</f>
        <v>0</v>
      </c>
      <c r="C6">
        <f t="shared" si="4"/>
        <v>0</v>
      </c>
      <c r="D6">
        <f t="shared" si="4"/>
        <v>0</v>
      </c>
      <c r="E6">
        <f t="shared" si="4"/>
        <v>0</v>
      </c>
      <c r="F6" s="7">
        <f t="shared" si="4"/>
        <v>0</v>
      </c>
      <c r="G6" s="7">
        <f t="shared" si="4"/>
        <v>0</v>
      </c>
      <c r="H6">
        <f t="shared" si="4"/>
        <v>0</v>
      </c>
      <c r="J6">
        <f>MAX(J21:J986)</f>
        <v>11</v>
      </c>
      <c r="K6">
        <f>MAX(K21:K988)</f>
        <v>13</v>
      </c>
      <c r="L6" s="7">
        <f>MAX(L21:L988)</f>
        <v>1</v>
      </c>
      <c r="P6" s="7">
        <f>MAX(P21:P988)</f>
        <v>0</v>
      </c>
      <c r="Q6" s="7">
        <f>MAX(Q21:Q988)</f>
        <v>0</v>
      </c>
    </row>
    <row r="7" spans="1:17" x14ac:dyDescent="0.2">
      <c r="A7" t="s">
        <v>22</v>
      </c>
      <c r="B7">
        <f>COUNT(B9:B988)</f>
        <v>0</v>
      </c>
      <c r="C7">
        <f t="shared" ref="C7:L7" si="5">COUNT(C9:C988)</f>
        <v>0</v>
      </c>
      <c r="D7">
        <f t="shared" si="5"/>
        <v>0</v>
      </c>
      <c r="E7">
        <f t="shared" si="5"/>
        <v>0</v>
      </c>
      <c r="F7" s="7">
        <f t="shared" si="5"/>
        <v>0</v>
      </c>
      <c r="G7" s="7">
        <f t="shared" si="5"/>
        <v>0</v>
      </c>
      <c r="H7">
        <f t="shared" si="5"/>
        <v>0</v>
      </c>
      <c r="J7">
        <f>COUNT(J9:J986)</f>
        <v>33</v>
      </c>
      <c r="K7">
        <f t="shared" si="5"/>
        <v>33</v>
      </c>
      <c r="L7" s="7">
        <f t="shared" si="5"/>
        <v>33</v>
      </c>
      <c r="P7">
        <f>COUNT(P21:P988)</f>
        <v>0</v>
      </c>
      <c r="Q7">
        <f>COUNT(Q21:Q988)</f>
        <v>0</v>
      </c>
    </row>
    <row r="8" spans="1:17" x14ac:dyDescent="0.2">
      <c r="F8" s="7"/>
      <c r="G8" s="7"/>
    </row>
    <row r="9" spans="1:17" x14ac:dyDescent="0.2">
      <c r="F9" s="7"/>
      <c r="G9" s="7"/>
    </row>
    <row r="10" spans="1:17" x14ac:dyDescent="0.2">
      <c r="F10" s="7"/>
      <c r="G10" s="7"/>
    </row>
    <row r="11" spans="1:17" x14ac:dyDescent="0.2">
      <c r="F11" s="7"/>
      <c r="G11" s="7"/>
    </row>
    <row r="12" spans="1:17" x14ac:dyDescent="0.2">
      <c r="F12" s="7"/>
      <c r="G12" s="7"/>
    </row>
    <row r="13" spans="1:17" x14ac:dyDescent="0.2">
      <c r="F13" s="7"/>
      <c r="G13" s="7"/>
    </row>
    <row r="14" spans="1:17" x14ac:dyDescent="0.2">
      <c r="F14" s="7"/>
      <c r="G14" s="7"/>
    </row>
    <row r="15" spans="1:17" x14ac:dyDescent="0.2">
      <c r="F15" s="7"/>
      <c r="G15" s="7"/>
    </row>
    <row r="16" spans="1:17" x14ac:dyDescent="0.2">
      <c r="F16" s="7"/>
      <c r="G16" s="7"/>
    </row>
    <row r="17" spans="1:15" x14ac:dyDescent="0.2">
      <c r="F17" s="7"/>
      <c r="G17" s="7"/>
    </row>
    <row r="18" spans="1:15" x14ac:dyDescent="0.2">
      <c r="F18" s="7"/>
      <c r="G18" s="7"/>
    </row>
    <row r="19" spans="1:15" x14ac:dyDescent="0.2">
      <c r="F19" s="7"/>
      <c r="G19" s="7"/>
    </row>
    <row r="20" spans="1:15" x14ac:dyDescent="0.2">
      <c r="F20" s="7"/>
      <c r="G20" s="7"/>
    </row>
    <row r="21" spans="1:15" x14ac:dyDescent="0.2">
      <c r="A21" t="s">
        <v>422</v>
      </c>
      <c r="J21">
        <v>11</v>
      </c>
      <c r="K21">
        <v>13</v>
      </c>
      <c r="L21" s="7">
        <f>J21/K21</f>
        <v>0.84615384615384615</v>
      </c>
      <c r="N21" t="s">
        <v>48</v>
      </c>
      <c r="O21" t="s">
        <v>235</v>
      </c>
    </row>
    <row r="22" spans="1:15" x14ac:dyDescent="0.2">
      <c r="J22">
        <v>11</v>
      </c>
      <c r="K22">
        <v>12</v>
      </c>
      <c r="L22" s="7">
        <f t="shared" ref="L22:L53" si="6">J22/K22</f>
        <v>0.91666666666666663</v>
      </c>
    </row>
    <row r="23" spans="1:15" x14ac:dyDescent="0.2">
      <c r="J23">
        <v>11</v>
      </c>
      <c r="K23">
        <v>12</v>
      </c>
      <c r="L23" s="7">
        <f t="shared" si="6"/>
        <v>0.91666666666666663</v>
      </c>
    </row>
    <row r="24" spans="1:15" x14ac:dyDescent="0.2">
      <c r="J24">
        <v>9</v>
      </c>
      <c r="K24">
        <v>10</v>
      </c>
      <c r="L24" s="7">
        <f t="shared" si="6"/>
        <v>0.9</v>
      </c>
    </row>
    <row r="25" spans="1:15" x14ac:dyDescent="0.2">
      <c r="J25">
        <v>10</v>
      </c>
      <c r="K25">
        <v>12</v>
      </c>
      <c r="L25" s="7">
        <f t="shared" si="6"/>
        <v>0.83333333333333337</v>
      </c>
    </row>
    <row r="26" spans="1:15" x14ac:dyDescent="0.2">
      <c r="J26">
        <v>9</v>
      </c>
      <c r="K26">
        <v>11</v>
      </c>
      <c r="L26" s="7">
        <f t="shared" si="6"/>
        <v>0.81818181818181823</v>
      </c>
    </row>
    <row r="27" spans="1:15" x14ac:dyDescent="0.2">
      <c r="J27">
        <v>9</v>
      </c>
      <c r="K27">
        <v>10</v>
      </c>
      <c r="L27" s="7">
        <f t="shared" si="6"/>
        <v>0.9</v>
      </c>
    </row>
    <row r="28" spans="1:15" x14ac:dyDescent="0.2">
      <c r="J28">
        <v>9</v>
      </c>
      <c r="K28">
        <v>11</v>
      </c>
      <c r="L28" s="7">
        <f t="shared" si="6"/>
        <v>0.81818181818181823</v>
      </c>
    </row>
    <row r="29" spans="1:15" x14ac:dyDescent="0.2">
      <c r="J29">
        <v>10</v>
      </c>
      <c r="K29">
        <v>11</v>
      </c>
      <c r="L29" s="7">
        <f t="shared" si="6"/>
        <v>0.90909090909090906</v>
      </c>
    </row>
    <row r="30" spans="1:15" x14ac:dyDescent="0.2">
      <c r="J30">
        <v>8</v>
      </c>
      <c r="K30">
        <v>9</v>
      </c>
      <c r="L30" s="7">
        <f t="shared" si="6"/>
        <v>0.88888888888888884</v>
      </c>
    </row>
    <row r="31" spans="1:15" x14ac:dyDescent="0.2">
      <c r="J31">
        <v>10</v>
      </c>
      <c r="K31">
        <v>12</v>
      </c>
      <c r="L31" s="7">
        <f t="shared" si="6"/>
        <v>0.83333333333333337</v>
      </c>
    </row>
    <row r="32" spans="1:15" x14ac:dyDescent="0.2">
      <c r="J32">
        <v>9</v>
      </c>
      <c r="K32">
        <v>11</v>
      </c>
      <c r="L32" s="7">
        <f t="shared" si="6"/>
        <v>0.81818181818181823</v>
      </c>
    </row>
    <row r="33" spans="10:12" x14ac:dyDescent="0.2">
      <c r="J33">
        <v>11</v>
      </c>
      <c r="K33">
        <v>12</v>
      </c>
      <c r="L33" s="7">
        <f t="shared" si="6"/>
        <v>0.91666666666666663</v>
      </c>
    </row>
    <row r="34" spans="10:12" x14ac:dyDescent="0.2">
      <c r="J34">
        <v>8</v>
      </c>
      <c r="K34">
        <v>10</v>
      </c>
      <c r="L34" s="7">
        <f t="shared" si="6"/>
        <v>0.8</v>
      </c>
    </row>
    <row r="35" spans="10:12" x14ac:dyDescent="0.2">
      <c r="J35">
        <v>10</v>
      </c>
      <c r="K35">
        <v>12</v>
      </c>
      <c r="L35" s="7">
        <f t="shared" si="6"/>
        <v>0.83333333333333337</v>
      </c>
    </row>
    <row r="36" spans="10:12" x14ac:dyDescent="0.2">
      <c r="J36">
        <v>9</v>
      </c>
      <c r="K36">
        <v>10</v>
      </c>
      <c r="L36" s="7">
        <f t="shared" si="6"/>
        <v>0.9</v>
      </c>
    </row>
    <row r="37" spans="10:12" x14ac:dyDescent="0.2">
      <c r="J37">
        <v>10</v>
      </c>
      <c r="K37">
        <v>12</v>
      </c>
      <c r="L37" s="7">
        <f t="shared" si="6"/>
        <v>0.83333333333333337</v>
      </c>
    </row>
    <row r="38" spans="10:12" x14ac:dyDescent="0.2">
      <c r="J38">
        <v>9</v>
      </c>
      <c r="K38">
        <v>12</v>
      </c>
      <c r="L38" s="7">
        <f t="shared" si="6"/>
        <v>0.75</v>
      </c>
    </row>
    <row r="39" spans="10:12" x14ac:dyDescent="0.2">
      <c r="J39">
        <v>8</v>
      </c>
      <c r="K39">
        <v>9</v>
      </c>
      <c r="L39" s="7">
        <f t="shared" si="6"/>
        <v>0.88888888888888884</v>
      </c>
    </row>
    <row r="40" spans="10:12" x14ac:dyDescent="0.2">
      <c r="J40">
        <v>10</v>
      </c>
      <c r="K40">
        <v>10</v>
      </c>
      <c r="L40" s="7">
        <f t="shared" si="6"/>
        <v>1</v>
      </c>
    </row>
    <row r="41" spans="10:12" x14ac:dyDescent="0.2">
      <c r="J41">
        <v>9</v>
      </c>
      <c r="K41">
        <v>11</v>
      </c>
      <c r="L41" s="7">
        <f t="shared" si="6"/>
        <v>0.81818181818181823</v>
      </c>
    </row>
    <row r="42" spans="10:12" x14ac:dyDescent="0.2">
      <c r="J42">
        <v>9</v>
      </c>
      <c r="K42">
        <v>11</v>
      </c>
      <c r="L42" s="7">
        <f t="shared" si="6"/>
        <v>0.81818181818181823</v>
      </c>
    </row>
    <row r="43" spans="10:12" x14ac:dyDescent="0.2">
      <c r="J43">
        <v>10</v>
      </c>
      <c r="K43">
        <v>11</v>
      </c>
      <c r="L43" s="7">
        <f t="shared" si="6"/>
        <v>0.90909090909090906</v>
      </c>
    </row>
    <row r="44" spans="10:12" x14ac:dyDescent="0.2">
      <c r="J44">
        <v>10</v>
      </c>
      <c r="K44">
        <v>11</v>
      </c>
      <c r="L44" s="7">
        <f t="shared" si="6"/>
        <v>0.90909090909090906</v>
      </c>
    </row>
    <row r="45" spans="10:12" x14ac:dyDescent="0.2">
      <c r="J45">
        <v>8</v>
      </c>
      <c r="K45">
        <v>10</v>
      </c>
      <c r="L45" s="7">
        <f t="shared" si="6"/>
        <v>0.8</v>
      </c>
    </row>
    <row r="46" spans="10:12" x14ac:dyDescent="0.2">
      <c r="J46">
        <v>9</v>
      </c>
      <c r="K46">
        <v>10</v>
      </c>
      <c r="L46" s="7">
        <f t="shared" si="6"/>
        <v>0.9</v>
      </c>
    </row>
    <row r="47" spans="10:12" x14ac:dyDescent="0.2">
      <c r="J47">
        <v>9</v>
      </c>
      <c r="K47">
        <v>11</v>
      </c>
      <c r="L47" s="7">
        <f t="shared" si="6"/>
        <v>0.81818181818181823</v>
      </c>
    </row>
    <row r="48" spans="10:12" x14ac:dyDescent="0.2">
      <c r="J48">
        <v>9</v>
      </c>
      <c r="K48">
        <v>11</v>
      </c>
      <c r="L48" s="7">
        <f t="shared" si="6"/>
        <v>0.81818181818181823</v>
      </c>
    </row>
    <row r="49" spans="10:12" x14ac:dyDescent="0.2">
      <c r="J49">
        <v>8</v>
      </c>
      <c r="K49">
        <v>10</v>
      </c>
      <c r="L49" s="7">
        <f t="shared" si="6"/>
        <v>0.8</v>
      </c>
    </row>
    <row r="50" spans="10:12" x14ac:dyDescent="0.2">
      <c r="J50">
        <v>8</v>
      </c>
      <c r="K50">
        <v>9</v>
      </c>
      <c r="L50" s="7">
        <f t="shared" si="6"/>
        <v>0.88888888888888884</v>
      </c>
    </row>
    <row r="51" spans="10:12" x14ac:dyDescent="0.2">
      <c r="J51">
        <v>8</v>
      </c>
      <c r="K51">
        <v>9</v>
      </c>
      <c r="L51" s="7">
        <f t="shared" si="6"/>
        <v>0.88888888888888884</v>
      </c>
    </row>
    <row r="52" spans="10:12" x14ac:dyDescent="0.2">
      <c r="J52">
        <v>8</v>
      </c>
      <c r="K52">
        <v>9</v>
      </c>
      <c r="L52" s="7">
        <f t="shared" si="6"/>
        <v>0.88888888888888884</v>
      </c>
    </row>
    <row r="53" spans="10:12" x14ac:dyDescent="0.2">
      <c r="J53">
        <v>8</v>
      </c>
      <c r="K53">
        <v>9</v>
      </c>
      <c r="L53" s="7">
        <f t="shared" si="6"/>
        <v>0.88888888888888884</v>
      </c>
    </row>
  </sheetData>
  <phoneticPr fontId="4" type="noConversion"/>
  <pageMargins left="0.75" right="0.75" top="1" bottom="1" header="0.5" footer="0.5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6"/>
  <sheetViews>
    <sheetView workbookViewId="0">
      <selection activeCell="B7" sqref="B7"/>
    </sheetView>
  </sheetViews>
  <sheetFormatPr defaultRowHeight="12.75" x14ac:dyDescent="0.2"/>
  <cols>
    <col min="1" max="1" width="19.42578125" customWidth="1"/>
    <col min="2" max="2" width="10.85546875" customWidth="1"/>
    <col min="3" max="3" width="7.7109375" customWidth="1"/>
    <col min="4" max="4" width="7.28515625" customWidth="1"/>
    <col min="5" max="6" width="6.7109375" customWidth="1"/>
    <col min="7" max="7" width="6.85546875" style="7" customWidth="1"/>
    <col min="8" max="8" width="6.42578125" style="7" customWidth="1"/>
    <col min="9" max="9" width="6.28515625" customWidth="1"/>
    <col min="10" max="10" width="9" customWidth="1"/>
    <col min="11" max="11" width="6.42578125" customWidth="1"/>
    <col min="13" max="13" width="9.140625" style="7"/>
  </cols>
  <sheetData>
    <row r="1" spans="1:19" x14ac:dyDescent="0.2">
      <c r="A1" s="2" t="s">
        <v>1182</v>
      </c>
      <c r="B1" s="2" t="s">
        <v>583</v>
      </c>
      <c r="C1" s="2" t="s">
        <v>1</v>
      </c>
      <c r="D1" s="2" t="s">
        <v>2</v>
      </c>
      <c r="E1" s="2" t="s">
        <v>5</v>
      </c>
      <c r="F1" s="2" t="s">
        <v>4</v>
      </c>
      <c r="G1" s="6" t="s">
        <v>3</v>
      </c>
      <c r="H1" s="6" t="s">
        <v>6</v>
      </c>
      <c r="I1" s="2" t="s">
        <v>24</v>
      </c>
      <c r="J1" s="6" t="s">
        <v>1139</v>
      </c>
      <c r="K1" s="2" t="s">
        <v>7</v>
      </c>
      <c r="L1" s="2" t="s">
        <v>8</v>
      </c>
      <c r="M1" s="6" t="s">
        <v>56</v>
      </c>
      <c r="N1" t="s">
        <v>45</v>
      </c>
      <c r="O1" t="s">
        <v>46</v>
      </c>
      <c r="P1" t="s">
        <v>47</v>
      </c>
      <c r="Q1" t="s">
        <v>73</v>
      </c>
      <c r="R1" t="s">
        <v>74</v>
      </c>
      <c r="S1" t="s">
        <v>153</v>
      </c>
    </row>
    <row r="2" spans="1:19" x14ac:dyDescent="0.2">
      <c r="A2" t="s">
        <v>12</v>
      </c>
      <c r="B2" s="1">
        <f>AVERAGE(B20:B754)</f>
        <v>18.722222222222221</v>
      </c>
      <c r="C2" s="1">
        <f t="shared" ref="C2:M2" si="0">AVERAGE(C20:C754)</f>
        <v>107.22222222222223</v>
      </c>
      <c r="D2" s="1">
        <f t="shared" si="0"/>
        <v>74.833333333333329</v>
      </c>
      <c r="E2" s="1">
        <f t="shared" si="0"/>
        <v>65</v>
      </c>
      <c r="F2" s="1">
        <f t="shared" si="0"/>
        <v>33.444444444444443</v>
      </c>
      <c r="G2" s="1">
        <f t="shared" si="0"/>
        <v>1.4387863932306941</v>
      </c>
      <c r="H2" s="1">
        <f t="shared" si="0"/>
        <v>60.636593888601787</v>
      </c>
      <c r="I2" s="1">
        <f t="shared" si="0"/>
        <v>20.666666666666668</v>
      </c>
      <c r="J2" s="1" t="e">
        <f t="shared" si="0"/>
        <v>#DIV/0!</v>
      </c>
      <c r="K2" s="1">
        <f t="shared" si="0"/>
        <v>11.19047619047619</v>
      </c>
      <c r="L2" s="1">
        <f t="shared" si="0"/>
        <v>13.166666666666666</v>
      </c>
      <c r="M2" s="1">
        <f t="shared" si="0"/>
        <v>0.84971681301730562</v>
      </c>
      <c r="Q2" s="7" t="e">
        <f>AVERAGE(Q32:Q754)</f>
        <v>#DIV/0!</v>
      </c>
      <c r="R2" s="7" t="e">
        <f>AVERAGE(R32:R754)</f>
        <v>#DIV/0!</v>
      </c>
      <c r="S2" s="7" t="e">
        <f>AVERAGE(S32:S754)</f>
        <v>#DIV/0!</v>
      </c>
    </row>
    <row r="3" spans="1:19" x14ac:dyDescent="0.2">
      <c r="A3" t="s">
        <v>14</v>
      </c>
      <c r="B3">
        <f>MIN(B20:B754)</f>
        <v>13</v>
      </c>
      <c r="C3">
        <f t="shared" ref="C3:M3" si="1">MIN(C20:C754)</f>
        <v>93</v>
      </c>
      <c r="D3">
        <f t="shared" si="1"/>
        <v>61</v>
      </c>
      <c r="E3">
        <f t="shared" si="1"/>
        <v>54</v>
      </c>
      <c r="F3">
        <f t="shared" si="1"/>
        <v>29</v>
      </c>
      <c r="G3">
        <f t="shared" si="1"/>
        <v>1.2875000000000001</v>
      </c>
      <c r="H3">
        <f t="shared" si="1"/>
        <v>56.310679611650485</v>
      </c>
      <c r="I3">
        <f t="shared" si="1"/>
        <v>19</v>
      </c>
      <c r="J3">
        <f t="shared" si="1"/>
        <v>0</v>
      </c>
      <c r="K3">
        <f t="shared" si="1"/>
        <v>8</v>
      </c>
      <c r="L3">
        <f t="shared" si="1"/>
        <v>10</v>
      </c>
      <c r="M3">
        <f t="shared" si="1"/>
        <v>0.72727272727272729</v>
      </c>
      <c r="Q3" s="7">
        <f>MIN(Q32:Q754)</f>
        <v>0</v>
      </c>
      <c r="R3" s="7">
        <f>MIN(R32:R754)</f>
        <v>0</v>
      </c>
      <c r="S3" s="7">
        <f>MIN(S32:S754)</f>
        <v>0</v>
      </c>
    </row>
    <row r="4" spans="1:19" x14ac:dyDescent="0.2">
      <c r="A4" t="s">
        <v>15</v>
      </c>
      <c r="B4" s="1">
        <f>PERCENTILE(B20:B754,0.05)</f>
        <v>13.85</v>
      </c>
      <c r="C4" s="1">
        <f t="shared" ref="C4:M4" si="2">PERCENTILE(C20:C754,0.05)</f>
        <v>94.7</v>
      </c>
      <c r="D4" s="1">
        <f t="shared" si="2"/>
        <v>63.55</v>
      </c>
      <c r="E4" s="1">
        <f t="shared" si="2"/>
        <v>54.85</v>
      </c>
      <c r="F4" s="1">
        <f t="shared" si="2"/>
        <v>29</v>
      </c>
      <c r="G4" s="1">
        <f t="shared" si="2"/>
        <v>1.3155608974358974</v>
      </c>
      <c r="H4" s="1">
        <f t="shared" si="2"/>
        <v>56.490080202617136</v>
      </c>
      <c r="I4" s="1">
        <f t="shared" si="2"/>
        <v>19</v>
      </c>
      <c r="J4" s="1" t="e">
        <f t="shared" si="2"/>
        <v>#NUM!</v>
      </c>
      <c r="K4" s="1">
        <f t="shared" si="2"/>
        <v>9</v>
      </c>
      <c r="L4" s="1">
        <f t="shared" si="2"/>
        <v>11</v>
      </c>
      <c r="M4" s="1">
        <f t="shared" si="2"/>
        <v>0.76923076923076927</v>
      </c>
      <c r="Q4" s="7" t="e">
        <f>PERCENTILE(Q32:Q754,0.05)</f>
        <v>#NUM!</v>
      </c>
      <c r="R4" s="7" t="e">
        <f>PERCENTILE(R32:R754,0.05)</f>
        <v>#NUM!</v>
      </c>
      <c r="S4" s="7" t="e">
        <f>PERCENTILE(S32:S754,0.05)</f>
        <v>#NUM!</v>
      </c>
    </row>
    <row r="5" spans="1:19" x14ac:dyDescent="0.2">
      <c r="A5" t="s">
        <v>16</v>
      </c>
      <c r="B5" s="1">
        <f>PERCENTILE(B20:B754,0.95)</f>
        <v>25</v>
      </c>
      <c r="C5" s="1">
        <f t="shared" ref="C5:M5" si="3">PERCENTILE(C20:C754,0.95)</f>
        <v>120.75</v>
      </c>
      <c r="D5" s="1">
        <f t="shared" si="3"/>
        <v>83.499999999999986</v>
      </c>
      <c r="E5" s="1">
        <f t="shared" si="3"/>
        <v>74</v>
      </c>
      <c r="F5" s="1">
        <f t="shared" si="3"/>
        <v>39.449999999999996</v>
      </c>
      <c r="G5" s="1">
        <f t="shared" si="3"/>
        <v>1.6546252927400467</v>
      </c>
      <c r="H5" s="1">
        <f t="shared" si="3"/>
        <v>64.885436893203874</v>
      </c>
      <c r="I5" s="1">
        <f t="shared" si="3"/>
        <v>22.15</v>
      </c>
      <c r="J5" s="1" t="e">
        <f t="shared" si="3"/>
        <v>#NUM!</v>
      </c>
      <c r="K5" s="1">
        <f t="shared" si="3"/>
        <v>13</v>
      </c>
      <c r="L5" s="1">
        <f t="shared" si="3"/>
        <v>15</v>
      </c>
      <c r="M5" s="1">
        <f t="shared" si="3"/>
        <v>0.92307692307692313</v>
      </c>
      <c r="Q5" s="7" t="e">
        <f>PERCENTILE(Q32:Q754,0.95)</f>
        <v>#NUM!</v>
      </c>
      <c r="R5" s="7" t="e">
        <f>PERCENTILE(R32:R754,0.95)</f>
        <v>#NUM!</v>
      </c>
      <c r="S5" s="7" t="e">
        <f>PERCENTILE(S32:S754,0.95)</f>
        <v>#NUM!</v>
      </c>
    </row>
    <row r="6" spans="1:19" x14ac:dyDescent="0.2">
      <c r="A6" t="s">
        <v>13</v>
      </c>
      <c r="B6">
        <f>MAX(B20:B754)</f>
        <v>25</v>
      </c>
      <c r="C6">
        <f t="shared" ref="C6:M6" si="4">MAX(C20:C754)</f>
        <v>125</v>
      </c>
      <c r="D6">
        <f t="shared" si="4"/>
        <v>92</v>
      </c>
      <c r="E6">
        <f t="shared" si="4"/>
        <v>74</v>
      </c>
      <c r="F6">
        <f t="shared" si="4"/>
        <v>42</v>
      </c>
      <c r="G6">
        <f t="shared" si="4"/>
        <v>1.721311475409836</v>
      </c>
      <c r="H6">
        <f t="shared" si="4"/>
        <v>69.902912621359221</v>
      </c>
      <c r="I6">
        <f t="shared" si="4"/>
        <v>23</v>
      </c>
      <c r="J6">
        <f t="shared" si="4"/>
        <v>0</v>
      </c>
      <c r="K6">
        <f t="shared" si="4"/>
        <v>13</v>
      </c>
      <c r="L6">
        <f t="shared" si="4"/>
        <v>15</v>
      </c>
      <c r="M6">
        <f t="shared" si="4"/>
        <v>0.9285714285714286</v>
      </c>
      <c r="Q6" s="7">
        <f>MAX(Q32:Q754)</f>
        <v>0</v>
      </c>
      <c r="R6" s="7">
        <f>MAX(R32:R754)</f>
        <v>0</v>
      </c>
      <c r="S6" s="7">
        <f>MAX(S32:S754)</f>
        <v>0</v>
      </c>
    </row>
    <row r="7" spans="1:19" s="5" customFormat="1" x14ac:dyDescent="0.2">
      <c r="A7" s="5" t="s">
        <v>22</v>
      </c>
      <c r="B7" s="5">
        <f>COUNT(B20:B754)</f>
        <v>18</v>
      </c>
      <c r="C7" s="5">
        <f t="shared" ref="C7:M7" si="5">COUNT(C20:C754)</f>
        <v>18</v>
      </c>
      <c r="D7" s="5">
        <f t="shared" si="5"/>
        <v>18</v>
      </c>
      <c r="E7" s="5">
        <f t="shared" si="5"/>
        <v>18</v>
      </c>
      <c r="F7" s="5">
        <f t="shared" si="5"/>
        <v>18</v>
      </c>
      <c r="G7" s="5">
        <f t="shared" si="5"/>
        <v>18</v>
      </c>
      <c r="H7" s="5">
        <f t="shared" si="5"/>
        <v>18</v>
      </c>
      <c r="I7" s="5">
        <f t="shared" si="5"/>
        <v>18</v>
      </c>
      <c r="J7" s="5">
        <f t="shared" si="5"/>
        <v>0</v>
      </c>
      <c r="K7" s="5">
        <f t="shared" si="5"/>
        <v>21</v>
      </c>
      <c r="L7" s="5">
        <f t="shared" si="5"/>
        <v>21</v>
      </c>
      <c r="M7" s="5">
        <f t="shared" si="5"/>
        <v>21</v>
      </c>
      <c r="Q7" s="5">
        <f>COUNT(Q32:Q754)</f>
        <v>0</v>
      </c>
      <c r="R7" s="5">
        <f>COUNT(R32:R754)</f>
        <v>0</v>
      </c>
      <c r="S7" s="5">
        <f>COUNT(S32:S754)</f>
        <v>0</v>
      </c>
    </row>
    <row r="20" spans="1:13" x14ac:dyDescent="0.2">
      <c r="A20" t="s">
        <v>1185</v>
      </c>
      <c r="B20">
        <v>20</v>
      </c>
      <c r="C20">
        <v>103</v>
      </c>
      <c r="D20">
        <v>80</v>
      </c>
      <c r="E20">
        <v>72</v>
      </c>
      <c r="F20">
        <v>34</v>
      </c>
      <c r="G20" s="7">
        <f>C20/D20</f>
        <v>1.2875000000000001</v>
      </c>
      <c r="H20" s="7">
        <f>E20/C20*100</f>
        <v>69.902912621359221</v>
      </c>
      <c r="I20">
        <v>21</v>
      </c>
      <c r="K20">
        <v>12</v>
      </c>
      <c r="L20">
        <v>15</v>
      </c>
      <c r="M20" s="7">
        <f t="shared" ref="M20:M40" si="6">K20/L20</f>
        <v>0.8</v>
      </c>
    </row>
    <row r="21" spans="1:13" x14ac:dyDescent="0.2">
      <c r="B21">
        <v>22</v>
      </c>
      <c r="C21">
        <v>120</v>
      </c>
      <c r="D21">
        <v>82</v>
      </c>
      <c r="E21">
        <v>74</v>
      </c>
      <c r="F21">
        <v>35</v>
      </c>
      <c r="G21" s="7">
        <f t="shared" ref="G21:G37" si="7">C21/D21</f>
        <v>1.4634146341463414</v>
      </c>
      <c r="H21" s="7">
        <f t="shared" ref="H21:H37" si="8">E21/C21*100</f>
        <v>61.666666666666671</v>
      </c>
      <c r="I21">
        <v>22</v>
      </c>
      <c r="K21">
        <v>13</v>
      </c>
      <c r="L21">
        <v>15</v>
      </c>
      <c r="M21" s="7">
        <f t="shared" si="6"/>
        <v>0.8666666666666667</v>
      </c>
    </row>
    <row r="22" spans="1:13" x14ac:dyDescent="0.2">
      <c r="B22">
        <v>25</v>
      </c>
      <c r="C22">
        <v>125</v>
      </c>
      <c r="D22">
        <v>92</v>
      </c>
      <c r="E22">
        <v>74</v>
      </c>
      <c r="F22">
        <v>36</v>
      </c>
      <c r="G22" s="7">
        <f t="shared" si="7"/>
        <v>1.3586956521739131</v>
      </c>
      <c r="H22" s="7">
        <f t="shared" si="8"/>
        <v>59.199999999999996</v>
      </c>
      <c r="I22">
        <v>23</v>
      </c>
      <c r="K22">
        <v>12</v>
      </c>
      <c r="L22">
        <v>14</v>
      </c>
      <c r="M22" s="7">
        <f t="shared" si="6"/>
        <v>0.8571428571428571</v>
      </c>
    </row>
    <row r="23" spans="1:13" x14ac:dyDescent="0.2">
      <c r="B23">
        <v>25</v>
      </c>
      <c r="C23">
        <v>115</v>
      </c>
      <c r="D23">
        <v>73</v>
      </c>
      <c r="E23">
        <v>65</v>
      </c>
      <c r="F23">
        <v>29</v>
      </c>
      <c r="G23" s="7">
        <f t="shared" si="7"/>
        <v>1.5753424657534247</v>
      </c>
      <c r="H23" s="7">
        <f t="shared" si="8"/>
        <v>56.521739130434781</v>
      </c>
      <c r="I23">
        <v>20</v>
      </c>
      <c r="K23">
        <v>12</v>
      </c>
      <c r="L23">
        <v>13</v>
      </c>
      <c r="M23" s="7">
        <f t="shared" si="6"/>
        <v>0.92307692307692313</v>
      </c>
    </row>
    <row r="24" spans="1:13" x14ac:dyDescent="0.2">
      <c r="B24">
        <v>17</v>
      </c>
      <c r="C24">
        <v>93</v>
      </c>
      <c r="D24">
        <v>64</v>
      </c>
      <c r="E24">
        <v>54</v>
      </c>
      <c r="F24">
        <v>35</v>
      </c>
      <c r="G24" s="7">
        <f t="shared" si="7"/>
        <v>1.453125</v>
      </c>
      <c r="H24" s="7">
        <f t="shared" si="8"/>
        <v>58.064516129032263</v>
      </c>
      <c r="I24">
        <v>20</v>
      </c>
      <c r="K24">
        <v>13</v>
      </c>
      <c r="L24">
        <v>14</v>
      </c>
      <c r="M24" s="7">
        <f t="shared" si="6"/>
        <v>0.9285714285714286</v>
      </c>
    </row>
    <row r="25" spans="1:13" x14ac:dyDescent="0.2">
      <c r="B25">
        <v>22</v>
      </c>
      <c r="C25">
        <v>105</v>
      </c>
      <c r="D25">
        <v>72</v>
      </c>
      <c r="E25">
        <v>64</v>
      </c>
      <c r="F25">
        <v>32</v>
      </c>
      <c r="G25" s="7">
        <f t="shared" si="7"/>
        <v>1.4583333333333333</v>
      </c>
      <c r="H25" s="7">
        <f t="shared" si="8"/>
        <v>60.952380952380956</v>
      </c>
      <c r="I25">
        <v>19</v>
      </c>
      <c r="K25">
        <v>12</v>
      </c>
      <c r="L25">
        <v>14</v>
      </c>
      <c r="M25" s="7">
        <f t="shared" si="6"/>
        <v>0.8571428571428571</v>
      </c>
    </row>
    <row r="26" spans="1:13" x14ac:dyDescent="0.2">
      <c r="B26">
        <v>20</v>
      </c>
      <c r="C26">
        <v>95</v>
      </c>
      <c r="D26">
        <v>70</v>
      </c>
      <c r="E26">
        <v>55</v>
      </c>
      <c r="F26">
        <v>39</v>
      </c>
      <c r="G26" s="7">
        <f t="shared" si="7"/>
        <v>1.3571428571428572</v>
      </c>
      <c r="H26" s="7">
        <f t="shared" si="8"/>
        <v>57.894736842105267</v>
      </c>
      <c r="I26">
        <v>19</v>
      </c>
      <c r="K26">
        <v>12</v>
      </c>
      <c r="L26">
        <v>13</v>
      </c>
      <c r="M26" s="7">
        <f t="shared" si="6"/>
        <v>0.92307692307692313</v>
      </c>
    </row>
    <row r="27" spans="1:13" x14ac:dyDescent="0.2">
      <c r="B27">
        <v>16</v>
      </c>
      <c r="C27">
        <v>103</v>
      </c>
      <c r="D27">
        <v>78</v>
      </c>
      <c r="E27">
        <v>58</v>
      </c>
      <c r="F27">
        <v>42</v>
      </c>
      <c r="G27" s="7">
        <f t="shared" si="7"/>
        <v>1.3205128205128205</v>
      </c>
      <c r="H27" s="7">
        <f t="shared" si="8"/>
        <v>56.310679611650485</v>
      </c>
      <c r="I27">
        <v>20</v>
      </c>
      <c r="K27">
        <v>12</v>
      </c>
      <c r="L27">
        <v>14</v>
      </c>
      <c r="M27" s="7">
        <f t="shared" si="6"/>
        <v>0.8571428571428571</v>
      </c>
    </row>
    <row r="28" spans="1:13" x14ac:dyDescent="0.2">
      <c r="B28">
        <v>20</v>
      </c>
      <c r="C28">
        <v>103</v>
      </c>
      <c r="D28">
        <v>77</v>
      </c>
      <c r="E28">
        <v>63</v>
      </c>
      <c r="F28">
        <v>32</v>
      </c>
      <c r="G28" s="7">
        <f t="shared" si="7"/>
        <v>1.3376623376623376</v>
      </c>
      <c r="H28" s="7">
        <f t="shared" si="8"/>
        <v>61.165048543689316</v>
      </c>
      <c r="I28">
        <v>21</v>
      </c>
      <c r="K28">
        <v>12</v>
      </c>
      <c r="L28">
        <v>14.5</v>
      </c>
      <c r="M28" s="7">
        <f t="shared" si="6"/>
        <v>0.82758620689655171</v>
      </c>
    </row>
    <row r="29" spans="1:13" x14ac:dyDescent="0.2">
      <c r="B29">
        <v>18</v>
      </c>
      <c r="C29">
        <v>108</v>
      </c>
      <c r="D29">
        <v>75</v>
      </c>
      <c r="E29">
        <v>66</v>
      </c>
      <c r="F29">
        <v>30</v>
      </c>
      <c r="G29" s="7">
        <f t="shared" si="7"/>
        <v>1.44</v>
      </c>
      <c r="H29" s="7">
        <f t="shared" si="8"/>
        <v>61.111111111111114</v>
      </c>
      <c r="I29">
        <v>22</v>
      </c>
      <c r="K29">
        <v>11.5</v>
      </c>
      <c r="L29">
        <v>13</v>
      </c>
      <c r="M29" s="7">
        <f t="shared" si="6"/>
        <v>0.88461538461538458</v>
      </c>
    </row>
    <row r="30" spans="1:13" x14ac:dyDescent="0.2">
      <c r="B30">
        <v>17</v>
      </c>
      <c r="C30">
        <v>113</v>
      </c>
      <c r="D30">
        <v>81</v>
      </c>
      <c r="E30">
        <v>68</v>
      </c>
      <c r="F30">
        <v>33</v>
      </c>
      <c r="G30" s="7">
        <f t="shared" si="7"/>
        <v>1.3950617283950617</v>
      </c>
      <c r="H30" s="7">
        <f t="shared" si="8"/>
        <v>60.176991150442483</v>
      </c>
      <c r="I30">
        <v>21</v>
      </c>
      <c r="K30">
        <v>11.5</v>
      </c>
      <c r="L30">
        <v>13</v>
      </c>
      <c r="M30" s="7">
        <f t="shared" si="6"/>
        <v>0.88461538461538458</v>
      </c>
    </row>
    <row r="31" spans="1:13" x14ac:dyDescent="0.2">
      <c r="B31">
        <v>18</v>
      </c>
      <c r="C31">
        <v>106</v>
      </c>
      <c r="D31">
        <v>75</v>
      </c>
      <c r="E31">
        <v>65</v>
      </c>
      <c r="F31">
        <v>34</v>
      </c>
      <c r="G31" s="7">
        <f t="shared" si="7"/>
        <v>1.4133333333333333</v>
      </c>
      <c r="H31" s="7">
        <f t="shared" si="8"/>
        <v>61.320754716981128</v>
      </c>
      <c r="I31">
        <v>19</v>
      </c>
      <c r="K31">
        <v>11</v>
      </c>
      <c r="L31">
        <v>12</v>
      </c>
      <c r="M31" s="7">
        <f t="shared" si="6"/>
        <v>0.91666666666666663</v>
      </c>
    </row>
    <row r="32" spans="1:13" x14ac:dyDescent="0.2">
      <c r="B32">
        <v>14</v>
      </c>
      <c r="C32">
        <v>105</v>
      </c>
      <c r="D32">
        <v>74</v>
      </c>
      <c r="E32">
        <v>64</v>
      </c>
      <c r="F32">
        <v>35</v>
      </c>
      <c r="G32" s="7">
        <f t="shared" si="7"/>
        <v>1.4189189189189189</v>
      </c>
      <c r="H32" s="7">
        <f t="shared" si="8"/>
        <v>60.952380952380956</v>
      </c>
      <c r="I32">
        <v>21</v>
      </c>
      <c r="K32">
        <v>10</v>
      </c>
      <c r="L32">
        <v>12</v>
      </c>
      <c r="M32" s="7">
        <f t="shared" si="6"/>
        <v>0.83333333333333337</v>
      </c>
    </row>
    <row r="33" spans="2:13" x14ac:dyDescent="0.2">
      <c r="B33">
        <v>18</v>
      </c>
      <c r="C33">
        <v>100</v>
      </c>
      <c r="D33">
        <v>69</v>
      </c>
      <c r="E33">
        <v>64</v>
      </c>
      <c r="F33">
        <v>30</v>
      </c>
      <c r="G33" s="7">
        <f t="shared" si="7"/>
        <v>1.4492753623188406</v>
      </c>
      <c r="H33" s="7">
        <f t="shared" si="8"/>
        <v>64</v>
      </c>
      <c r="I33">
        <v>22</v>
      </c>
      <c r="K33">
        <v>11</v>
      </c>
      <c r="L33">
        <v>13</v>
      </c>
      <c r="M33" s="7">
        <f t="shared" si="6"/>
        <v>0.84615384615384615</v>
      </c>
    </row>
    <row r="34" spans="2:13" x14ac:dyDescent="0.2">
      <c r="B34">
        <v>17</v>
      </c>
      <c r="C34">
        <v>105</v>
      </c>
      <c r="D34">
        <v>61</v>
      </c>
      <c r="E34">
        <v>65</v>
      </c>
      <c r="F34">
        <v>29</v>
      </c>
      <c r="G34" s="7">
        <f t="shared" si="7"/>
        <v>1.721311475409836</v>
      </c>
      <c r="H34" s="7">
        <f t="shared" si="8"/>
        <v>61.904761904761905</v>
      </c>
      <c r="I34">
        <v>22</v>
      </c>
      <c r="K34">
        <v>10</v>
      </c>
      <c r="L34">
        <v>13</v>
      </c>
      <c r="M34" s="7">
        <f t="shared" si="6"/>
        <v>0.76923076923076927</v>
      </c>
    </row>
    <row r="35" spans="2:13" x14ac:dyDescent="0.2">
      <c r="B35">
        <v>13</v>
      </c>
      <c r="C35">
        <v>108</v>
      </c>
      <c r="D35">
        <v>76</v>
      </c>
      <c r="E35">
        <v>64</v>
      </c>
      <c r="F35">
        <v>33</v>
      </c>
      <c r="G35" s="7">
        <f t="shared" si="7"/>
        <v>1.4210526315789473</v>
      </c>
      <c r="H35" s="7">
        <f t="shared" si="8"/>
        <v>59.259259259259252</v>
      </c>
      <c r="I35">
        <v>20</v>
      </c>
      <c r="K35">
        <v>11</v>
      </c>
      <c r="L35">
        <v>13</v>
      </c>
      <c r="M35" s="7">
        <f t="shared" si="6"/>
        <v>0.84615384615384615</v>
      </c>
    </row>
    <row r="36" spans="2:13" x14ac:dyDescent="0.2">
      <c r="B36">
        <v>17</v>
      </c>
      <c r="C36">
        <v>108</v>
      </c>
      <c r="D36">
        <v>78</v>
      </c>
      <c r="E36">
        <v>65</v>
      </c>
      <c r="F36">
        <v>32</v>
      </c>
      <c r="G36" s="7">
        <f t="shared" si="7"/>
        <v>1.3846153846153846</v>
      </c>
      <c r="H36" s="7">
        <f t="shared" si="8"/>
        <v>60.185185185185183</v>
      </c>
      <c r="I36">
        <v>20</v>
      </c>
      <c r="K36">
        <v>10</v>
      </c>
      <c r="L36">
        <v>13</v>
      </c>
      <c r="M36" s="7">
        <f t="shared" si="6"/>
        <v>0.76923076923076927</v>
      </c>
    </row>
    <row r="37" spans="2:13" x14ac:dyDescent="0.2">
      <c r="B37">
        <v>18</v>
      </c>
      <c r="C37">
        <v>115</v>
      </c>
      <c r="D37">
        <v>70</v>
      </c>
      <c r="E37">
        <v>70</v>
      </c>
      <c r="F37">
        <v>32</v>
      </c>
      <c r="G37" s="7">
        <f t="shared" si="7"/>
        <v>1.6428571428571428</v>
      </c>
      <c r="H37" s="7">
        <f t="shared" si="8"/>
        <v>60.869565217391312</v>
      </c>
      <c r="I37">
        <v>20</v>
      </c>
      <c r="K37">
        <v>10</v>
      </c>
      <c r="L37">
        <v>13</v>
      </c>
      <c r="M37" s="7">
        <f t="shared" si="6"/>
        <v>0.76923076923076927</v>
      </c>
    </row>
    <row r="38" spans="2:13" x14ac:dyDescent="0.2">
      <c r="K38">
        <v>12</v>
      </c>
      <c r="L38">
        <v>14</v>
      </c>
      <c r="M38" s="7">
        <f t="shared" si="6"/>
        <v>0.8571428571428571</v>
      </c>
    </row>
    <row r="39" spans="2:13" x14ac:dyDescent="0.2">
      <c r="K39">
        <v>8</v>
      </c>
      <c r="L39">
        <v>11</v>
      </c>
      <c r="M39" s="7">
        <f t="shared" si="6"/>
        <v>0.72727272727272729</v>
      </c>
    </row>
    <row r="40" spans="2:13" x14ac:dyDescent="0.2">
      <c r="K40">
        <v>9</v>
      </c>
      <c r="L40">
        <v>10</v>
      </c>
      <c r="M40" s="7">
        <f t="shared" si="6"/>
        <v>0.9</v>
      </c>
    </row>
    <row r="145" spans="9:10" x14ac:dyDescent="0.2">
      <c r="I145" s="5"/>
      <c r="J145" s="5"/>
    </row>
    <row r="146" spans="9:10" x14ac:dyDescent="0.2">
      <c r="I146" s="5"/>
      <c r="J146" s="5"/>
    </row>
    <row r="147" spans="9:10" x14ac:dyDescent="0.2">
      <c r="I147" s="5"/>
      <c r="J147" s="5"/>
    </row>
    <row r="148" spans="9:10" x14ac:dyDescent="0.2">
      <c r="I148" s="5"/>
      <c r="J148" s="5"/>
    </row>
    <row r="149" spans="9:10" x14ac:dyDescent="0.2">
      <c r="I149" s="5"/>
      <c r="J149" s="5"/>
    </row>
    <row r="150" spans="9:10" x14ac:dyDescent="0.2">
      <c r="I150" s="5"/>
      <c r="J150" s="5"/>
    </row>
    <row r="151" spans="9:10" x14ac:dyDescent="0.2">
      <c r="I151" s="5"/>
      <c r="J151" s="5"/>
    </row>
    <row r="152" spans="9:10" x14ac:dyDescent="0.2">
      <c r="I152" s="5"/>
      <c r="J152" s="5"/>
    </row>
    <row r="153" spans="9:10" x14ac:dyDescent="0.2">
      <c r="I153" s="5"/>
      <c r="J153" s="5"/>
    </row>
    <row r="154" spans="9:10" x14ac:dyDescent="0.2">
      <c r="I154" s="5"/>
      <c r="J154" s="5"/>
    </row>
    <row r="155" spans="9:10" x14ac:dyDescent="0.2">
      <c r="I155" s="5"/>
      <c r="J155" s="5"/>
    </row>
    <row r="156" spans="9:10" x14ac:dyDescent="0.2">
      <c r="I156" s="5"/>
      <c r="J156" s="5"/>
    </row>
    <row r="157" spans="9:10" x14ac:dyDescent="0.2">
      <c r="I157" s="5"/>
      <c r="J157" s="5"/>
    </row>
    <row r="158" spans="9:10" x14ac:dyDescent="0.2">
      <c r="I158" s="5"/>
      <c r="J158" s="5"/>
    </row>
    <row r="159" spans="9:10" x14ac:dyDescent="0.2">
      <c r="I159" s="5"/>
      <c r="J159" s="5"/>
    </row>
    <row r="160" spans="9:10" x14ac:dyDescent="0.2">
      <c r="I160" s="5"/>
      <c r="J160" s="5"/>
    </row>
    <row r="161" spans="9:10" x14ac:dyDescent="0.2">
      <c r="I161" s="5"/>
      <c r="J161" s="5"/>
    </row>
    <row r="162" spans="9:10" x14ac:dyDescent="0.2">
      <c r="I162" s="5"/>
      <c r="J162" s="5"/>
    </row>
    <row r="163" spans="9:10" x14ac:dyDescent="0.2">
      <c r="I163" s="5"/>
      <c r="J163" s="5"/>
    </row>
    <row r="164" spans="9:10" x14ac:dyDescent="0.2">
      <c r="I164" s="5"/>
      <c r="J164" s="5"/>
    </row>
    <row r="165" spans="9:10" x14ac:dyDescent="0.2">
      <c r="I165" s="5"/>
      <c r="J165" s="5"/>
    </row>
    <row r="166" spans="9:10" x14ac:dyDescent="0.2">
      <c r="I166" s="5"/>
      <c r="J166" s="5"/>
    </row>
    <row r="167" spans="9:10" x14ac:dyDescent="0.2">
      <c r="I167" s="5"/>
      <c r="J167" s="5"/>
    </row>
    <row r="168" spans="9:10" x14ac:dyDescent="0.2">
      <c r="I168" s="5"/>
      <c r="J168" s="5"/>
    </row>
    <row r="169" spans="9:10" x14ac:dyDescent="0.2">
      <c r="I169" s="5"/>
      <c r="J169" s="5"/>
    </row>
    <row r="170" spans="9:10" x14ac:dyDescent="0.2">
      <c r="I170" s="5"/>
      <c r="J170" s="5"/>
    </row>
    <row r="171" spans="9:10" x14ac:dyDescent="0.2">
      <c r="I171" s="5"/>
      <c r="J171" s="5"/>
    </row>
    <row r="172" spans="9:10" x14ac:dyDescent="0.2">
      <c r="I172" s="5"/>
      <c r="J172" s="5"/>
    </row>
    <row r="173" spans="9:10" x14ac:dyDescent="0.2">
      <c r="I173" s="5"/>
      <c r="J173" s="5"/>
    </row>
    <row r="174" spans="9:10" x14ac:dyDescent="0.2">
      <c r="I174" s="5"/>
      <c r="J174" s="5"/>
    </row>
    <row r="175" spans="9:10" x14ac:dyDescent="0.2">
      <c r="I175" s="5"/>
      <c r="J175" s="5"/>
    </row>
    <row r="176" spans="9:10" x14ac:dyDescent="0.2">
      <c r="I176" s="5"/>
      <c r="J176" s="5"/>
    </row>
  </sheetData>
  <phoneticPr fontId="4" type="noConversion"/>
  <pageMargins left="0.75" right="0.75" top="1" bottom="1" header="0.5" footer="0.5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workbookViewId="0">
      <selection activeCell="H3" sqref="H3"/>
    </sheetView>
  </sheetViews>
  <sheetFormatPr defaultRowHeight="12.75" x14ac:dyDescent="0.2"/>
  <sheetData>
    <row r="1" spans="1:18" x14ac:dyDescent="0.2">
      <c r="A1" s="2" t="s">
        <v>1184</v>
      </c>
      <c r="B1" s="2" t="s">
        <v>583</v>
      </c>
      <c r="C1" s="2" t="s">
        <v>1</v>
      </c>
      <c r="D1" s="2" t="s">
        <v>2</v>
      </c>
      <c r="E1" s="2" t="s">
        <v>5</v>
      </c>
      <c r="F1" s="2" t="s">
        <v>4</v>
      </c>
      <c r="G1" s="6" t="s">
        <v>3</v>
      </c>
      <c r="H1" s="6" t="s">
        <v>6</v>
      </c>
      <c r="I1" s="2" t="s">
        <v>24</v>
      </c>
      <c r="J1" s="6" t="s">
        <v>141</v>
      </c>
      <c r="K1" s="2" t="s">
        <v>7</v>
      </c>
      <c r="L1" s="2" t="s">
        <v>8</v>
      </c>
      <c r="M1" s="6" t="s">
        <v>56</v>
      </c>
      <c r="N1" t="s">
        <v>45</v>
      </c>
      <c r="O1" t="s">
        <v>46</v>
      </c>
      <c r="P1" t="s">
        <v>47</v>
      </c>
      <c r="Q1" t="s">
        <v>73</v>
      </c>
      <c r="R1" t="s">
        <v>74</v>
      </c>
    </row>
    <row r="2" spans="1:18" x14ac:dyDescent="0.2">
      <c r="A2" t="s">
        <v>12</v>
      </c>
      <c r="B2" s="1">
        <f>AVERAGE(B21:B990)</f>
        <v>19.5</v>
      </c>
      <c r="C2" s="1">
        <f t="shared" ref="C2:M2" si="0">AVERAGE(C21:C990)</f>
        <v>112.17857142857143</v>
      </c>
      <c r="D2" s="1">
        <f t="shared" si="0"/>
        <v>76.142857142857139</v>
      </c>
      <c r="E2" s="1">
        <f t="shared" si="0"/>
        <v>60.035714285714285</v>
      </c>
      <c r="F2" s="1">
        <f t="shared" si="0"/>
        <v>36.178571428571431</v>
      </c>
      <c r="G2" s="1">
        <f t="shared" si="0"/>
        <v>1.4761219869882007</v>
      </c>
      <c r="H2" s="1">
        <f t="shared" si="0"/>
        <v>53.50987088666453</v>
      </c>
      <c r="I2" s="1">
        <f t="shared" si="0"/>
        <v>23.035714285714285</v>
      </c>
      <c r="J2" s="1">
        <f t="shared" si="0"/>
        <v>0.11975561748618839</v>
      </c>
      <c r="K2" s="1">
        <f t="shared" si="0"/>
        <v>12.461538461538462</v>
      </c>
      <c r="L2" s="1">
        <f t="shared" si="0"/>
        <v>13.26923076923077</v>
      </c>
      <c r="M2" s="1">
        <f t="shared" si="0"/>
        <v>0.94165023011176863</v>
      </c>
      <c r="Q2" s="7" t="e">
        <f>AVERAGE(Q22:Q990)</f>
        <v>#DIV/0!</v>
      </c>
      <c r="R2" s="7" t="e">
        <f>AVERAGE(R22:R990)</f>
        <v>#DIV/0!</v>
      </c>
    </row>
    <row r="3" spans="1:18" x14ac:dyDescent="0.2">
      <c r="A3" t="s">
        <v>14</v>
      </c>
      <c r="B3">
        <f>MIN(B21:B990)</f>
        <v>12</v>
      </c>
      <c r="C3">
        <f t="shared" ref="C3:M3" si="1">MIN(C21:C990)</f>
        <v>82</v>
      </c>
      <c r="D3">
        <f t="shared" si="1"/>
        <v>54</v>
      </c>
      <c r="E3">
        <f t="shared" si="1"/>
        <v>39</v>
      </c>
      <c r="F3">
        <f t="shared" si="1"/>
        <v>27</v>
      </c>
      <c r="G3" s="7">
        <f t="shared" si="1"/>
        <v>1.25</v>
      </c>
      <c r="H3">
        <f t="shared" si="1"/>
        <v>45</v>
      </c>
      <c r="I3">
        <f t="shared" si="1"/>
        <v>19</v>
      </c>
      <c r="J3" s="7">
        <f t="shared" si="1"/>
        <v>8.1081081081081086E-2</v>
      </c>
      <c r="K3">
        <f t="shared" si="1"/>
        <v>12</v>
      </c>
      <c r="L3">
        <f t="shared" si="1"/>
        <v>12</v>
      </c>
      <c r="M3" s="7">
        <f t="shared" si="1"/>
        <v>0.8571428571428571</v>
      </c>
      <c r="Q3" s="7">
        <f>MIN(Q22:Q990)</f>
        <v>0</v>
      </c>
      <c r="R3" s="7">
        <f>MIN(R22:R990)</f>
        <v>0</v>
      </c>
    </row>
    <row r="4" spans="1:18" x14ac:dyDescent="0.2">
      <c r="A4" t="s">
        <v>15</v>
      </c>
      <c r="B4" s="1">
        <f>PERCENTILE(B21:B990,0.05)</f>
        <v>12.35</v>
      </c>
      <c r="C4" s="1">
        <f t="shared" ref="C4:M4" si="2">PERCENTILE(C21:C990,0.05)</f>
        <v>90</v>
      </c>
      <c r="D4" s="1">
        <f t="shared" si="2"/>
        <v>62.7</v>
      </c>
      <c r="E4" s="1">
        <f t="shared" si="2"/>
        <v>49.1</v>
      </c>
      <c r="F4" s="1">
        <f t="shared" si="2"/>
        <v>30</v>
      </c>
      <c r="G4" s="1">
        <f t="shared" si="2"/>
        <v>1.2954561781609195</v>
      </c>
      <c r="H4" s="1">
        <f t="shared" si="2"/>
        <v>47.653764581124072</v>
      </c>
      <c r="I4" s="1">
        <f t="shared" si="2"/>
        <v>20.350000000000001</v>
      </c>
      <c r="J4" s="1">
        <f t="shared" si="2"/>
        <v>8.4166666666666667E-2</v>
      </c>
      <c r="K4" s="1">
        <f t="shared" si="2"/>
        <v>12</v>
      </c>
      <c r="L4" s="1">
        <f t="shared" si="2"/>
        <v>12</v>
      </c>
      <c r="M4" s="1">
        <f t="shared" si="2"/>
        <v>0.8571428571428571</v>
      </c>
      <c r="Q4" s="7" t="e">
        <f>PERCENTILE(Q22:Q990,0.05)</f>
        <v>#NUM!</v>
      </c>
      <c r="R4" s="7" t="e">
        <f>PERCENTILE(R22:R990,0.05)</f>
        <v>#NUM!</v>
      </c>
    </row>
    <row r="5" spans="1:18" x14ac:dyDescent="0.2">
      <c r="A5" t="s">
        <v>16</v>
      </c>
      <c r="B5" s="1">
        <f>PERCENTILE(B21:B990,0.95)</f>
        <v>27.65</v>
      </c>
      <c r="C5" s="1">
        <f t="shared" ref="C5:M5" si="3">PERCENTILE(C21:C990,0.95)</f>
        <v>129.79999999999998</v>
      </c>
      <c r="D5" s="1">
        <f t="shared" si="3"/>
        <v>87</v>
      </c>
      <c r="E5" s="1">
        <f t="shared" si="3"/>
        <v>74.599999999999994</v>
      </c>
      <c r="F5" s="1">
        <f t="shared" si="3"/>
        <v>40.65</v>
      </c>
      <c r="G5" s="1">
        <f t="shared" si="3"/>
        <v>1.6720833333333334</v>
      </c>
      <c r="H5" s="1">
        <f t="shared" si="3"/>
        <v>59.461707854171756</v>
      </c>
      <c r="I5" s="1">
        <f t="shared" si="3"/>
        <v>25</v>
      </c>
      <c r="J5" s="1">
        <f t="shared" si="3"/>
        <v>0.19382352941176464</v>
      </c>
      <c r="K5" s="1">
        <f t="shared" si="3"/>
        <v>13</v>
      </c>
      <c r="L5" s="1">
        <f t="shared" si="3"/>
        <v>14</v>
      </c>
      <c r="M5" s="1">
        <f t="shared" si="3"/>
        <v>1.0333333333333332</v>
      </c>
      <c r="Q5" s="7" t="e">
        <f>PERCENTILE(Q22:Q990,0.95)</f>
        <v>#NUM!</v>
      </c>
      <c r="R5" s="7" t="e">
        <f>PERCENTILE(R22:R990,0.95)</f>
        <v>#NUM!</v>
      </c>
    </row>
    <row r="6" spans="1:18" x14ac:dyDescent="0.2">
      <c r="A6" t="s">
        <v>13</v>
      </c>
      <c r="B6">
        <f>MAX(B21:B990)</f>
        <v>30</v>
      </c>
      <c r="C6">
        <f t="shared" ref="C6:M6" si="4">MAX(C21:C990)</f>
        <v>149</v>
      </c>
      <c r="D6">
        <f t="shared" si="4"/>
        <v>96</v>
      </c>
      <c r="E6">
        <f t="shared" si="4"/>
        <v>80</v>
      </c>
      <c r="F6">
        <f t="shared" si="4"/>
        <v>42</v>
      </c>
      <c r="G6">
        <f t="shared" si="4"/>
        <v>1.7126436781609196</v>
      </c>
      <c r="H6" s="7">
        <f t="shared" si="4"/>
        <v>61.111111111111114</v>
      </c>
      <c r="I6">
        <f t="shared" si="4"/>
        <v>25</v>
      </c>
      <c r="J6" s="7">
        <f t="shared" si="4"/>
        <v>0.23809523809523808</v>
      </c>
      <c r="K6">
        <f t="shared" si="4"/>
        <v>13</v>
      </c>
      <c r="L6">
        <f t="shared" si="4"/>
        <v>14</v>
      </c>
      <c r="M6" s="7">
        <f t="shared" si="4"/>
        <v>1.0833333333333333</v>
      </c>
      <c r="Q6" s="7">
        <f>MAX(Q22:Q990)</f>
        <v>0</v>
      </c>
      <c r="R6" s="7">
        <f>MAX(R22:R990)</f>
        <v>0</v>
      </c>
    </row>
    <row r="7" spans="1:18" x14ac:dyDescent="0.2">
      <c r="A7" s="5" t="s">
        <v>22</v>
      </c>
      <c r="B7" s="5">
        <f>COUNT(B21:B990)</f>
        <v>28</v>
      </c>
      <c r="C7" s="5">
        <f t="shared" ref="C7:M7" si="5">COUNT(C21:C990)</f>
        <v>28</v>
      </c>
      <c r="D7" s="5">
        <f t="shared" si="5"/>
        <v>28</v>
      </c>
      <c r="E7" s="5">
        <f t="shared" si="5"/>
        <v>28</v>
      </c>
      <c r="F7" s="5">
        <f t="shared" si="5"/>
        <v>28</v>
      </c>
      <c r="G7" s="5">
        <f t="shared" si="5"/>
        <v>28</v>
      </c>
      <c r="H7" s="5">
        <f t="shared" si="5"/>
        <v>28</v>
      </c>
      <c r="I7" s="5">
        <f t="shared" si="5"/>
        <v>28</v>
      </c>
      <c r="J7" s="5">
        <f t="shared" si="5"/>
        <v>28</v>
      </c>
      <c r="K7" s="5">
        <f t="shared" si="5"/>
        <v>13</v>
      </c>
      <c r="L7" s="5">
        <f t="shared" si="5"/>
        <v>13</v>
      </c>
      <c r="M7" s="5">
        <f t="shared" si="5"/>
        <v>13</v>
      </c>
      <c r="N7" s="5"/>
      <c r="O7" s="5"/>
      <c r="P7" s="5"/>
      <c r="Q7" s="5">
        <f>COUNT(Q21:Q990)</f>
        <v>0</v>
      </c>
      <c r="R7" s="5">
        <f>COUNT(R21:R990)</f>
        <v>0</v>
      </c>
    </row>
    <row r="21" spans="1:13" x14ac:dyDescent="0.2">
      <c r="A21" t="s">
        <v>828</v>
      </c>
      <c r="B21">
        <v>18</v>
      </c>
      <c r="C21">
        <v>115</v>
      </c>
      <c r="D21">
        <v>87</v>
      </c>
      <c r="E21">
        <v>61</v>
      </c>
      <c r="F21">
        <v>31</v>
      </c>
      <c r="G21">
        <f>C21/D21</f>
        <v>1.3218390804597702</v>
      </c>
      <c r="H21">
        <f>E21/C21*100</f>
        <v>53.04347826086957</v>
      </c>
      <c r="I21">
        <v>25</v>
      </c>
      <c r="J21">
        <f>5/45</f>
        <v>0.1111111111111111</v>
      </c>
      <c r="K21">
        <v>12</v>
      </c>
      <c r="L21">
        <v>13.5</v>
      </c>
      <c r="M21" s="7">
        <f t="shared" ref="M21:M33" si="6">K21/L21</f>
        <v>0.88888888888888884</v>
      </c>
    </row>
    <row r="22" spans="1:13" x14ac:dyDescent="0.2">
      <c r="B22">
        <v>15</v>
      </c>
      <c r="C22">
        <v>115</v>
      </c>
      <c r="D22">
        <v>85</v>
      </c>
      <c r="E22">
        <v>55</v>
      </c>
      <c r="F22">
        <v>35</v>
      </c>
      <c r="G22">
        <f t="shared" ref="G22:G48" si="7">C22/D22</f>
        <v>1.3529411764705883</v>
      </c>
      <c r="H22">
        <f t="shared" ref="H22:H48" si="8">E22/C22*100</f>
        <v>47.826086956521742</v>
      </c>
      <c r="I22">
        <v>23</v>
      </c>
      <c r="J22">
        <f>6/41</f>
        <v>0.14634146341463414</v>
      </c>
      <c r="K22">
        <v>12</v>
      </c>
      <c r="L22">
        <v>12</v>
      </c>
      <c r="M22" s="7">
        <f t="shared" si="6"/>
        <v>1</v>
      </c>
    </row>
    <row r="23" spans="1:13" x14ac:dyDescent="0.2">
      <c r="B23">
        <v>15</v>
      </c>
      <c r="C23">
        <v>82</v>
      </c>
      <c r="D23">
        <v>64</v>
      </c>
      <c r="E23">
        <v>39</v>
      </c>
      <c r="F23">
        <v>39</v>
      </c>
      <c r="G23">
        <f t="shared" si="7"/>
        <v>1.28125</v>
      </c>
      <c r="H23">
        <f t="shared" si="8"/>
        <v>47.560975609756099</v>
      </c>
      <c r="I23">
        <v>19</v>
      </c>
      <c r="J23">
        <f>3/34</f>
        <v>8.8235294117647065E-2</v>
      </c>
      <c r="K23">
        <v>12</v>
      </c>
      <c r="L23">
        <v>14</v>
      </c>
      <c r="M23" s="7">
        <f t="shared" si="6"/>
        <v>0.8571428571428571</v>
      </c>
    </row>
    <row r="24" spans="1:13" x14ac:dyDescent="0.2">
      <c r="B24">
        <v>20</v>
      </c>
      <c r="C24">
        <v>90</v>
      </c>
      <c r="D24">
        <v>62</v>
      </c>
      <c r="E24">
        <v>47</v>
      </c>
      <c r="F24">
        <v>30</v>
      </c>
      <c r="G24">
        <f t="shared" si="7"/>
        <v>1.4516129032258065</v>
      </c>
      <c r="H24">
        <f t="shared" si="8"/>
        <v>52.222222222222229</v>
      </c>
      <c r="I24">
        <v>22</v>
      </c>
      <c r="J24">
        <f>3/32</f>
        <v>9.375E-2</v>
      </c>
      <c r="K24">
        <v>13</v>
      </c>
      <c r="L24">
        <v>13</v>
      </c>
      <c r="M24" s="7">
        <f t="shared" si="6"/>
        <v>1</v>
      </c>
    </row>
    <row r="25" spans="1:13" x14ac:dyDescent="0.2">
      <c r="B25">
        <v>18</v>
      </c>
      <c r="C25">
        <v>120</v>
      </c>
      <c r="D25">
        <v>96</v>
      </c>
      <c r="E25">
        <v>54</v>
      </c>
      <c r="F25">
        <v>38</v>
      </c>
      <c r="G25">
        <f t="shared" si="7"/>
        <v>1.25</v>
      </c>
      <c r="H25">
        <f t="shared" si="8"/>
        <v>45</v>
      </c>
      <c r="I25">
        <v>23</v>
      </c>
      <c r="J25">
        <f>6/49</f>
        <v>0.12244897959183673</v>
      </c>
      <c r="K25">
        <v>12</v>
      </c>
      <c r="L25">
        <v>13</v>
      </c>
      <c r="M25" s="7">
        <f t="shared" si="6"/>
        <v>0.92307692307692313</v>
      </c>
    </row>
    <row r="26" spans="1:13" x14ac:dyDescent="0.2">
      <c r="B26">
        <v>22</v>
      </c>
      <c r="C26">
        <v>115</v>
      </c>
      <c r="D26">
        <v>79</v>
      </c>
      <c r="E26">
        <v>57</v>
      </c>
      <c r="F26">
        <v>36</v>
      </c>
      <c r="G26">
        <f t="shared" si="7"/>
        <v>1.4556962025316456</v>
      </c>
      <c r="H26">
        <f t="shared" si="8"/>
        <v>49.565217391304351</v>
      </c>
      <c r="I26">
        <v>23</v>
      </c>
      <c r="J26">
        <f>4/41</f>
        <v>9.7560975609756101E-2</v>
      </c>
      <c r="K26">
        <v>12</v>
      </c>
      <c r="L26">
        <v>14</v>
      </c>
      <c r="M26" s="7">
        <f t="shared" si="6"/>
        <v>0.8571428571428571</v>
      </c>
    </row>
    <row r="27" spans="1:13" x14ac:dyDescent="0.2">
      <c r="B27">
        <v>25</v>
      </c>
      <c r="C27">
        <v>113</v>
      </c>
      <c r="D27">
        <v>78</v>
      </c>
      <c r="E27">
        <v>60</v>
      </c>
      <c r="F27">
        <v>42</v>
      </c>
      <c r="G27">
        <f t="shared" si="7"/>
        <v>1.4487179487179487</v>
      </c>
      <c r="H27">
        <f t="shared" si="8"/>
        <v>53.097345132743371</v>
      </c>
      <c r="I27">
        <v>24</v>
      </c>
      <c r="J27">
        <f>3/37</f>
        <v>8.1081081081081086E-2</v>
      </c>
      <c r="K27">
        <v>13</v>
      </c>
      <c r="L27">
        <v>14</v>
      </c>
      <c r="M27" s="7">
        <f t="shared" si="6"/>
        <v>0.9285714285714286</v>
      </c>
    </row>
    <row r="28" spans="1:13" x14ac:dyDescent="0.2">
      <c r="B28">
        <v>30</v>
      </c>
      <c r="C28">
        <v>149</v>
      </c>
      <c r="D28">
        <v>87</v>
      </c>
      <c r="E28">
        <v>76</v>
      </c>
      <c r="F28">
        <v>37</v>
      </c>
      <c r="G28">
        <f t="shared" si="7"/>
        <v>1.7126436781609196</v>
      </c>
      <c r="H28">
        <f t="shared" si="8"/>
        <v>51.006711409395976</v>
      </c>
      <c r="I28">
        <v>24</v>
      </c>
      <c r="J28">
        <f>4/45</f>
        <v>8.8888888888888892E-2</v>
      </c>
      <c r="K28">
        <v>13</v>
      </c>
      <c r="L28">
        <v>12</v>
      </c>
      <c r="M28" s="7">
        <f t="shared" si="6"/>
        <v>1.0833333333333333</v>
      </c>
    </row>
    <row r="29" spans="1:13" x14ac:dyDescent="0.2">
      <c r="B29">
        <v>28</v>
      </c>
      <c r="C29">
        <v>134</v>
      </c>
      <c r="D29">
        <v>80</v>
      </c>
      <c r="E29">
        <v>80</v>
      </c>
      <c r="F29">
        <v>34</v>
      </c>
      <c r="G29">
        <f t="shared" si="7"/>
        <v>1.675</v>
      </c>
      <c r="H29">
        <f t="shared" si="8"/>
        <v>59.701492537313428</v>
      </c>
      <c r="I29">
        <v>24</v>
      </c>
      <c r="J29">
        <f>4/38</f>
        <v>0.10526315789473684</v>
      </c>
      <c r="K29">
        <v>13</v>
      </c>
      <c r="L29">
        <v>14</v>
      </c>
      <c r="M29" s="7">
        <f t="shared" si="6"/>
        <v>0.9285714285714286</v>
      </c>
    </row>
    <row r="30" spans="1:13" x14ac:dyDescent="0.2">
      <c r="B30">
        <v>24</v>
      </c>
      <c r="C30">
        <v>101</v>
      </c>
      <c r="D30">
        <v>69</v>
      </c>
      <c r="E30">
        <v>55</v>
      </c>
      <c r="F30">
        <v>40</v>
      </c>
      <c r="G30">
        <f t="shared" si="7"/>
        <v>1.463768115942029</v>
      </c>
      <c r="H30">
        <f t="shared" si="8"/>
        <v>54.455445544554458</v>
      </c>
      <c r="I30">
        <v>25</v>
      </c>
      <c r="J30">
        <f>3/36</f>
        <v>8.3333333333333329E-2</v>
      </c>
      <c r="K30">
        <v>13</v>
      </c>
      <c r="L30">
        <v>14</v>
      </c>
      <c r="M30" s="7">
        <f t="shared" si="6"/>
        <v>0.9285714285714286</v>
      </c>
    </row>
    <row r="31" spans="1:13" x14ac:dyDescent="0.2">
      <c r="B31">
        <v>27</v>
      </c>
      <c r="C31">
        <v>122</v>
      </c>
      <c r="D31">
        <v>75</v>
      </c>
      <c r="E31">
        <v>70</v>
      </c>
      <c r="F31">
        <v>37</v>
      </c>
      <c r="G31">
        <f t="shared" si="7"/>
        <v>1.6266666666666667</v>
      </c>
      <c r="H31">
        <f t="shared" si="8"/>
        <v>57.377049180327866</v>
      </c>
      <c r="I31">
        <v>25</v>
      </c>
      <c r="J31">
        <f>5/39</f>
        <v>0.12820512820512819</v>
      </c>
      <c r="K31">
        <v>13</v>
      </c>
      <c r="L31">
        <v>13</v>
      </c>
      <c r="M31" s="7">
        <f t="shared" si="6"/>
        <v>1</v>
      </c>
    </row>
    <row r="32" spans="1:13" x14ac:dyDescent="0.2">
      <c r="B32">
        <v>17</v>
      </c>
      <c r="C32">
        <v>105</v>
      </c>
      <c r="D32">
        <v>75</v>
      </c>
      <c r="E32">
        <v>60</v>
      </c>
      <c r="F32">
        <v>39</v>
      </c>
      <c r="G32">
        <f t="shared" si="7"/>
        <v>1.4</v>
      </c>
      <c r="H32">
        <f t="shared" si="8"/>
        <v>57.142857142857139</v>
      </c>
      <c r="I32">
        <v>22</v>
      </c>
      <c r="J32">
        <f>5/35</f>
        <v>0.14285714285714285</v>
      </c>
      <c r="K32">
        <v>12</v>
      </c>
      <c r="L32">
        <v>13</v>
      </c>
      <c r="M32" s="7">
        <f t="shared" si="6"/>
        <v>0.92307692307692313</v>
      </c>
    </row>
    <row r="33" spans="1:13" x14ac:dyDescent="0.2">
      <c r="B33">
        <v>25</v>
      </c>
      <c r="C33">
        <v>122</v>
      </c>
      <c r="D33">
        <v>80</v>
      </c>
      <c r="E33">
        <v>72</v>
      </c>
      <c r="F33">
        <v>27</v>
      </c>
      <c r="G33">
        <f t="shared" si="7"/>
        <v>1.5249999999999999</v>
      </c>
      <c r="H33">
        <f t="shared" si="8"/>
        <v>59.016393442622949</v>
      </c>
      <c r="I33">
        <v>20</v>
      </c>
      <c r="J33">
        <f>5/38</f>
        <v>0.13157894736842105</v>
      </c>
      <c r="K33">
        <v>12</v>
      </c>
      <c r="L33">
        <v>13</v>
      </c>
      <c r="M33" s="7">
        <f t="shared" si="6"/>
        <v>0.92307692307692313</v>
      </c>
    </row>
    <row r="34" spans="1:13" x14ac:dyDescent="0.2">
      <c r="B34">
        <v>23</v>
      </c>
      <c r="C34">
        <v>115</v>
      </c>
      <c r="D34">
        <v>75</v>
      </c>
      <c r="E34">
        <v>62</v>
      </c>
      <c r="F34">
        <v>37</v>
      </c>
      <c r="G34">
        <f t="shared" si="7"/>
        <v>1.5333333333333334</v>
      </c>
      <c r="H34">
        <f t="shared" si="8"/>
        <v>53.913043478260867</v>
      </c>
      <c r="I34">
        <v>24</v>
      </c>
      <c r="J34">
        <f>7/34</f>
        <v>0.20588235294117646</v>
      </c>
    </row>
    <row r="35" spans="1:13" x14ac:dyDescent="0.2">
      <c r="B35">
        <v>22</v>
      </c>
      <c r="C35">
        <v>120</v>
      </c>
      <c r="D35">
        <v>80</v>
      </c>
      <c r="E35">
        <v>58</v>
      </c>
      <c r="F35">
        <v>32</v>
      </c>
      <c r="G35">
        <f t="shared" si="7"/>
        <v>1.5</v>
      </c>
      <c r="H35">
        <f t="shared" si="8"/>
        <v>48.333333333333336</v>
      </c>
      <c r="I35">
        <v>24</v>
      </c>
      <c r="J35">
        <f>10/42</f>
        <v>0.23809523809523808</v>
      </c>
    </row>
    <row r="36" spans="1:13" x14ac:dyDescent="0.2">
      <c r="B36">
        <v>21</v>
      </c>
      <c r="C36">
        <v>120</v>
      </c>
      <c r="D36">
        <v>80</v>
      </c>
      <c r="E36">
        <v>67</v>
      </c>
      <c r="F36">
        <v>39</v>
      </c>
      <c r="G36">
        <f t="shared" si="7"/>
        <v>1.5</v>
      </c>
      <c r="H36">
        <f t="shared" si="8"/>
        <v>55.833333333333336</v>
      </c>
      <c r="I36">
        <v>23</v>
      </c>
      <c r="J36">
        <f>6/35</f>
        <v>0.17142857142857143</v>
      </c>
    </row>
    <row r="37" spans="1:13" x14ac:dyDescent="0.2">
      <c r="B37">
        <v>25</v>
      </c>
      <c r="C37">
        <v>115</v>
      </c>
      <c r="D37">
        <v>76</v>
      </c>
      <c r="E37">
        <v>64</v>
      </c>
      <c r="F37">
        <v>36</v>
      </c>
      <c r="G37">
        <f t="shared" si="7"/>
        <v>1.513157894736842</v>
      </c>
      <c r="H37">
        <f t="shared" si="8"/>
        <v>55.652173913043477</v>
      </c>
      <c r="I37">
        <v>25</v>
      </c>
      <c r="J37">
        <f>4/39</f>
        <v>0.10256410256410256</v>
      </c>
    </row>
    <row r="38" spans="1:13" x14ac:dyDescent="0.2">
      <c r="A38" t="s">
        <v>1188</v>
      </c>
      <c r="B38">
        <v>12</v>
      </c>
      <c r="C38">
        <v>90</v>
      </c>
      <c r="D38">
        <v>54</v>
      </c>
      <c r="E38">
        <v>55</v>
      </c>
      <c r="F38">
        <v>30</v>
      </c>
      <c r="G38">
        <f t="shared" si="7"/>
        <v>1.6666666666666667</v>
      </c>
      <c r="H38">
        <f t="shared" si="8"/>
        <v>61.111111111111114</v>
      </c>
      <c r="I38">
        <v>22</v>
      </c>
      <c r="J38">
        <f>3/27</f>
        <v>0.1111111111111111</v>
      </c>
    </row>
    <row r="39" spans="1:13" x14ac:dyDescent="0.2">
      <c r="B39">
        <v>18</v>
      </c>
      <c r="C39">
        <v>108</v>
      </c>
      <c r="D39">
        <v>70</v>
      </c>
      <c r="E39">
        <v>60</v>
      </c>
      <c r="F39">
        <v>38</v>
      </c>
      <c r="G39">
        <f t="shared" si="7"/>
        <v>1.5428571428571429</v>
      </c>
      <c r="H39">
        <f t="shared" si="8"/>
        <v>55.555555555555557</v>
      </c>
      <c r="I39">
        <v>22</v>
      </c>
      <c r="J39">
        <f>3/35</f>
        <v>8.5714285714285715E-2</v>
      </c>
    </row>
    <row r="40" spans="1:13" x14ac:dyDescent="0.2">
      <c r="B40">
        <v>15</v>
      </c>
      <c r="C40">
        <v>115</v>
      </c>
      <c r="D40">
        <v>78</v>
      </c>
      <c r="E40">
        <v>63</v>
      </c>
      <c r="F40">
        <v>40</v>
      </c>
      <c r="G40">
        <f t="shared" si="7"/>
        <v>1.4743589743589745</v>
      </c>
      <c r="H40">
        <f t="shared" si="8"/>
        <v>54.782608695652172</v>
      </c>
      <c r="I40">
        <v>23</v>
      </c>
      <c r="J40">
        <f>5/38</f>
        <v>0.13157894736842105</v>
      </c>
    </row>
    <row r="41" spans="1:13" x14ac:dyDescent="0.2">
      <c r="B41">
        <v>12</v>
      </c>
      <c r="C41">
        <v>108</v>
      </c>
      <c r="D41">
        <v>72</v>
      </c>
      <c r="E41">
        <v>60</v>
      </c>
      <c r="F41">
        <v>37</v>
      </c>
      <c r="G41">
        <f t="shared" si="7"/>
        <v>1.5</v>
      </c>
      <c r="H41">
        <f t="shared" si="8"/>
        <v>55.555555555555557</v>
      </c>
      <c r="I41">
        <v>23</v>
      </c>
      <c r="J41">
        <f>5/38</f>
        <v>0.13157894736842105</v>
      </c>
    </row>
    <row r="42" spans="1:13" x14ac:dyDescent="0.2">
      <c r="B42">
        <v>13</v>
      </c>
      <c r="C42">
        <v>105</v>
      </c>
      <c r="D42">
        <v>70</v>
      </c>
      <c r="E42">
        <v>60</v>
      </c>
      <c r="F42">
        <v>33</v>
      </c>
      <c r="G42">
        <f t="shared" si="7"/>
        <v>1.5</v>
      </c>
      <c r="H42">
        <f t="shared" si="8"/>
        <v>57.142857142857139</v>
      </c>
      <c r="I42">
        <v>21</v>
      </c>
      <c r="J42">
        <f>4/36</f>
        <v>0.1111111111111111</v>
      </c>
    </row>
    <row r="43" spans="1:13" x14ac:dyDescent="0.2">
      <c r="B43">
        <v>15</v>
      </c>
      <c r="C43">
        <v>110</v>
      </c>
      <c r="D43">
        <v>76</v>
      </c>
      <c r="E43">
        <v>60</v>
      </c>
      <c r="F43">
        <v>38</v>
      </c>
      <c r="G43">
        <f t="shared" si="7"/>
        <v>1.4473684210526316</v>
      </c>
      <c r="H43">
        <f t="shared" si="8"/>
        <v>54.54545454545454</v>
      </c>
      <c r="I43">
        <v>22</v>
      </c>
      <c r="J43">
        <f>4/36</f>
        <v>0.1111111111111111</v>
      </c>
    </row>
    <row r="44" spans="1:13" x14ac:dyDescent="0.2">
      <c r="B44">
        <v>20</v>
      </c>
      <c r="C44">
        <v>115</v>
      </c>
      <c r="D44">
        <v>82</v>
      </c>
      <c r="E44">
        <v>59</v>
      </c>
      <c r="F44">
        <v>38</v>
      </c>
      <c r="G44">
        <f t="shared" si="7"/>
        <v>1.4024390243902438</v>
      </c>
      <c r="H44">
        <f t="shared" si="8"/>
        <v>51.304347826086961</v>
      </c>
      <c r="I44">
        <v>23</v>
      </c>
      <c r="J44">
        <f>5/42</f>
        <v>0.11904761904761904</v>
      </c>
    </row>
    <row r="45" spans="1:13" x14ac:dyDescent="0.2">
      <c r="B45">
        <v>18</v>
      </c>
      <c r="C45">
        <v>105</v>
      </c>
      <c r="D45">
        <v>74</v>
      </c>
      <c r="E45">
        <v>54</v>
      </c>
      <c r="F45">
        <v>41</v>
      </c>
      <c r="G45">
        <f t="shared" si="7"/>
        <v>1.4189189189189189</v>
      </c>
      <c r="H45">
        <f t="shared" si="8"/>
        <v>51.428571428571423</v>
      </c>
      <c r="I45">
        <v>22</v>
      </c>
      <c r="J45">
        <f>3/35</f>
        <v>8.5714285714285715E-2</v>
      </c>
    </row>
    <row r="46" spans="1:13" x14ac:dyDescent="0.2">
      <c r="B46">
        <v>17</v>
      </c>
      <c r="C46">
        <v>116</v>
      </c>
      <c r="D46">
        <v>78</v>
      </c>
      <c r="E46">
        <v>65</v>
      </c>
      <c r="F46">
        <v>35</v>
      </c>
      <c r="G46">
        <f t="shared" si="7"/>
        <v>1.4871794871794872</v>
      </c>
      <c r="H46">
        <f t="shared" si="8"/>
        <v>56.034482758620683</v>
      </c>
      <c r="I46">
        <v>24</v>
      </c>
      <c r="J46">
        <f>5/40</f>
        <v>0.125</v>
      </c>
    </row>
    <row r="47" spans="1:13" x14ac:dyDescent="0.2">
      <c r="B47">
        <v>14</v>
      </c>
      <c r="C47">
        <v>104</v>
      </c>
      <c r="D47">
        <v>75</v>
      </c>
      <c r="E47">
        <v>53</v>
      </c>
      <c r="F47">
        <v>36</v>
      </c>
      <c r="G47">
        <f t="shared" si="7"/>
        <v>1.3866666666666667</v>
      </c>
      <c r="H47">
        <f t="shared" si="8"/>
        <v>50.96153846153846</v>
      </c>
      <c r="I47">
        <v>23</v>
      </c>
      <c r="J47">
        <f>4/39</f>
        <v>0.10256410256410256</v>
      </c>
    </row>
    <row r="48" spans="1:13" x14ac:dyDescent="0.2">
      <c r="B48">
        <v>17</v>
      </c>
      <c r="C48">
        <v>112</v>
      </c>
      <c r="D48">
        <v>75</v>
      </c>
      <c r="E48">
        <v>55</v>
      </c>
      <c r="F48">
        <v>38</v>
      </c>
      <c r="G48">
        <f t="shared" si="7"/>
        <v>1.4933333333333334</v>
      </c>
      <c r="H48">
        <f t="shared" si="8"/>
        <v>49.107142857142854</v>
      </c>
      <c r="I48">
        <v>25</v>
      </c>
      <c r="J48">
        <v>0.1</v>
      </c>
    </row>
  </sheetData>
  <phoneticPr fontId="4" type="noConversion"/>
  <pageMargins left="0.75" right="0.75" top="1" bottom="1" header="0.5" footer="0.5"/>
  <headerFooter alignWithMargins="0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workbookViewId="0">
      <selection activeCell="J6" sqref="J6"/>
    </sheetView>
  </sheetViews>
  <sheetFormatPr defaultRowHeight="12.75" x14ac:dyDescent="0.2"/>
  <sheetData>
    <row r="1" spans="1:18" x14ac:dyDescent="0.2">
      <c r="A1" s="2" t="s">
        <v>1183</v>
      </c>
      <c r="B1" s="2" t="s">
        <v>583</v>
      </c>
      <c r="C1" s="2" t="s">
        <v>1</v>
      </c>
      <c r="D1" s="2" t="s">
        <v>2</v>
      </c>
      <c r="E1" s="2" t="s">
        <v>5</v>
      </c>
      <c r="F1" s="2" t="s">
        <v>4</v>
      </c>
      <c r="G1" s="6" t="s">
        <v>3</v>
      </c>
      <c r="H1" s="6" t="s">
        <v>6</v>
      </c>
      <c r="I1" s="2" t="s">
        <v>24</v>
      </c>
      <c r="J1" s="6" t="s">
        <v>141</v>
      </c>
      <c r="K1" s="2" t="s">
        <v>7</v>
      </c>
      <c r="L1" s="2" t="s">
        <v>8</v>
      </c>
      <c r="M1" s="6" t="s">
        <v>56</v>
      </c>
      <c r="N1" t="s">
        <v>45</v>
      </c>
      <c r="O1" t="s">
        <v>46</v>
      </c>
      <c r="P1" t="s">
        <v>47</v>
      </c>
      <c r="Q1" t="s">
        <v>73</v>
      </c>
      <c r="R1" t="s">
        <v>74</v>
      </c>
    </row>
    <row r="2" spans="1:18" x14ac:dyDescent="0.2">
      <c r="A2" t="s">
        <v>12</v>
      </c>
      <c r="B2" s="1">
        <f t="shared" ref="B2:J2" si="0">AVERAGE(B23:B990)</f>
        <v>12.714285714285714</v>
      </c>
      <c r="C2" s="1">
        <f t="shared" si="0"/>
        <v>89.214285714285708</v>
      </c>
      <c r="D2" s="1">
        <f t="shared" si="0"/>
        <v>64.285714285714292</v>
      </c>
      <c r="E2" s="1">
        <f t="shared" si="0"/>
        <v>53.857142857142854</v>
      </c>
      <c r="F2" s="1">
        <f t="shared" si="0"/>
        <v>29.928571428571427</v>
      </c>
      <c r="G2" s="7">
        <f t="shared" si="0"/>
        <v>1.383923977508396</v>
      </c>
      <c r="H2" s="7">
        <f t="shared" si="0"/>
        <v>0.6062645422943399</v>
      </c>
      <c r="I2" s="1">
        <f t="shared" si="0"/>
        <v>17.285714285714285</v>
      </c>
      <c r="J2" s="7">
        <f t="shared" si="0"/>
        <v>0.10900221165452258</v>
      </c>
      <c r="K2" s="1">
        <f>AVERAGE(K32:K988)</f>
        <v>11</v>
      </c>
      <c r="L2" s="1">
        <f>AVERAGE(L32:L990)</f>
        <v>10.5</v>
      </c>
      <c r="M2" s="7">
        <f>AVERAGE(M23:M990)</f>
        <v>0.9550346320346319</v>
      </c>
      <c r="Q2" s="7" t="e">
        <f>AVERAGE(Q22:Q990)</f>
        <v>#DIV/0!</v>
      </c>
      <c r="R2" s="7" t="e">
        <f>AVERAGE(R22:R990)</f>
        <v>#DIV/0!</v>
      </c>
    </row>
    <row r="3" spans="1:18" x14ac:dyDescent="0.2">
      <c r="A3" t="s">
        <v>14</v>
      </c>
      <c r="B3">
        <f>MIN(B23:B990)</f>
        <v>6</v>
      </c>
      <c r="C3">
        <f t="shared" ref="C3:M3" si="1">MIN(C23:C990)</f>
        <v>55</v>
      </c>
      <c r="D3">
        <f t="shared" si="1"/>
        <v>47</v>
      </c>
      <c r="E3">
        <f t="shared" si="1"/>
        <v>35</v>
      </c>
      <c r="F3">
        <f t="shared" si="1"/>
        <v>25</v>
      </c>
      <c r="G3">
        <f t="shared" si="1"/>
        <v>1.1458333333333333</v>
      </c>
      <c r="H3">
        <f t="shared" si="1"/>
        <v>0.55319148936170215</v>
      </c>
      <c r="I3">
        <f t="shared" si="1"/>
        <v>12</v>
      </c>
      <c r="J3">
        <f t="shared" si="1"/>
        <v>6.6666666666666666E-2</v>
      </c>
      <c r="K3">
        <f t="shared" si="1"/>
        <v>9.5</v>
      </c>
      <c r="L3">
        <f t="shared" si="1"/>
        <v>10</v>
      </c>
      <c r="M3">
        <f t="shared" si="1"/>
        <v>0.83333333333333337</v>
      </c>
      <c r="Q3" s="7">
        <f>MIN(Q22:Q990)</f>
        <v>0</v>
      </c>
      <c r="R3" s="7">
        <f>MIN(R22:R990)</f>
        <v>0</v>
      </c>
    </row>
    <row r="4" spans="1:18" x14ac:dyDescent="0.2">
      <c r="A4" t="s">
        <v>15</v>
      </c>
      <c r="B4" s="1">
        <f>PERCENTILE(B23:B990,0.05)</f>
        <v>7.3</v>
      </c>
      <c r="C4" s="1">
        <f t="shared" ref="C4:M4" si="2">PERCENTILE(C23:C990,0.05)</f>
        <v>59.55</v>
      </c>
      <c r="D4" s="1">
        <f t="shared" si="2"/>
        <v>47.65</v>
      </c>
      <c r="E4" s="1">
        <f t="shared" si="2"/>
        <v>38.25</v>
      </c>
      <c r="F4" s="1">
        <f t="shared" si="2"/>
        <v>26.3</v>
      </c>
      <c r="G4" s="1">
        <f t="shared" si="2"/>
        <v>1.1792106807511737</v>
      </c>
      <c r="H4" s="1">
        <f t="shared" si="2"/>
        <v>0.56100832562442182</v>
      </c>
      <c r="I4" s="1">
        <f t="shared" si="2"/>
        <v>13.3</v>
      </c>
      <c r="J4" s="1">
        <f t="shared" si="2"/>
        <v>7.9047619047619047E-2</v>
      </c>
      <c r="K4" s="1">
        <f t="shared" si="2"/>
        <v>9.7249999999999996</v>
      </c>
      <c r="L4" s="1">
        <f t="shared" si="2"/>
        <v>10</v>
      </c>
      <c r="M4" s="1">
        <f t="shared" si="2"/>
        <v>0.84696969696969704</v>
      </c>
      <c r="Q4" s="7" t="e">
        <f>PERCENTILE(Q22:Q990,0.05)</f>
        <v>#NUM!</v>
      </c>
      <c r="R4" s="7" t="e">
        <f>PERCENTILE(R22:R990,0.05)</f>
        <v>#NUM!</v>
      </c>
    </row>
    <row r="5" spans="1:18" x14ac:dyDescent="0.2">
      <c r="A5" t="s">
        <v>16</v>
      </c>
      <c r="B5" s="1">
        <f>PERCENTILE(B23:B990,0.95)</f>
        <v>15.7</v>
      </c>
      <c r="C5" s="1">
        <f t="shared" ref="C5:M5" si="3">PERCENTILE(C23:C990,0.95)</f>
        <v>102.05</v>
      </c>
      <c r="D5" s="1">
        <f t="shared" si="3"/>
        <v>72.400000000000006</v>
      </c>
      <c r="E5" s="1">
        <f t="shared" si="3"/>
        <v>63.75</v>
      </c>
      <c r="F5" s="1">
        <f t="shared" si="3"/>
        <v>33.700000000000003</v>
      </c>
      <c r="G5" s="1">
        <f t="shared" si="3"/>
        <v>1.5599509803921567</v>
      </c>
      <c r="H5" s="1">
        <f t="shared" si="3"/>
        <v>0.65122983870967743</v>
      </c>
      <c r="I5" s="1">
        <f t="shared" si="3"/>
        <v>20.350000000000001</v>
      </c>
      <c r="J5" s="1">
        <f t="shared" si="3"/>
        <v>0.15119047619047618</v>
      </c>
      <c r="K5" s="1">
        <f t="shared" si="3"/>
        <v>11</v>
      </c>
      <c r="L5" s="1">
        <f t="shared" si="3"/>
        <v>12.274999999999999</v>
      </c>
      <c r="M5" s="1">
        <f t="shared" si="3"/>
        <v>1.0764285714285715</v>
      </c>
      <c r="Q5" s="7" t="e">
        <f>PERCENTILE(Q22:Q990,0.95)</f>
        <v>#NUM!</v>
      </c>
      <c r="R5" s="7" t="e">
        <f>PERCENTILE(R22:R990,0.95)</f>
        <v>#NUM!</v>
      </c>
    </row>
    <row r="6" spans="1:18" x14ac:dyDescent="0.2">
      <c r="A6" t="s">
        <v>13</v>
      </c>
      <c r="B6">
        <f>MAX(B23:B990)</f>
        <v>17</v>
      </c>
      <c r="C6">
        <f t="shared" ref="C6:M6" si="4">MAX(C23:C990)</f>
        <v>104</v>
      </c>
      <c r="D6">
        <f t="shared" si="4"/>
        <v>75</v>
      </c>
      <c r="E6">
        <f t="shared" si="4"/>
        <v>67</v>
      </c>
      <c r="F6">
        <f t="shared" si="4"/>
        <v>35</v>
      </c>
      <c r="G6">
        <f t="shared" si="4"/>
        <v>1.6166666666666667</v>
      </c>
      <c r="H6">
        <f t="shared" si="4"/>
        <v>0.66249999999999998</v>
      </c>
      <c r="I6">
        <f t="shared" si="4"/>
        <v>21</v>
      </c>
      <c r="J6">
        <f t="shared" si="4"/>
        <v>0.16666666666666666</v>
      </c>
      <c r="K6">
        <f t="shared" si="4"/>
        <v>11</v>
      </c>
      <c r="L6">
        <f t="shared" si="4"/>
        <v>12.5</v>
      </c>
      <c r="M6">
        <f t="shared" si="4"/>
        <v>1.1000000000000001</v>
      </c>
      <c r="Q6" s="7">
        <f>MAX(Q22:Q990)</f>
        <v>0</v>
      </c>
      <c r="R6" s="7">
        <f>MAX(R22:R990)</f>
        <v>0</v>
      </c>
    </row>
    <row r="7" spans="1:18" x14ac:dyDescent="0.2">
      <c r="A7" s="5" t="s">
        <v>22</v>
      </c>
      <c r="B7" s="5">
        <f>COUNT(B23:B990)</f>
        <v>14</v>
      </c>
      <c r="C7" s="5">
        <f t="shared" ref="C7:M7" si="5">COUNT(C23:C990)</f>
        <v>14</v>
      </c>
      <c r="D7" s="5">
        <f t="shared" si="5"/>
        <v>14</v>
      </c>
      <c r="E7" s="5">
        <f t="shared" si="5"/>
        <v>14</v>
      </c>
      <c r="F7" s="5">
        <f t="shared" si="5"/>
        <v>14</v>
      </c>
      <c r="G7" s="5">
        <f t="shared" si="5"/>
        <v>14</v>
      </c>
      <c r="H7" s="5">
        <f t="shared" si="5"/>
        <v>14</v>
      </c>
      <c r="I7" s="5">
        <f t="shared" si="5"/>
        <v>14</v>
      </c>
      <c r="J7" s="5">
        <f t="shared" si="5"/>
        <v>14</v>
      </c>
      <c r="K7" s="5">
        <f t="shared" si="5"/>
        <v>10</v>
      </c>
      <c r="L7" s="5">
        <f t="shared" si="5"/>
        <v>10</v>
      </c>
      <c r="M7" s="5">
        <f t="shared" si="5"/>
        <v>10</v>
      </c>
      <c r="N7" s="5"/>
      <c r="O7" s="5"/>
      <c r="P7" s="5"/>
      <c r="Q7" s="5">
        <f>COUNT(Q21:Q990)</f>
        <v>0</v>
      </c>
      <c r="R7" s="5">
        <f>COUNT(R21:R990)</f>
        <v>0</v>
      </c>
    </row>
    <row r="22" spans="2:13" x14ac:dyDescent="0.2">
      <c r="M22" s="7"/>
    </row>
    <row r="23" spans="2:13" x14ac:dyDescent="0.2">
      <c r="B23">
        <v>8</v>
      </c>
      <c r="C23">
        <v>62</v>
      </c>
      <c r="D23">
        <v>47</v>
      </c>
      <c r="E23">
        <v>40</v>
      </c>
      <c r="F23">
        <v>30</v>
      </c>
      <c r="G23">
        <f>C23/D23</f>
        <v>1.3191489361702127</v>
      </c>
      <c r="H23">
        <f>E23/C23</f>
        <v>0.64516129032258063</v>
      </c>
      <c r="I23">
        <v>12</v>
      </c>
      <c r="J23">
        <f>4/24</f>
        <v>0.16666666666666666</v>
      </c>
      <c r="K23">
        <v>10.5</v>
      </c>
      <c r="L23">
        <v>10.5</v>
      </c>
      <c r="M23" s="7">
        <f>K23/L23</f>
        <v>1</v>
      </c>
    </row>
    <row r="24" spans="2:13" x14ac:dyDescent="0.2">
      <c r="B24">
        <v>6</v>
      </c>
      <c r="C24">
        <v>55</v>
      </c>
      <c r="D24">
        <v>48</v>
      </c>
      <c r="E24">
        <v>35</v>
      </c>
      <c r="F24">
        <v>35</v>
      </c>
      <c r="G24">
        <f t="shared" ref="G24:G36" si="6">C24/D24</f>
        <v>1.1458333333333333</v>
      </c>
      <c r="H24">
        <f t="shared" ref="H24:H36" si="7">E24/C24</f>
        <v>0.63636363636363635</v>
      </c>
      <c r="I24">
        <v>14</v>
      </c>
      <c r="J24">
        <f>3/24</f>
        <v>0.125</v>
      </c>
      <c r="K24">
        <v>11</v>
      </c>
      <c r="L24">
        <v>12</v>
      </c>
      <c r="M24" s="7">
        <f t="shared" ref="M24:M32" si="8">K24/L24</f>
        <v>0.91666666666666663</v>
      </c>
    </row>
    <row r="25" spans="2:13" x14ac:dyDescent="0.2">
      <c r="B25">
        <v>15</v>
      </c>
      <c r="C25">
        <v>96</v>
      </c>
      <c r="D25">
        <v>70</v>
      </c>
      <c r="E25">
        <v>55</v>
      </c>
      <c r="F25">
        <v>33</v>
      </c>
      <c r="G25">
        <f t="shared" si="6"/>
        <v>1.3714285714285714</v>
      </c>
      <c r="H25">
        <f t="shared" si="7"/>
        <v>0.57291666666666663</v>
      </c>
      <c r="I25">
        <v>19</v>
      </c>
      <c r="J25">
        <f>4/36</f>
        <v>0.1111111111111111</v>
      </c>
      <c r="K25">
        <v>11</v>
      </c>
      <c r="L25">
        <v>12.5</v>
      </c>
      <c r="M25" s="7">
        <f t="shared" si="8"/>
        <v>0.88</v>
      </c>
    </row>
    <row r="26" spans="2:13" x14ac:dyDescent="0.2">
      <c r="B26">
        <v>13</v>
      </c>
      <c r="C26">
        <v>85</v>
      </c>
      <c r="D26">
        <v>71</v>
      </c>
      <c r="E26">
        <v>53</v>
      </c>
      <c r="F26">
        <v>32</v>
      </c>
      <c r="G26">
        <f t="shared" si="6"/>
        <v>1.1971830985915493</v>
      </c>
      <c r="H26">
        <f t="shared" si="7"/>
        <v>0.62352941176470589</v>
      </c>
      <c r="I26">
        <v>19</v>
      </c>
      <c r="J26">
        <f>4/36</f>
        <v>0.1111111111111111</v>
      </c>
      <c r="K26">
        <v>10</v>
      </c>
      <c r="L26">
        <v>12</v>
      </c>
      <c r="M26" s="7">
        <f t="shared" si="8"/>
        <v>0.83333333333333337</v>
      </c>
    </row>
    <row r="27" spans="2:13" x14ac:dyDescent="0.2">
      <c r="B27">
        <v>14</v>
      </c>
      <c r="C27">
        <v>94</v>
      </c>
      <c r="D27">
        <v>67</v>
      </c>
      <c r="E27">
        <v>52</v>
      </c>
      <c r="F27">
        <v>30</v>
      </c>
      <c r="G27">
        <f t="shared" si="6"/>
        <v>1.4029850746268657</v>
      </c>
      <c r="H27">
        <f t="shared" si="7"/>
        <v>0.55319148936170215</v>
      </c>
      <c r="I27">
        <v>18</v>
      </c>
      <c r="J27">
        <f>3/35</f>
        <v>8.5714285714285715E-2</v>
      </c>
      <c r="K27">
        <v>9.5</v>
      </c>
      <c r="L27">
        <v>11</v>
      </c>
      <c r="M27" s="7">
        <f t="shared" si="8"/>
        <v>0.86363636363636365</v>
      </c>
    </row>
    <row r="28" spans="2:13" x14ac:dyDescent="0.2">
      <c r="B28">
        <v>14</v>
      </c>
      <c r="C28">
        <v>92</v>
      </c>
      <c r="D28">
        <v>65</v>
      </c>
      <c r="E28">
        <v>52</v>
      </c>
      <c r="F28">
        <v>28</v>
      </c>
      <c r="G28">
        <f t="shared" si="6"/>
        <v>1.4153846153846155</v>
      </c>
      <c r="H28">
        <f t="shared" si="7"/>
        <v>0.56521739130434778</v>
      </c>
      <c r="I28">
        <v>17</v>
      </c>
      <c r="J28">
        <f>3/32</f>
        <v>9.375E-2</v>
      </c>
      <c r="K28">
        <v>11</v>
      </c>
      <c r="L28">
        <v>10</v>
      </c>
      <c r="M28" s="7">
        <f t="shared" si="8"/>
        <v>1.1000000000000001</v>
      </c>
    </row>
    <row r="29" spans="2:13" x14ac:dyDescent="0.2">
      <c r="B29">
        <v>10</v>
      </c>
      <c r="C29">
        <v>80</v>
      </c>
      <c r="D29">
        <v>60</v>
      </c>
      <c r="E29">
        <v>53</v>
      </c>
      <c r="F29">
        <v>31</v>
      </c>
      <c r="G29">
        <f t="shared" si="6"/>
        <v>1.3333333333333333</v>
      </c>
      <c r="H29">
        <f t="shared" si="7"/>
        <v>0.66249999999999998</v>
      </c>
      <c r="I29">
        <v>17</v>
      </c>
      <c r="J29">
        <f>2/30</f>
        <v>6.6666666666666666E-2</v>
      </c>
      <c r="K29">
        <v>11</v>
      </c>
      <c r="L29">
        <v>11</v>
      </c>
      <c r="M29" s="7">
        <f t="shared" si="8"/>
        <v>1</v>
      </c>
    </row>
    <row r="30" spans="2:13" x14ac:dyDescent="0.2">
      <c r="B30">
        <v>17</v>
      </c>
      <c r="C30">
        <v>100</v>
      </c>
      <c r="D30">
        <v>70</v>
      </c>
      <c r="E30">
        <v>60</v>
      </c>
      <c r="F30">
        <v>27</v>
      </c>
      <c r="G30">
        <f t="shared" si="6"/>
        <v>1.4285714285714286</v>
      </c>
      <c r="H30">
        <f t="shared" si="7"/>
        <v>0.6</v>
      </c>
      <c r="I30">
        <v>18</v>
      </c>
      <c r="J30">
        <f>5/35</f>
        <v>0.14285714285714285</v>
      </c>
      <c r="K30">
        <v>10</v>
      </c>
      <c r="L30">
        <v>10</v>
      </c>
      <c r="M30" s="7">
        <f t="shared" si="8"/>
        <v>1</v>
      </c>
    </row>
    <row r="31" spans="2:13" x14ac:dyDescent="0.2">
      <c r="B31">
        <v>12</v>
      </c>
      <c r="C31">
        <v>92</v>
      </c>
      <c r="D31">
        <v>68</v>
      </c>
      <c r="E31">
        <v>52</v>
      </c>
      <c r="F31">
        <v>28</v>
      </c>
      <c r="G31">
        <f t="shared" si="6"/>
        <v>1.3529411764705883</v>
      </c>
      <c r="H31">
        <f t="shared" si="7"/>
        <v>0.56521739130434778</v>
      </c>
      <c r="I31">
        <v>16</v>
      </c>
      <c r="J31">
        <f>4/33</f>
        <v>0.12121212121212122</v>
      </c>
      <c r="K31">
        <v>10</v>
      </c>
      <c r="L31">
        <v>11</v>
      </c>
      <c r="M31" s="7">
        <f t="shared" si="8"/>
        <v>0.90909090909090906</v>
      </c>
    </row>
    <row r="32" spans="2:13" x14ac:dyDescent="0.2">
      <c r="B32">
        <v>14</v>
      </c>
      <c r="C32">
        <v>90</v>
      </c>
      <c r="D32">
        <v>62</v>
      </c>
      <c r="E32">
        <v>58</v>
      </c>
      <c r="F32">
        <v>28</v>
      </c>
      <c r="G32">
        <f t="shared" si="6"/>
        <v>1.4516129032258065</v>
      </c>
      <c r="H32">
        <f t="shared" si="7"/>
        <v>0.64444444444444449</v>
      </c>
      <c r="I32">
        <v>18</v>
      </c>
      <c r="J32">
        <f>3/34</f>
        <v>8.8235294117647065E-2</v>
      </c>
      <c r="K32">
        <v>11</v>
      </c>
      <c r="L32">
        <v>10.5</v>
      </c>
      <c r="M32" s="7">
        <f t="shared" si="8"/>
        <v>1.0476190476190477</v>
      </c>
    </row>
    <row r="33" spans="2:10" x14ac:dyDescent="0.2">
      <c r="B33">
        <v>13</v>
      </c>
      <c r="C33">
        <v>101</v>
      </c>
      <c r="D33">
        <v>75</v>
      </c>
      <c r="E33">
        <v>60</v>
      </c>
      <c r="F33">
        <v>29</v>
      </c>
      <c r="G33">
        <f t="shared" si="6"/>
        <v>1.3466666666666667</v>
      </c>
      <c r="H33">
        <f t="shared" si="7"/>
        <v>0.59405940594059403</v>
      </c>
      <c r="I33">
        <v>16</v>
      </c>
      <c r="J33">
        <f>5/37</f>
        <v>0.13513513513513514</v>
      </c>
    </row>
    <row r="34" spans="2:10" x14ac:dyDescent="0.2">
      <c r="B34">
        <v>15</v>
      </c>
      <c r="C34">
        <v>104</v>
      </c>
      <c r="D34">
        <v>68</v>
      </c>
      <c r="E34">
        <v>67</v>
      </c>
      <c r="F34">
        <v>32</v>
      </c>
      <c r="G34">
        <f t="shared" si="6"/>
        <v>1.5294117647058822</v>
      </c>
      <c r="H34">
        <f t="shared" si="7"/>
        <v>0.64423076923076927</v>
      </c>
      <c r="I34">
        <v>20</v>
      </c>
      <c r="J34">
        <f>3/35</f>
        <v>8.5714285714285715E-2</v>
      </c>
    </row>
    <row r="35" spans="2:10" x14ac:dyDescent="0.2">
      <c r="B35">
        <v>13</v>
      </c>
      <c r="C35">
        <v>101</v>
      </c>
      <c r="D35">
        <v>69</v>
      </c>
      <c r="E35">
        <v>62</v>
      </c>
      <c r="F35">
        <v>31</v>
      </c>
      <c r="G35">
        <f t="shared" si="6"/>
        <v>1.463768115942029</v>
      </c>
      <c r="H35">
        <f t="shared" si="7"/>
        <v>0.61386138613861385</v>
      </c>
      <c r="I35">
        <v>21</v>
      </c>
      <c r="J35">
        <f>3/35</f>
        <v>8.5714285714285715E-2</v>
      </c>
    </row>
    <row r="36" spans="2:10" x14ac:dyDescent="0.2">
      <c r="B36">
        <v>14</v>
      </c>
      <c r="C36">
        <v>97</v>
      </c>
      <c r="D36">
        <v>60</v>
      </c>
      <c r="E36">
        <v>55</v>
      </c>
      <c r="F36">
        <v>25</v>
      </c>
      <c r="G36">
        <f t="shared" si="6"/>
        <v>1.6166666666666667</v>
      </c>
      <c r="H36">
        <f t="shared" si="7"/>
        <v>0.5670103092783505</v>
      </c>
      <c r="I36">
        <v>17</v>
      </c>
      <c r="J36">
        <f>3/28</f>
        <v>0.10714285714285714</v>
      </c>
    </row>
  </sheetData>
  <phoneticPr fontId="4" type="noConversion"/>
  <pageMargins left="0.75" right="0.75" top="1" bottom="1" header="0.5" footer="0.5"/>
  <headerFooter alignWithMargins="0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>
      <selection activeCell="H21" sqref="G21:H21"/>
    </sheetView>
  </sheetViews>
  <sheetFormatPr defaultRowHeight="12.75" x14ac:dyDescent="0.2"/>
  <sheetData>
    <row r="1" spans="1:18" x14ac:dyDescent="0.2">
      <c r="A1" s="2" t="s">
        <v>1186</v>
      </c>
      <c r="B1" s="2" t="s">
        <v>583</v>
      </c>
      <c r="C1" s="2" t="s">
        <v>1</v>
      </c>
      <c r="D1" s="2" t="s">
        <v>2</v>
      </c>
      <c r="E1" s="2" t="s">
        <v>5</v>
      </c>
      <c r="F1" s="2" t="s">
        <v>4</v>
      </c>
      <c r="G1" s="6" t="s">
        <v>3</v>
      </c>
      <c r="H1" s="6" t="s">
        <v>6</v>
      </c>
      <c r="I1" s="2" t="s">
        <v>24</v>
      </c>
      <c r="J1" s="6" t="s">
        <v>141</v>
      </c>
      <c r="K1" s="2" t="s">
        <v>7</v>
      </c>
      <c r="L1" s="2" t="s">
        <v>8</v>
      </c>
      <c r="M1" s="6" t="s">
        <v>56</v>
      </c>
      <c r="N1" t="s">
        <v>45</v>
      </c>
      <c r="O1" t="s">
        <v>46</v>
      </c>
      <c r="P1" t="s">
        <v>47</v>
      </c>
      <c r="Q1" t="s">
        <v>73</v>
      </c>
      <c r="R1" t="s">
        <v>74</v>
      </c>
    </row>
    <row r="2" spans="1:18" x14ac:dyDescent="0.2">
      <c r="A2" t="s">
        <v>12</v>
      </c>
      <c r="B2" s="1">
        <f>AVERAGE(B21:B990)</f>
        <v>17.399999999999999</v>
      </c>
      <c r="C2" s="1">
        <f>AVERAGE(C21:C990)</f>
        <v>84</v>
      </c>
      <c r="D2" s="1">
        <f t="shared" ref="D2:M2" si="0">AVERAGE(D21:D990)</f>
        <v>38</v>
      </c>
      <c r="E2" s="1">
        <f t="shared" si="0"/>
        <v>38</v>
      </c>
      <c r="F2" s="1">
        <f t="shared" si="0"/>
        <v>40.799999999999997</v>
      </c>
      <c r="G2" s="7">
        <f t="shared" si="0"/>
        <v>2.2747168529145272</v>
      </c>
      <c r="H2" s="7">
        <f t="shared" si="0"/>
        <v>44.54858866623573</v>
      </c>
      <c r="I2" s="1">
        <f t="shared" si="0"/>
        <v>16</v>
      </c>
      <c r="J2" s="7">
        <f t="shared" si="0"/>
        <v>0.77606060606060612</v>
      </c>
      <c r="K2" s="7" t="e">
        <f t="shared" si="0"/>
        <v>#DIV/0!</v>
      </c>
      <c r="L2" s="7" t="e">
        <f t="shared" si="0"/>
        <v>#DIV/0!</v>
      </c>
      <c r="M2" s="7" t="e">
        <f t="shared" si="0"/>
        <v>#DIV/0!</v>
      </c>
      <c r="Q2" s="7" t="e">
        <f>AVERAGE(Q22:Q990)</f>
        <v>#DIV/0!</v>
      </c>
      <c r="R2" s="7" t="e">
        <f>AVERAGE(R22:R990)</f>
        <v>#DIV/0!</v>
      </c>
    </row>
    <row r="3" spans="1:18" x14ac:dyDescent="0.2">
      <c r="A3" t="s">
        <v>14</v>
      </c>
      <c r="B3">
        <f>MIN(B21:B990)</f>
        <v>14</v>
      </c>
      <c r="C3">
        <f>MIN(C21:C990)</f>
        <v>55</v>
      </c>
      <c r="D3">
        <f t="shared" ref="D3:M3" si="1">MIN(D21:D990)</f>
        <v>21</v>
      </c>
      <c r="E3">
        <f t="shared" si="1"/>
        <v>21</v>
      </c>
      <c r="F3">
        <f t="shared" si="1"/>
        <v>34</v>
      </c>
      <c r="G3" s="7">
        <f t="shared" si="1"/>
        <v>2</v>
      </c>
      <c r="H3" s="7">
        <f t="shared" si="1"/>
        <v>38.181818181818187</v>
      </c>
      <c r="I3">
        <f t="shared" si="1"/>
        <v>14</v>
      </c>
      <c r="J3" s="7">
        <f t="shared" si="1"/>
        <v>0.36363636363636365</v>
      </c>
      <c r="K3" s="7">
        <f t="shared" si="1"/>
        <v>0</v>
      </c>
      <c r="L3" s="7">
        <f t="shared" si="1"/>
        <v>0</v>
      </c>
      <c r="M3" s="7">
        <f t="shared" si="1"/>
        <v>0</v>
      </c>
      <c r="Q3" s="7">
        <f>MIN(Q22:Q990)</f>
        <v>0</v>
      </c>
      <c r="R3" s="7">
        <f>MIN(R22:R990)</f>
        <v>0</v>
      </c>
    </row>
    <row r="4" spans="1:18" x14ac:dyDescent="0.2">
      <c r="A4" t="s">
        <v>15</v>
      </c>
      <c r="B4" s="1">
        <f>PERCENTILE(B21:B990,0.05)</f>
        <v>14.2</v>
      </c>
      <c r="C4" s="1">
        <f>PERCENTILE(C21:C990,0.05)</f>
        <v>61</v>
      </c>
      <c r="D4" s="1">
        <f t="shared" ref="D4:J4" si="2">PERCENTILE(D21:D990,0.05)</f>
        <v>23.4</v>
      </c>
      <c r="E4" s="1">
        <f t="shared" si="2"/>
        <v>23.4</v>
      </c>
      <c r="F4" s="1">
        <f t="shared" si="2"/>
        <v>34.799999999999997</v>
      </c>
      <c r="G4" s="7">
        <f t="shared" si="2"/>
        <v>2.0125000000000002</v>
      </c>
      <c r="H4" s="7">
        <f t="shared" si="2"/>
        <v>38.310160427807489</v>
      </c>
      <c r="I4" s="1">
        <f t="shared" si="2"/>
        <v>14.4</v>
      </c>
      <c r="J4" s="7">
        <f t="shared" si="2"/>
        <v>0.44090909090909092</v>
      </c>
      <c r="K4" s="7" t="e">
        <f>PERCENTILE(K21:K990,0.05)</f>
        <v>#NUM!</v>
      </c>
      <c r="L4" s="7" t="e">
        <f>PERCENTILE(L21:L990,0.05)</f>
        <v>#NUM!</v>
      </c>
      <c r="M4" s="7" t="e">
        <f>PERCENTILE(M21:M990,0.05)</f>
        <v>#NUM!</v>
      </c>
      <c r="Q4" s="7" t="e">
        <f>PERCENTILE(Q22:Q990,0.05)</f>
        <v>#NUM!</v>
      </c>
      <c r="R4" s="7" t="e">
        <f>PERCENTILE(R22:R990,0.05)</f>
        <v>#NUM!</v>
      </c>
    </row>
    <row r="5" spans="1:18" x14ac:dyDescent="0.2">
      <c r="A5" t="s">
        <v>16</v>
      </c>
      <c r="B5" s="1">
        <f>PERCENTILE(B21:B990,0.95)</f>
        <v>20.8</v>
      </c>
      <c r="C5" s="1">
        <f>PERCENTILE(C21:C990,0.95)</f>
        <v>97.4</v>
      </c>
      <c r="D5" s="1">
        <f t="shared" ref="D5:J5" si="3">PERCENTILE(D21:D990,0.95)</f>
        <v>47.4</v>
      </c>
      <c r="E5" s="1">
        <f t="shared" si="3"/>
        <v>47.4</v>
      </c>
      <c r="F5" s="1">
        <f t="shared" si="3"/>
        <v>44.8</v>
      </c>
      <c r="G5" s="7">
        <f t="shared" si="3"/>
        <v>2.6103896103896105</v>
      </c>
      <c r="H5" s="7">
        <f t="shared" si="3"/>
        <v>49.696969696969695</v>
      </c>
      <c r="I5" s="1">
        <f t="shared" si="3"/>
        <v>17</v>
      </c>
      <c r="J5" s="7">
        <f t="shared" si="3"/>
        <v>1</v>
      </c>
      <c r="K5" s="7" t="e">
        <f>PERCENTILE(K21:K990,0.95)</f>
        <v>#NUM!</v>
      </c>
      <c r="L5" s="7" t="e">
        <f>PERCENTILE(L21:L990,0.95)</f>
        <v>#NUM!</v>
      </c>
      <c r="M5" s="7" t="e">
        <f>PERCENTILE(M21:M990,0.95)</f>
        <v>#NUM!</v>
      </c>
      <c r="Q5" s="7" t="e">
        <f>PERCENTILE(Q22:Q990,0.95)</f>
        <v>#NUM!</v>
      </c>
      <c r="R5" s="7" t="e">
        <f>PERCENTILE(R22:R990,0.95)</f>
        <v>#NUM!</v>
      </c>
    </row>
    <row r="6" spans="1:18" x14ac:dyDescent="0.2">
      <c r="A6" t="s">
        <v>13</v>
      </c>
      <c r="B6">
        <f>MAX(B21:B990)</f>
        <v>21</v>
      </c>
      <c r="C6">
        <f>MAX(C21:C990)</f>
        <v>99</v>
      </c>
      <c r="D6">
        <f t="shared" ref="D6:M6" si="4">MAX(D21:D990)</f>
        <v>48</v>
      </c>
      <c r="E6">
        <f t="shared" si="4"/>
        <v>48</v>
      </c>
      <c r="F6">
        <f t="shared" si="4"/>
        <v>45</v>
      </c>
      <c r="G6" s="7">
        <f t="shared" si="4"/>
        <v>2.6190476190476191</v>
      </c>
      <c r="H6" s="7">
        <f t="shared" si="4"/>
        <v>50</v>
      </c>
      <c r="I6">
        <f t="shared" si="4"/>
        <v>17</v>
      </c>
      <c r="J6" s="7">
        <f t="shared" si="4"/>
        <v>1</v>
      </c>
      <c r="K6" s="7">
        <f t="shared" si="4"/>
        <v>0</v>
      </c>
      <c r="L6" s="7">
        <f t="shared" si="4"/>
        <v>0</v>
      </c>
      <c r="M6" s="7">
        <f t="shared" si="4"/>
        <v>0</v>
      </c>
      <c r="Q6" s="7">
        <f>MAX(Q22:Q990)</f>
        <v>0</v>
      </c>
      <c r="R6" s="7">
        <f>MAX(R22:R990)</f>
        <v>0</v>
      </c>
    </row>
    <row r="7" spans="1:18" x14ac:dyDescent="0.2">
      <c r="A7" s="5" t="s">
        <v>22</v>
      </c>
      <c r="B7" s="5">
        <f>COUNT(B21:B990)</f>
        <v>5</v>
      </c>
      <c r="C7" s="5">
        <f>COUNT(C21:C990)</f>
        <v>5</v>
      </c>
      <c r="D7" s="5">
        <f t="shared" ref="D7:J7" si="5">COUNT(D21:D990)</f>
        <v>5</v>
      </c>
      <c r="E7" s="5">
        <f t="shared" si="5"/>
        <v>5</v>
      </c>
      <c r="F7" s="5">
        <f t="shared" si="5"/>
        <v>5</v>
      </c>
      <c r="G7" s="5">
        <f t="shared" si="5"/>
        <v>5</v>
      </c>
      <c r="H7" s="5">
        <f t="shared" si="5"/>
        <v>5</v>
      </c>
      <c r="I7" s="5">
        <f t="shared" si="5"/>
        <v>5</v>
      </c>
      <c r="J7" s="5">
        <f t="shared" si="5"/>
        <v>5</v>
      </c>
      <c r="K7" s="5">
        <f>COUNT(K21:K990)</f>
        <v>0</v>
      </c>
      <c r="L7" s="5">
        <f>COUNT(L21:L990)</f>
        <v>0</v>
      </c>
      <c r="M7" s="5">
        <f>COUNT(M21:M990)</f>
        <v>0</v>
      </c>
      <c r="N7" s="5"/>
      <c r="O7" s="5"/>
      <c r="P7" s="5"/>
      <c r="Q7" s="5">
        <f>COUNT(Q21:Q990)</f>
        <v>0</v>
      </c>
      <c r="R7" s="5">
        <f>COUNT(R21:R990)</f>
        <v>0</v>
      </c>
    </row>
    <row r="21" spans="2:11" x14ac:dyDescent="0.2">
      <c r="B21">
        <v>20</v>
      </c>
      <c r="C21">
        <v>91</v>
      </c>
      <c r="D21">
        <v>43</v>
      </c>
      <c r="E21">
        <v>43</v>
      </c>
      <c r="F21">
        <v>44</v>
      </c>
      <c r="G21" s="7">
        <f>C21/D21</f>
        <v>2.1162790697674421</v>
      </c>
      <c r="H21" s="7">
        <f>E21/C21*100</f>
        <v>47.252747252747248</v>
      </c>
      <c r="I21" s="7">
        <v>16</v>
      </c>
      <c r="J21" s="7">
        <f>21/28</f>
        <v>0.75</v>
      </c>
      <c r="K21" s="7"/>
    </row>
    <row r="22" spans="2:11" x14ac:dyDescent="0.2">
      <c r="B22">
        <v>21</v>
      </c>
      <c r="C22">
        <v>85</v>
      </c>
      <c r="D22">
        <v>33</v>
      </c>
      <c r="E22">
        <v>33</v>
      </c>
      <c r="F22">
        <v>43</v>
      </c>
      <c r="G22" s="7">
        <f>C22/D22</f>
        <v>2.5757575757575757</v>
      </c>
      <c r="H22" s="7">
        <f>E22/C22*100</f>
        <v>38.82352941176471</v>
      </c>
      <c r="I22" s="7">
        <v>16</v>
      </c>
      <c r="J22" s="7">
        <f>8/22</f>
        <v>0.36363636363636365</v>
      </c>
      <c r="K22" s="7"/>
    </row>
    <row r="23" spans="2:11" x14ac:dyDescent="0.2">
      <c r="B23">
        <v>17</v>
      </c>
      <c r="C23">
        <v>90</v>
      </c>
      <c r="D23">
        <v>45</v>
      </c>
      <c r="E23">
        <v>45</v>
      </c>
      <c r="F23">
        <v>38</v>
      </c>
      <c r="G23" s="7">
        <f>C23/D23</f>
        <v>2</v>
      </c>
      <c r="H23" s="7">
        <f>E23/C23*100</f>
        <v>50</v>
      </c>
      <c r="I23" s="7">
        <v>17</v>
      </c>
      <c r="J23" s="7">
        <v>1</v>
      </c>
      <c r="K23" s="7"/>
    </row>
    <row r="24" spans="2:11" x14ac:dyDescent="0.2">
      <c r="B24">
        <v>14</v>
      </c>
      <c r="C24">
        <v>55</v>
      </c>
      <c r="D24">
        <v>21</v>
      </c>
      <c r="E24">
        <v>21</v>
      </c>
      <c r="F24">
        <v>45</v>
      </c>
      <c r="G24" s="7">
        <f>C24/D24</f>
        <v>2.6190476190476191</v>
      </c>
      <c r="H24" s="7">
        <f>E24/C24*100</f>
        <v>38.181818181818187</v>
      </c>
      <c r="I24" s="7">
        <v>14</v>
      </c>
      <c r="J24" s="7">
        <v>1</v>
      </c>
      <c r="K24" s="7"/>
    </row>
    <row r="25" spans="2:11" x14ac:dyDescent="0.2">
      <c r="B25">
        <v>15</v>
      </c>
      <c r="C25">
        <v>99</v>
      </c>
      <c r="D25">
        <v>48</v>
      </c>
      <c r="E25">
        <v>48</v>
      </c>
      <c r="F25">
        <v>34</v>
      </c>
      <c r="G25" s="7">
        <f>C25/D25</f>
        <v>2.0625</v>
      </c>
      <c r="H25" s="7">
        <f>E25/C25*100</f>
        <v>48.484848484848484</v>
      </c>
      <c r="I25" s="7">
        <v>17</v>
      </c>
      <c r="J25" s="7">
        <f>23/30</f>
        <v>0.76666666666666672</v>
      </c>
      <c r="K25" s="7"/>
    </row>
  </sheetData>
  <phoneticPr fontId="4" type="noConversion"/>
  <pageMargins left="0.75" right="0.75" top="1" bottom="1" header="0.5" footer="0.5"/>
  <headerFooter alignWithMargins="0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4"/>
  <sheetViews>
    <sheetView workbookViewId="0">
      <selection activeCell="M36" sqref="M36:M82"/>
    </sheetView>
  </sheetViews>
  <sheetFormatPr defaultRowHeight="12.75" x14ac:dyDescent="0.2"/>
  <sheetData>
    <row r="1" spans="1:18" x14ac:dyDescent="0.2">
      <c r="A1" s="2" t="s">
        <v>1186</v>
      </c>
      <c r="B1" s="2" t="s">
        <v>583</v>
      </c>
      <c r="C1" s="2" t="s">
        <v>1</v>
      </c>
      <c r="D1" s="2" t="s">
        <v>2</v>
      </c>
      <c r="E1" s="2" t="s">
        <v>5</v>
      </c>
      <c r="F1" s="2" t="s">
        <v>4</v>
      </c>
      <c r="G1" s="6" t="s">
        <v>3</v>
      </c>
      <c r="H1" s="6" t="s">
        <v>6</v>
      </c>
      <c r="I1" s="2" t="s">
        <v>24</v>
      </c>
      <c r="J1" s="6" t="s">
        <v>141</v>
      </c>
      <c r="K1" s="2" t="s">
        <v>7</v>
      </c>
      <c r="L1" s="2" t="s">
        <v>8</v>
      </c>
      <c r="M1" s="6" t="s">
        <v>56</v>
      </c>
      <c r="N1" t="s">
        <v>45</v>
      </c>
      <c r="O1" t="s">
        <v>46</v>
      </c>
      <c r="P1" t="s">
        <v>47</v>
      </c>
      <c r="Q1" t="s">
        <v>73</v>
      </c>
      <c r="R1" t="s">
        <v>74</v>
      </c>
    </row>
    <row r="2" spans="1:18" x14ac:dyDescent="0.2">
      <c r="A2" t="s">
        <v>12</v>
      </c>
      <c r="B2" s="1">
        <f t="shared" ref="B2:M2" si="0">AVERAGE(B21:B990)</f>
        <v>16.100000000000001</v>
      </c>
      <c r="C2" s="1">
        <f t="shared" si="0"/>
        <v>89.65</v>
      </c>
      <c r="D2" s="1">
        <f t="shared" si="0"/>
        <v>62.65</v>
      </c>
      <c r="E2" s="1">
        <f t="shared" si="0"/>
        <v>45.85</v>
      </c>
      <c r="F2" s="1">
        <f t="shared" si="0"/>
        <v>35.35</v>
      </c>
      <c r="G2" s="7">
        <f t="shared" si="0"/>
        <v>1.4371462457078072</v>
      </c>
      <c r="H2" s="7">
        <f t="shared" si="0"/>
        <v>51.110758456170785</v>
      </c>
      <c r="I2" s="1">
        <f t="shared" si="0"/>
        <v>18.95</v>
      </c>
      <c r="J2" s="7">
        <f t="shared" si="0"/>
        <v>0.10426726587252902</v>
      </c>
      <c r="K2" s="7">
        <f t="shared" si="0"/>
        <v>11.733870967741936</v>
      </c>
      <c r="L2" s="7">
        <f t="shared" si="0"/>
        <v>11.53225806451613</v>
      </c>
      <c r="M2" s="7">
        <f t="shared" si="0"/>
        <v>1.0189769065504306</v>
      </c>
      <c r="Q2" s="7" t="e">
        <f>AVERAGE(Q22:Q990)</f>
        <v>#DIV/0!</v>
      </c>
      <c r="R2" s="7" t="e">
        <f>AVERAGE(R22:R990)</f>
        <v>#DIV/0!</v>
      </c>
    </row>
    <row r="3" spans="1:18" x14ac:dyDescent="0.2">
      <c r="A3" t="s">
        <v>14</v>
      </c>
      <c r="B3">
        <f t="shared" ref="B3:M3" si="1">MIN(B21:B990)</f>
        <v>13</v>
      </c>
      <c r="C3">
        <f t="shared" si="1"/>
        <v>71</v>
      </c>
      <c r="D3">
        <f t="shared" si="1"/>
        <v>50</v>
      </c>
      <c r="E3">
        <f t="shared" si="1"/>
        <v>35</v>
      </c>
      <c r="F3">
        <f t="shared" si="1"/>
        <v>28</v>
      </c>
      <c r="G3" s="7">
        <f t="shared" si="1"/>
        <v>1.28125</v>
      </c>
      <c r="H3" s="7">
        <f t="shared" si="1"/>
        <v>41.758241758241759</v>
      </c>
      <c r="I3">
        <f t="shared" si="1"/>
        <v>14</v>
      </c>
      <c r="J3" s="7">
        <f t="shared" si="1"/>
        <v>0</v>
      </c>
      <c r="K3" s="7">
        <f t="shared" si="1"/>
        <v>9</v>
      </c>
      <c r="L3" s="7">
        <f t="shared" si="1"/>
        <v>8.5</v>
      </c>
      <c r="M3" s="7">
        <f t="shared" si="1"/>
        <v>0.83333333333333337</v>
      </c>
      <c r="Q3" s="7">
        <f>MIN(Q22:Q990)</f>
        <v>0</v>
      </c>
      <c r="R3" s="7">
        <f>MIN(R22:R990)</f>
        <v>0</v>
      </c>
    </row>
    <row r="4" spans="1:18" x14ac:dyDescent="0.2">
      <c r="A4" t="s">
        <v>15</v>
      </c>
      <c r="B4" s="1">
        <f>PERCENTILE(B21:B990,0.05)</f>
        <v>13</v>
      </c>
      <c r="C4" s="1">
        <f t="shared" ref="C4:J4" si="2">PERCENTILE(C21:C990,0.05)</f>
        <v>75.75</v>
      </c>
      <c r="D4" s="1">
        <f t="shared" si="2"/>
        <v>50.95</v>
      </c>
      <c r="E4" s="1">
        <f t="shared" si="2"/>
        <v>37.85</v>
      </c>
      <c r="F4" s="1">
        <f t="shared" si="2"/>
        <v>29.9</v>
      </c>
      <c r="G4" s="7">
        <f t="shared" si="2"/>
        <v>1.2854910714285714</v>
      </c>
      <c r="H4" s="7">
        <f t="shared" si="2"/>
        <v>45.365689865689866</v>
      </c>
      <c r="I4" s="1">
        <f t="shared" si="2"/>
        <v>15.9</v>
      </c>
      <c r="J4" s="7">
        <f t="shared" si="2"/>
        <v>6.3333333333333339E-2</v>
      </c>
      <c r="K4" s="7">
        <f>PERCENTILE(K21:K990,0.05)</f>
        <v>9</v>
      </c>
      <c r="L4" s="7">
        <f>PERCENTILE(L21:L990,0.05)</f>
        <v>9.0250000000000004</v>
      </c>
      <c r="M4" s="7">
        <f>PERCENTILE(M21:M990,0.05)</f>
        <v>0.90946969696969693</v>
      </c>
      <c r="Q4" s="7" t="e">
        <f>PERCENTILE(Q22:Q990,0.05)</f>
        <v>#NUM!</v>
      </c>
      <c r="R4" s="7" t="e">
        <f>PERCENTILE(R22:R990,0.05)</f>
        <v>#NUM!</v>
      </c>
    </row>
    <row r="5" spans="1:18" x14ac:dyDescent="0.2">
      <c r="A5" t="s">
        <v>16</v>
      </c>
      <c r="B5" s="1">
        <f>PERCENTILE(B21:B990,0.95)</f>
        <v>20.100000000000001</v>
      </c>
      <c r="C5" s="1">
        <f t="shared" ref="C5:J5" si="3">PERCENTILE(C21:C990,0.95)</f>
        <v>103.1</v>
      </c>
      <c r="D5" s="1">
        <f t="shared" si="3"/>
        <v>75</v>
      </c>
      <c r="E5" s="1">
        <f t="shared" si="3"/>
        <v>58.05</v>
      </c>
      <c r="F5" s="1">
        <f t="shared" si="3"/>
        <v>41.05</v>
      </c>
      <c r="G5" s="7">
        <f t="shared" si="3"/>
        <v>1.5883846153846153</v>
      </c>
      <c r="H5" s="7">
        <f t="shared" si="3"/>
        <v>57.788888888888884</v>
      </c>
      <c r="I5" s="1">
        <f t="shared" si="3"/>
        <v>22</v>
      </c>
      <c r="J5" s="7">
        <f t="shared" si="3"/>
        <v>0.16109090909090912</v>
      </c>
      <c r="K5" s="7">
        <f>PERCENTILE(K21:K990,0.95)</f>
        <v>14</v>
      </c>
      <c r="L5" s="7">
        <f>PERCENTILE(L21:L990,0.95)</f>
        <v>13.5</v>
      </c>
      <c r="M5" s="7">
        <f>PERCENTILE(M21:M990,0.95)</f>
        <v>1.1000000000000001</v>
      </c>
      <c r="Q5" s="7" t="e">
        <f>PERCENTILE(Q22:Q990,0.95)</f>
        <v>#NUM!</v>
      </c>
      <c r="R5" s="7" t="e">
        <f>PERCENTILE(R22:R990,0.95)</f>
        <v>#NUM!</v>
      </c>
    </row>
    <row r="6" spans="1:18" x14ac:dyDescent="0.2">
      <c r="A6" t="s">
        <v>13</v>
      </c>
      <c r="B6">
        <f t="shared" ref="B6:M6" si="4">MAX(B21:B990)</f>
        <v>22</v>
      </c>
      <c r="C6">
        <f t="shared" si="4"/>
        <v>105</v>
      </c>
      <c r="D6">
        <f t="shared" si="4"/>
        <v>75</v>
      </c>
      <c r="E6">
        <f t="shared" si="4"/>
        <v>59</v>
      </c>
      <c r="F6">
        <f t="shared" si="4"/>
        <v>42</v>
      </c>
      <c r="G6" s="7">
        <f t="shared" si="4"/>
        <v>1.66</v>
      </c>
      <c r="H6" s="7">
        <f t="shared" si="4"/>
        <v>57.999999999999993</v>
      </c>
      <c r="I6">
        <f t="shared" si="4"/>
        <v>22</v>
      </c>
      <c r="J6" s="7">
        <f t="shared" si="4"/>
        <v>0.18181818181818182</v>
      </c>
      <c r="K6" s="7">
        <f t="shared" si="4"/>
        <v>15.5</v>
      </c>
      <c r="L6" s="7">
        <f t="shared" si="4"/>
        <v>15</v>
      </c>
      <c r="M6" s="7">
        <f t="shared" si="4"/>
        <v>1.1578947368421053</v>
      </c>
      <c r="Q6" s="7">
        <f>MAX(Q22:Q990)</f>
        <v>0</v>
      </c>
      <c r="R6" s="7">
        <f>MAX(R22:R990)</f>
        <v>0</v>
      </c>
    </row>
    <row r="7" spans="1:18" x14ac:dyDescent="0.2">
      <c r="A7" s="5" t="s">
        <v>22</v>
      </c>
      <c r="B7" s="5">
        <f>COUNT(B21:B990)</f>
        <v>20</v>
      </c>
      <c r="C7" s="5">
        <f t="shared" ref="C7:J7" si="5">COUNT(C21:C990)</f>
        <v>20</v>
      </c>
      <c r="D7" s="5">
        <f t="shared" si="5"/>
        <v>20</v>
      </c>
      <c r="E7" s="5">
        <f t="shared" si="5"/>
        <v>20</v>
      </c>
      <c r="F7" s="5">
        <f t="shared" si="5"/>
        <v>20</v>
      </c>
      <c r="G7" s="5">
        <f t="shared" si="5"/>
        <v>20</v>
      </c>
      <c r="H7" s="5">
        <f t="shared" si="5"/>
        <v>20</v>
      </c>
      <c r="I7" s="5">
        <f t="shared" si="5"/>
        <v>20</v>
      </c>
      <c r="J7" s="5">
        <f t="shared" si="5"/>
        <v>20</v>
      </c>
      <c r="K7" s="5">
        <f>COUNT(K21:K990)</f>
        <v>62</v>
      </c>
      <c r="L7" s="5">
        <f>COUNT(L21:L990)</f>
        <v>62</v>
      </c>
      <c r="M7" s="5">
        <f>COUNT(M21:M990)</f>
        <v>62</v>
      </c>
      <c r="N7" s="5"/>
      <c r="O7" s="5"/>
      <c r="P7" s="5"/>
      <c r="Q7" s="5">
        <f>COUNT(Q21:Q990)</f>
        <v>0</v>
      </c>
      <c r="R7" s="5">
        <f>COUNT(R21:R990)</f>
        <v>0</v>
      </c>
    </row>
    <row r="20" spans="2:14" x14ac:dyDescent="0.2">
      <c r="M20" s="7"/>
    </row>
    <row r="21" spans="2:14" x14ac:dyDescent="0.2">
      <c r="B21">
        <v>17</v>
      </c>
      <c r="C21">
        <v>105</v>
      </c>
      <c r="D21">
        <v>67</v>
      </c>
      <c r="E21">
        <v>55</v>
      </c>
      <c r="F21">
        <v>36</v>
      </c>
      <c r="G21" s="7">
        <f>C21/D21</f>
        <v>1.5671641791044777</v>
      </c>
      <c r="H21" s="7">
        <f>E21/C21*100</f>
        <v>52.380952380952387</v>
      </c>
      <c r="I21">
        <v>22</v>
      </c>
      <c r="J21" s="7">
        <f>2/30</f>
        <v>6.6666666666666666E-2</v>
      </c>
      <c r="K21">
        <v>9</v>
      </c>
      <c r="L21">
        <v>9</v>
      </c>
      <c r="M21" s="7">
        <f>K21/L21</f>
        <v>1</v>
      </c>
      <c r="N21" t="s">
        <v>71</v>
      </c>
    </row>
    <row r="22" spans="2:14" x14ac:dyDescent="0.2">
      <c r="B22">
        <v>15</v>
      </c>
      <c r="C22">
        <v>100</v>
      </c>
      <c r="D22">
        <v>69</v>
      </c>
      <c r="E22">
        <v>58</v>
      </c>
      <c r="F22">
        <v>36</v>
      </c>
      <c r="G22" s="7">
        <f t="shared" ref="G22:G40" si="6">C22/D22</f>
        <v>1.4492753623188406</v>
      </c>
      <c r="H22" s="7">
        <f t="shared" ref="H22:H40" si="7">E22/C22*100</f>
        <v>57.999999999999993</v>
      </c>
      <c r="I22">
        <v>22</v>
      </c>
      <c r="J22" s="7">
        <v>0</v>
      </c>
      <c r="K22">
        <v>11</v>
      </c>
      <c r="L22">
        <v>10</v>
      </c>
      <c r="M22" s="7">
        <f t="shared" ref="M22:M82" si="8">K22/L22</f>
        <v>1.1000000000000001</v>
      </c>
      <c r="N22" t="s">
        <v>52</v>
      </c>
    </row>
    <row r="23" spans="2:14" x14ac:dyDescent="0.2">
      <c r="B23">
        <v>22</v>
      </c>
      <c r="C23">
        <v>103</v>
      </c>
      <c r="D23">
        <v>65</v>
      </c>
      <c r="E23">
        <v>59</v>
      </c>
      <c r="F23">
        <v>38</v>
      </c>
      <c r="G23" s="7">
        <f t="shared" si="6"/>
        <v>1.5846153846153845</v>
      </c>
      <c r="H23" s="7">
        <f t="shared" si="7"/>
        <v>57.28155339805825</v>
      </c>
      <c r="I23">
        <v>21</v>
      </c>
      <c r="J23" s="7">
        <f>2/30</f>
        <v>6.6666666666666666E-2</v>
      </c>
      <c r="K23">
        <v>9</v>
      </c>
      <c r="L23">
        <v>10</v>
      </c>
      <c r="M23" s="7">
        <f t="shared" si="8"/>
        <v>0.9</v>
      </c>
      <c r="N23" t="s">
        <v>107</v>
      </c>
    </row>
    <row r="24" spans="2:14" x14ac:dyDescent="0.2">
      <c r="B24">
        <v>17</v>
      </c>
      <c r="C24">
        <v>90</v>
      </c>
      <c r="D24">
        <v>70</v>
      </c>
      <c r="E24">
        <v>52</v>
      </c>
      <c r="F24">
        <v>40</v>
      </c>
      <c r="G24" s="7">
        <f t="shared" si="6"/>
        <v>1.2857142857142858</v>
      </c>
      <c r="H24" s="7">
        <f t="shared" si="7"/>
        <v>57.777777777777771</v>
      </c>
      <c r="I24">
        <v>20</v>
      </c>
      <c r="J24" s="7">
        <f>3/36</f>
        <v>8.3333333333333329E-2</v>
      </c>
      <c r="K24">
        <v>10</v>
      </c>
      <c r="L24">
        <v>12</v>
      </c>
      <c r="M24" s="7">
        <f t="shared" si="8"/>
        <v>0.83333333333333337</v>
      </c>
    </row>
    <row r="25" spans="2:14" x14ac:dyDescent="0.2">
      <c r="B25">
        <v>13</v>
      </c>
      <c r="C25">
        <v>76</v>
      </c>
      <c r="D25">
        <v>55</v>
      </c>
      <c r="E25">
        <v>43</v>
      </c>
      <c r="F25">
        <v>34</v>
      </c>
      <c r="G25" s="7">
        <f t="shared" si="6"/>
        <v>1.3818181818181818</v>
      </c>
      <c r="H25" s="7">
        <f t="shared" si="7"/>
        <v>56.578947368421048</v>
      </c>
      <c r="I25">
        <v>18</v>
      </c>
      <c r="J25" s="7">
        <f>5/39</f>
        <v>0.12820512820512819</v>
      </c>
      <c r="K25">
        <v>11</v>
      </c>
      <c r="L25">
        <v>10</v>
      </c>
      <c r="M25" s="7">
        <f t="shared" si="8"/>
        <v>1.1000000000000001</v>
      </c>
    </row>
    <row r="26" spans="2:14" x14ac:dyDescent="0.2">
      <c r="B26">
        <v>13</v>
      </c>
      <c r="C26">
        <v>82</v>
      </c>
      <c r="D26">
        <v>64</v>
      </c>
      <c r="E26">
        <v>38</v>
      </c>
      <c r="F26">
        <v>38</v>
      </c>
      <c r="G26" s="7">
        <f t="shared" si="6"/>
        <v>1.28125</v>
      </c>
      <c r="H26" s="7">
        <f t="shared" si="7"/>
        <v>46.341463414634148</v>
      </c>
      <c r="I26">
        <v>18</v>
      </c>
      <c r="J26" s="7">
        <f>4/33</f>
        <v>0.12121212121212122</v>
      </c>
      <c r="K26">
        <v>12</v>
      </c>
      <c r="L26">
        <v>12</v>
      </c>
      <c r="M26" s="7">
        <f t="shared" si="8"/>
        <v>1</v>
      </c>
    </row>
    <row r="27" spans="2:14" x14ac:dyDescent="0.2">
      <c r="B27">
        <v>15</v>
      </c>
      <c r="C27">
        <v>78</v>
      </c>
      <c r="D27">
        <v>53</v>
      </c>
      <c r="E27">
        <v>39</v>
      </c>
      <c r="F27">
        <v>32</v>
      </c>
      <c r="G27" s="7">
        <f t="shared" si="6"/>
        <v>1.4716981132075471</v>
      </c>
      <c r="H27" s="7">
        <f t="shared" si="7"/>
        <v>50</v>
      </c>
      <c r="I27">
        <v>17</v>
      </c>
      <c r="J27" s="7">
        <f>3/27</f>
        <v>0.1111111111111111</v>
      </c>
      <c r="K27">
        <v>12</v>
      </c>
      <c r="L27">
        <v>11</v>
      </c>
      <c r="M27" s="7">
        <f t="shared" si="8"/>
        <v>1.0909090909090908</v>
      </c>
    </row>
    <row r="28" spans="2:14" x14ac:dyDescent="0.2">
      <c r="B28">
        <v>15</v>
      </c>
      <c r="C28">
        <v>85</v>
      </c>
      <c r="D28">
        <v>54</v>
      </c>
      <c r="E28">
        <v>43</v>
      </c>
      <c r="F28">
        <v>33</v>
      </c>
      <c r="G28" s="7">
        <f t="shared" si="6"/>
        <v>1.5740740740740742</v>
      </c>
      <c r="H28" s="7">
        <f t="shared" si="7"/>
        <v>50.588235294117645</v>
      </c>
      <c r="I28">
        <v>18</v>
      </c>
      <c r="J28" s="7">
        <f>3/25</f>
        <v>0.12</v>
      </c>
      <c r="K28">
        <v>12</v>
      </c>
      <c r="L28">
        <v>12</v>
      </c>
      <c r="M28" s="7">
        <f t="shared" si="8"/>
        <v>1</v>
      </c>
    </row>
    <row r="29" spans="2:14" x14ac:dyDescent="0.2">
      <c r="B29">
        <v>13</v>
      </c>
      <c r="C29">
        <v>71</v>
      </c>
      <c r="D29">
        <v>51</v>
      </c>
      <c r="E29">
        <v>35</v>
      </c>
      <c r="F29">
        <v>33</v>
      </c>
      <c r="G29" s="7">
        <f t="shared" si="6"/>
        <v>1.392156862745098</v>
      </c>
      <c r="H29" s="7">
        <f t="shared" si="7"/>
        <v>49.295774647887328</v>
      </c>
      <c r="I29">
        <v>14</v>
      </c>
      <c r="J29" s="7">
        <f>2/25</f>
        <v>0.08</v>
      </c>
      <c r="K29">
        <v>10</v>
      </c>
      <c r="L29">
        <v>11</v>
      </c>
      <c r="M29" s="7">
        <f t="shared" si="8"/>
        <v>0.90909090909090906</v>
      </c>
    </row>
    <row r="30" spans="2:14" x14ac:dyDescent="0.2">
      <c r="B30">
        <v>19</v>
      </c>
      <c r="C30">
        <v>92</v>
      </c>
      <c r="D30">
        <v>68</v>
      </c>
      <c r="E30">
        <v>42</v>
      </c>
      <c r="F30">
        <v>30</v>
      </c>
      <c r="G30" s="7">
        <f t="shared" si="6"/>
        <v>1.3529411764705883</v>
      </c>
      <c r="H30" s="7">
        <f t="shared" si="7"/>
        <v>45.652173913043477</v>
      </c>
      <c r="I30">
        <v>21</v>
      </c>
      <c r="J30" s="7">
        <f>6/33</f>
        <v>0.18181818181818182</v>
      </c>
      <c r="K30">
        <v>11</v>
      </c>
      <c r="L30">
        <v>12</v>
      </c>
      <c r="M30" s="7">
        <f t="shared" si="8"/>
        <v>0.91666666666666663</v>
      </c>
    </row>
    <row r="31" spans="2:14" x14ac:dyDescent="0.2">
      <c r="B31">
        <v>18</v>
      </c>
      <c r="C31">
        <v>103</v>
      </c>
      <c r="D31">
        <v>75</v>
      </c>
      <c r="E31">
        <v>48</v>
      </c>
      <c r="F31">
        <v>39</v>
      </c>
      <c r="G31" s="7">
        <f t="shared" si="6"/>
        <v>1.3733333333333333</v>
      </c>
      <c r="H31" s="7">
        <f t="shared" si="7"/>
        <v>46.601941747572816</v>
      </c>
      <c r="I31">
        <v>21</v>
      </c>
      <c r="J31" s="7">
        <f>4/38</f>
        <v>0.10526315789473684</v>
      </c>
      <c r="K31">
        <v>10</v>
      </c>
      <c r="L31">
        <v>11</v>
      </c>
      <c r="M31" s="7">
        <f t="shared" si="8"/>
        <v>0.90909090909090906</v>
      </c>
    </row>
    <row r="32" spans="2:14" x14ac:dyDescent="0.2">
      <c r="B32">
        <v>17</v>
      </c>
      <c r="C32">
        <v>91</v>
      </c>
      <c r="D32">
        <v>70</v>
      </c>
      <c r="E32">
        <v>38</v>
      </c>
      <c r="F32">
        <v>41</v>
      </c>
      <c r="G32" s="7">
        <f t="shared" si="6"/>
        <v>1.3</v>
      </c>
      <c r="H32" s="7">
        <f t="shared" si="7"/>
        <v>41.758241758241759</v>
      </c>
      <c r="I32">
        <v>18</v>
      </c>
      <c r="J32" s="7">
        <f>3/38</f>
        <v>7.8947368421052627E-2</v>
      </c>
      <c r="K32">
        <v>11</v>
      </c>
      <c r="L32">
        <v>11</v>
      </c>
      <c r="M32" s="7">
        <f t="shared" si="8"/>
        <v>1</v>
      </c>
    </row>
    <row r="33" spans="2:13" x14ac:dyDescent="0.2">
      <c r="B33">
        <v>15</v>
      </c>
      <c r="C33">
        <v>103</v>
      </c>
      <c r="D33">
        <v>75</v>
      </c>
      <c r="E33">
        <v>50</v>
      </c>
      <c r="F33">
        <v>32</v>
      </c>
      <c r="G33" s="7">
        <f t="shared" si="6"/>
        <v>1.3733333333333333</v>
      </c>
      <c r="H33" s="7">
        <f t="shared" si="7"/>
        <v>48.543689320388353</v>
      </c>
      <c r="I33">
        <v>19</v>
      </c>
      <c r="J33" s="7">
        <f>4/39</f>
        <v>0.10256410256410256</v>
      </c>
      <c r="K33">
        <v>12</v>
      </c>
      <c r="L33">
        <v>11</v>
      </c>
      <c r="M33" s="7">
        <f t="shared" si="8"/>
        <v>1.0909090909090908</v>
      </c>
    </row>
    <row r="34" spans="2:13" x14ac:dyDescent="0.2">
      <c r="B34">
        <v>16</v>
      </c>
      <c r="C34">
        <v>100</v>
      </c>
      <c r="D34">
        <v>68</v>
      </c>
      <c r="E34">
        <v>55</v>
      </c>
      <c r="F34">
        <v>36</v>
      </c>
      <c r="G34" s="7">
        <f t="shared" si="6"/>
        <v>1.4705882352941178</v>
      </c>
      <c r="H34" s="7">
        <f t="shared" si="7"/>
        <v>55.000000000000007</v>
      </c>
      <c r="I34">
        <v>19</v>
      </c>
      <c r="J34" s="7">
        <f>5/35</f>
        <v>0.14285714285714285</v>
      </c>
      <c r="K34">
        <v>13</v>
      </c>
      <c r="L34">
        <v>12</v>
      </c>
      <c r="M34" s="7">
        <f t="shared" si="8"/>
        <v>1.0833333333333333</v>
      </c>
    </row>
    <row r="35" spans="2:13" x14ac:dyDescent="0.2">
      <c r="B35">
        <v>17</v>
      </c>
      <c r="C35">
        <v>87</v>
      </c>
      <c r="D35">
        <v>57</v>
      </c>
      <c r="E35">
        <v>47</v>
      </c>
      <c r="F35">
        <v>33</v>
      </c>
      <c r="G35" s="7">
        <f t="shared" si="6"/>
        <v>1.5263157894736843</v>
      </c>
      <c r="H35" s="7">
        <f t="shared" si="7"/>
        <v>54.022988505747129</v>
      </c>
      <c r="I35">
        <v>16</v>
      </c>
      <c r="J35" s="7">
        <f>3/27</f>
        <v>0.1111111111111111</v>
      </c>
      <c r="K35">
        <v>11</v>
      </c>
      <c r="L35">
        <v>11</v>
      </c>
      <c r="M35" s="7">
        <f t="shared" si="8"/>
        <v>1</v>
      </c>
    </row>
    <row r="36" spans="2:13" x14ac:dyDescent="0.2">
      <c r="B36">
        <v>15</v>
      </c>
      <c r="C36">
        <v>79</v>
      </c>
      <c r="D36">
        <v>53</v>
      </c>
      <c r="E36">
        <v>41</v>
      </c>
      <c r="F36">
        <v>40</v>
      </c>
      <c r="G36" s="7">
        <f t="shared" si="6"/>
        <v>1.4905660377358489</v>
      </c>
      <c r="H36" s="7">
        <f t="shared" si="7"/>
        <v>51.898734177215189</v>
      </c>
      <c r="I36">
        <v>18</v>
      </c>
      <c r="J36" s="7">
        <f>2/27</f>
        <v>7.407407407407407E-2</v>
      </c>
      <c r="K36">
        <v>12</v>
      </c>
      <c r="L36">
        <v>12</v>
      </c>
      <c r="M36" s="7">
        <f t="shared" si="8"/>
        <v>1</v>
      </c>
    </row>
    <row r="37" spans="2:13" x14ac:dyDescent="0.2">
      <c r="B37">
        <v>13</v>
      </c>
      <c r="C37">
        <v>83</v>
      </c>
      <c r="D37">
        <v>60</v>
      </c>
      <c r="E37">
        <v>42</v>
      </c>
      <c r="F37">
        <v>42</v>
      </c>
      <c r="G37" s="7">
        <f t="shared" si="6"/>
        <v>1.3833333333333333</v>
      </c>
      <c r="H37" s="7">
        <f t="shared" si="7"/>
        <v>50.602409638554214</v>
      </c>
      <c r="I37">
        <v>20</v>
      </c>
      <c r="J37" s="7">
        <f>4/30</f>
        <v>0.13333333333333333</v>
      </c>
      <c r="K37" s="11">
        <v>14</v>
      </c>
      <c r="L37" s="11">
        <v>14</v>
      </c>
      <c r="M37" s="7">
        <f t="shared" si="8"/>
        <v>1</v>
      </c>
    </row>
    <row r="38" spans="2:13" x14ac:dyDescent="0.2">
      <c r="B38">
        <v>20</v>
      </c>
      <c r="C38">
        <v>90</v>
      </c>
      <c r="D38">
        <v>62</v>
      </c>
      <c r="E38">
        <v>41</v>
      </c>
      <c r="F38">
        <v>35</v>
      </c>
      <c r="G38" s="7">
        <f t="shared" si="6"/>
        <v>1.4516129032258065</v>
      </c>
      <c r="H38" s="7">
        <f t="shared" si="7"/>
        <v>45.555555555555557</v>
      </c>
      <c r="I38">
        <v>22</v>
      </c>
      <c r="J38" s="7">
        <f>2/30</f>
        <v>6.6666666666666666E-2</v>
      </c>
      <c r="K38" s="11">
        <v>13.5</v>
      </c>
      <c r="L38" s="11">
        <v>13.5</v>
      </c>
      <c r="M38" s="7">
        <f t="shared" si="8"/>
        <v>1</v>
      </c>
    </row>
    <row r="39" spans="2:13" x14ac:dyDescent="0.2">
      <c r="B39">
        <v>17</v>
      </c>
      <c r="C39">
        <v>83</v>
      </c>
      <c r="D39">
        <v>50</v>
      </c>
      <c r="E39">
        <v>46</v>
      </c>
      <c r="F39">
        <v>28</v>
      </c>
      <c r="G39" s="7">
        <f t="shared" si="6"/>
        <v>1.66</v>
      </c>
      <c r="H39" s="7">
        <f t="shared" si="7"/>
        <v>55.421686746987952</v>
      </c>
      <c r="I39">
        <v>17</v>
      </c>
      <c r="J39" s="7">
        <f>4/25</f>
        <v>0.16</v>
      </c>
      <c r="K39" s="11">
        <v>13.5</v>
      </c>
      <c r="L39" s="11">
        <v>13</v>
      </c>
      <c r="M39" s="7">
        <f t="shared" si="8"/>
        <v>1.0384615384615385</v>
      </c>
    </row>
    <row r="40" spans="2:13" x14ac:dyDescent="0.2">
      <c r="B40">
        <v>15</v>
      </c>
      <c r="C40">
        <v>92</v>
      </c>
      <c r="D40">
        <v>67</v>
      </c>
      <c r="E40">
        <v>45</v>
      </c>
      <c r="F40">
        <v>31</v>
      </c>
      <c r="G40" s="7">
        <f t="shared" si="6"/>
        <v>1.3731343283582089</v>
      </c>
      <c r="H40" s="7">
        <f t="shared" si="7"/>
        <v>48.913043478260867</v>
      </c>
      <c r="I40">
        <v>18</v>
      </c>
      <c r="J40" s="7">
        <f>5/33</f>
        <v>0.15151515151515152</v>
      </c>
      <c r="K40" s="11">
        <v>12.5</v>
      </c>
      <c r="L40" s="11">
        <v>13</v>
      </c>
      <c r="M40" s="7">
        <f t="shared" si="8"/>
        <v>0.96153846153846156</v>
      </c>
    </row>
    <row r="41" spans="2:13" x14ac:dyDescent="0.2">
      <c r="J41" s="7"/>
      <c r="K41" s="11">
        <v>12.5</v>
      </c>
      <c r="L41" s="11">
        <v>12.5</v>
      </c>
      <c r="M41" s="7">
        <f t="shared" si="8"/>
        <v>1</v>
      </c>
    </row>
    <row r="42" spans="2:13" x14ac:dyDescent="0.2">
      <c r="K42" s="11">
        <v>10</v>
      </c>
      <c r="L42" s="11">
        <v>9</v>
      </c>
      <c r="M42" s="7">
        <f t="shared" si="8"/>
        <v>1.1111111111111112</v>
      </c>
    </row>
    <row r="43" spans="2:13" x14ac:dyDescent="0.2">
      <c r="K43" s="11">
        <v>9</v>
      </c>
      <c r="L43" s="11">
        <v>8.5</v>
      </c>
      <c r="M43" s="7">
        <f t="shared" si="8"/>
        <v>1.0588235294117647</v>
      </c>
    </row>
    <row r="44" spans="2:13" x14ac:dyDescent="0.2">
      <c r="K44" s="11">
        <v>15</v>
      </c>
      <c r="L44" s="11">
        <v>15</v>
      </c>
      <c r="M44" s="7">
        <f t="shared" si="8"/>
        <v>1</v>
      </c>
    </row>
    <row r="45" spans="2:13" x14ac:dyDescent="0.2">
      <c r="K45" s="11">
        <v>13</v>
      </c>
      <c r="L45" s="11">
        <v>12</v>
      </c>
      <c r="M45" s="7">
        <f t="shared" si="8"/>
        <v>1.0833333333333333</v>
      </c>
    </row>
    <row r="46" spans="2:13" x14ac:dyDescent="0.2">
      <c r="K46" s="11">
        <v>12.5</v>
      </c>
      <c r="L46" s="11">
        <v>12.5</v>
      </c>
      <c r="M46" s="7">
        <f t="shared" si="8"/>
        <v>1</v>
      </c>
    </row>
    <row r="47" spans="2:13" x14ac:dyDescent="0.2">
      <c r="K47" s="11">
        <v>12.5</v>
      </c>
      <c r="L47" s="11">
        <v>12.5</v>
      </c>
      <c r="M47" s="7">
        <f t="shared" si="8"/>
        <v>1</v>
      </c>
    </row>
    <row r="48" spans="2:13" x14ac:dyDescent="0.2">
      <c r="K48" s="11">
        <v>12</v>
      </c>
      <c r="L48" s="11">
        <v>12</v>
      </c>
      <c r="M48" s="7">
        <f t="shared" si="8"/>
        <v>1</v>
      </c>
    </row>
    <row r="49" spans="11:13" x14ac:dyDescent="0.2">
      <c r="K49" s="11">
        <v>12</v>
      </c>
      <c r="L49" s="11">
        <v>11</v>
      </c>
      <c r="M49" s="7">
        <f t="shared" si="8"/>
        <v>1.0909090909090908</v>
      </c>
    </row>
    <row r="50" spans="11:13" x14ac:dyDescent="0.2">
      <c r="K50" s="11">
        <v>11</v>
      </c>
      <c r="L50" s="11">
        <v>9.5</v>
      </c>
      <c r="M50" s="7">
        <f t="shared" si="8"/>
        <v>1.1578947368421053</v>
      </c>
    </row>
    <row r="51" spans="11:13" x14ac:dyDescent="0.2">
      <c r="K51" s="11">
        <v>10.5</v>
      </c>
      <c r="L51" s="11">
        <v>10</v>
      </c>
      <c r="M51" s="7">
        <f t="shared" si="8"/>
        <v>1.05</v>
      </c>
    </row>
    <row r="52" spans="11:13" x14ac:dyDescent="0.2">
      <c r="K52" s="11">
        <v>10</v>
      </c>
      <c r="L52" s="11">
        <v>10</v>
      </c>
      <c r="M52" s="7">
        <f t="shared" si="8"/>
        <v>1</v>
      </c>
    </row>
    <row r="53" spans="11:13" x14ac:dyDescent="0.2">
      <c r="K53" s="11">
        <v>10</v>
      </c>
      <c r="L53" s="11">
        <v>10</v>
      </c>
      <c r="M53" s="7">
        <f t="shared" si="8"/>
        <v>1</v>
      </c>
    </row>
    <row r="54" spans="11:13" x14ac:dyDescent="0.2">
      <c r="K54" s="11">
        <v>10</v>
      </c>
      <c r="L54" s="11">
        <v>9.5</v>
      </c>
      <c r="M54" s="7">
        <f t="shared" si="8"/>
        <v>1.0526315789473684</v>
      </c>
    </row>
    <row r="55" spans="11:13" x14ac:dyDescent="0.2">
      <c r="K55" s="11">
        <v>10</v>
      </c>
      <c r="L55" s="11">
        <v>9.5</v>
      </c>
      <c r="M55" s="7">
        <f t="shared" si="8"/>
        <v>1.0526315789473684</v>
      </c>
    </row>
    <row r="56" spans="11:13" x14ac:dyDescent="0.2">
      <c r="K56" s="11">
        <v>10</v>
      </c>
      <c r="L56" s="11">
        <v>9.5</v>
      </c>
      <c r="M56" s="7">
        <f t="shared" si="8"/>
        <v>1.0526315789473684</v>
      </c>
    </row>
    <row r="57" spans="11:13" x14ac:dyDescent="0.2">
      <c r="K57" s="11">
        <v>9</v>
      </c>
      <c r="L57" s="11">
        <v>9</v>
      </c>
      <c r="M57" s="7">
        <f t="shared" si="8"/>
        <v>1</v>
      </c>
    </row>
    <row r="58" spans="11:13" x14ac:dyDescent="0.2">
      <c r="K58" s="11">
        <v>15.5</v>
      </c>
      <c r="L58" s="11">
        <v>15</v>
      </c>
      <c r="M58" s="7">
        <f t="shared" si="8"/>
        <v>1.0333333333333334</v>
      </c>
    </row>
    <row r="59" spans="11:13" x14ac:dyDescent="0.2">
      <c r="K59" s="11">
        <v>14</v>
      </c>
      <c r="L59" s="11">
        <v>13.5</v>
      </c>
      <c r="M59" s="7">
        <f t="shared" si="8"/>
        <v>1.037037037037037</v>
      </c>
    </row>
    <row r="60" spans="11:13" x14ac:dyDescent="0.2">
      <c r="K60" s="11">
        <v>14</v>
      </c>
      <c r="L60" s="11">
        <v>13</v>
      </c>
      <c r="M60" s="7">
        <f t="shared" si="8"/>
        <v>1.0769230769230769</v>
      </c>
    </row>
    <row r="61" spans="11:13" x14ac:dyDescent="0.2">
      <c r="K61" s="11">
        <v>13.5</v>
      </c>
      <c r="L61" s="11">
        <v>13.5</v>
      </c>
      <c r="M61" s="7">
        <f t="shared" si="8"/>
        <v>1</v>
      </c>
    </row>
    <row r="62" spans="11:13" x14ac:dyDescent="0.2">
      <c r="K62" s="11">
        <v>13.5</v>
      </c>
      <c r="L62" s="11">
        <v>13</v>
      </c>
      <c r="M62" s="7">
        <f t="shared" si="8"/>
        <v>1.0384615384615385</v>
      </c>
    </row>
    <row r="63" spans="11:13" x14ac:dyDescent="0.2">
      <c r="K63" s="11">
        <v>13</v>
      </c>
      <c r="L63" s="11">
        <v>13</v>
      </c>
      <c r="M63" s="7">
        <f t="shared" si="8"/>
        <v>1</v>
      </c>
    </row>
    <row r="64" spans="11:13" x14ac:dyDescent="0.2">
      <c r="K64" s="11">
        <v>13</v>
      </c>
      <c r="L64" s="11">
        <v>13</v>
      </c>
      <c r="M64" s="7">
        <f t="shared" si="8"/>
        <v>1</v>
      </c>
    </row>
    <row r="65" spans="11:13" x14ac:dyDescent="0.2">
      <c r="K65" s="11">
        <v>13</v>
      </c>
      <c r="L65" s="11">
        <v>12.5</v>
      </c>
      <c r="M65" s="7">
        <f t="shared" si="8"/>
        <v>1.04</v>
      </c>
    </row>
    <row r="66" spans="11:13" x14ac:dyDescent="0.2">
      <c r="K66" s="11">
        <v>13</v>
      </c>
      <c r="L66" s="11">
        <v>12.5</v>
      </c>
      <c r="M66" s="7">
        <f t="shared" si="8"/>
        <v>1.04</v>
      </c>
    </row>
    <row r="67" spans="11:13" x14ac:dyDescent="0.2">
      <c r="K67" s="11">
        <v>13</v>
      </c>
      <c r="L67" s="11">
        <v>12</v>
      </c>
      <c r="M67" s="7">
        <f t="shared" si="8"/>
        <v>1.0833333333333333</v>
      </c>
    </row>
    <row r="68" spans="11:13" x14ac:dyDescent="0.2">
      <c r="K68" s="11">
        <v>13</v>
      </c>
      <c r="L68" s="11">
        <v>12</v>
      </c>
      <c r="M68" s="7">
        <f t="shared" si="8"/>
        <v>1.0833333333333333</v>
      </c>
    </row>
    <row r="69" spans="11:13" x14ac:dyDescent="0.2">
      <c r="K69" s="11">
        <v>12.5</v>
      </c>
      <c r="L69" s="11">
        <v>12.5</v>
      </c>
      <c r="M69" s="7">
        <f t="shared" si="8"/>
        <v>1</v>
      </c>
    </row>
    <row r="70" spans="11:13" x14ac:dyDescent="0.2">
      <c r="K70" s="11">
        <v>12.5</v>
      </c>
      <c r="L70" s="11">
        <v>12.5</v>
      </c>
      <c r="M70" s="7">
        <f t="shared" si="8"/>
        <v>1</v>
      </c>
    </row>
    <row r="71" spans="11:13" x14ac:dyDescent="0.2">
      <c r="K71" s="11">
        <v>12.5</v>
      </c>
      <c r="L71" s="11">
        <v>12</v>
      </c>
      <c r="M71" s="7">
        <f t="shared" si="8"/>
        <v>1.0416666666666667</v>
      </c>
    </row>
    <row r="72" spans="11:13" x14ac:dyDescent="0.2">
      <c r="K72" s="11">
        <v>12</v>
      </c>
      <c r="L72" s="11">
        <v>12.5</v>
      </c>
      <c r="M72" s="7">
        <f t="shared" si="8"/>
        <v>0.96</v>
      </c>
    </row>
    <row r="73" spans="11:13" x14ac:dyDescent="0.2">
      <c r="K73" s="11">
        <v>12</v>
      </c>
      <c r="L73" s="11">
        <v>12</v>
      </c>
      <c r="M73" s="7">
        <f t="shared" si="8"/>
        <v>1</v>
      </c>
    </row>
    <row r="74" spans="11:13" x14ac:dyDescent="0.2">
      <c r="K74" s="11">
        <v>12</v>
      </c>
      <c r="L74" s="11">
        <v>12</v>
      </c>
      <c r="M74" s="7">
        <f t="shared" si="8"/>
        <v>1</v>
      </c>
    </row>
    <row r="75" spans="11:13" x14ac:dyDescent="0.2">
      <c r="K75" s="11">
        <v>12</v>
      </c>
      <c r="L75" s="11">
        <v>12</v>
      </c>
      <c r="M75" s="7">
        <f t="shared" si="8"/>
        <v>1</v>
      </c>
    </row>
    <row r="76" spans="11:13" x14ac:dyDescent="0.2">
      <c r="K76" s="11">
        <v>12</v>
      </c>
      <c r="L76" s="11">
        <v>11.5</v>
      </c>
      <c r="M76" s="7">
        <f t="shared" si="8"/>
        <v>1.0434782608695652</v>
      </c>
    </row>
    <row r="77" spans="11:13" x14ac:dyDescent="0.2">
      <c r="K77" s="11">
        <v>11.5</v>
      </c>
      <c r="L77" s="11">
        <v>12</v>
      </c>
      <c r="M77" s="7">
        <f t="shared" si="8"/>
        <v>0.95833333333333337</v>
      </c>
    </row>
    <row r="78" spans="11:13" x14ac:dyDescent="0.2">
      <c r="K78" s="11">
        <v>11.5</v>
      </c>
      <c r="L78" s="11">
        <v>10</v>
      </c>
      <c r="M78" s="7">
        <f t="shared" si="8"/>
        <v>1.1499999999999999</v>
      </c>
    </row>
    <row r="79" spans="11:13" x14ac:dyDescent="0.2">
      <c r="K79" s="11">
        <v>11</v>
      </c>
      <c r="L79" s="11">
        <v>11</v>
      </c>
      <c r="M79" s="7">
        <f t="shared" si="8"/>
        <v>1</v>
      </c>
    </row>
    <row r="80" spans="11:13" x14ac:dyDescent="0.2">
      <c r="K80" s="11">
        <v>10.5</v>
      </c>
      <c r="L80" s="11">
        <v>10.5</v>
      </c>
      <c r="M80" s="7">
        <f t="shared" si="8"/>
        <v>1</v>
      </c>
    </row>
    <row r="81" spans="11:13" x14ac:dyDescent="0.2">
      <c r="K81" s="11">
        <v>9.5</v>
      </c>
      <c r="L81" s="11">
        <v>9.5</v>
      </c>
      <c r="M81" s="7">
        <f t="shared" si="8"/>
        <v>1</v>
      </c>
    </row>
    <row r="82" spans="11:13" x14ac:dyDescent="0.2">
      <c r="K82" s="11">
        <v>9</v>
      </c>
      <c r="L82" s="11">
        <v>9.5</v>
      </c>
      <c r="M82" s="7">
        <f t="shared" si="8"/>
        <v>0.94736842105263153</v>
      </c>
    </row>
    <row r="83" spans="11:13" x14ac:dyDescent="0.2">
      <c r="K83" s="43"/>
      <c r="L83" s="44"/>
    </row>
    <row r="84" spans="11:13" x14ac:dyDescent="0.2">
      <c r="K84" s="43"/>
      <c r="L84" s="44"/>
    </row>
  </sheetData>
  <phoneticPr fontId="4" type="noConversion"/>
  <pageMargins left="0.75" right="0.75" top="1" bottom="1" header="0.5" footer="0.5"/>
  <headerFooter alignWithMargins="0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workbookViewId="0">
      <selection activeCell="L36" sqref="L36"/>
    </sheetView>
  </sheetViews>
  <sheetFormatPr defaultRowHeight="12.75" x14ac:dyDescent="0.2"/>
  <sheetData>
    <row r="1" spans="1:18" x14ac:dyDescent="0.2">
      <c r="A1" s="2" t="s">
        <v>1187</v>
      </c>
      <c r="B1" s="2" t="s">
        <v>583</v>
      </c>
      <c r="C1" s="2" t="s">
        <v>1</v>
      </c>
      <c r="D1" s="2" t="s">
        <v>2</v>
      </c>
      <c r="E1" s="2" t="s">
        <v>5</v>
      </c>
      <c r="F1" s="2" t="s">
        <v>4</v>
      </c>
      <c r="G1" s="6" t="s">
        <v>3</v>
      </c>
      <c r="H1" s="6" t="s">
        <v>6</v>
      </c>
      <c r="I1" s="2" t="s">
        <v>24</v>
      </c>
      <c r="J1" s="6" t="s">
        <v>141</v>
      </c>
      <c r="K1" s="2" t="s">
        <v>7</v>
      </c>
      <c r="L1" s="2" t="s">
        <v>8</v>
      </c>
      <c r="M1" s="6" t="s">
        <v>56</v>
      </c>
      <c r="N1" t="s">
        <v>45</v>
      </c>
      <c r="O1" t="s">
        <v>46</v>
      </c>
      <c r="P1" t="s">
        <v>47</v>
      </c>
      <c r="Q1" t="s">
        <v>73</v>
      </c>
      <c r="R1" t="s">
        <v>74</v>
      </c>
    </row>
    <row r="2" spans="1:18" x14ac:dyDescent="0.2">
      <c r="A2" t="s">
        <v>12</v>
      </c>
      <c r="B2" s="1">
        <f t="shared" ref="B2:I2" si="0">AVERAGE(B21:B990)</f>
        <v>15.347826086956522</v>
      </c>
      <c r="C2" s="1">
        <f t="shared" si="0"/>
        <v>106</v>
      </c>
      <c r="D2" s="1">
        <f t="shared" si="0"/>
        <v>73.956521739130437</v>
      </c>
      <c r="E2" s="1">
        <f t="shared" si="0"/>
        <v>58.739130434782609</v>
      </c>
      <c r="F2" s="1">
        <f t="shared" si="0"/>
        <v>26.478260869565219</v>
      </c>
      <c r="G2" s="7">
        <f t="shared" si="0"/>
        <v>1.4358098175385272</v>
      </c>
      <c r="H2" s="7">
        <f t="shared" si="0"/>
        <v>55.373499154402481</v>
      </c>
      <c r="I2" s="1">
        <f t="shared" si="0"/>
        <v>19.695652173913043</v>
      </c>
      <c r="J2" s="1" t="e">
        <f>AVERAGE(J21:J990)</f>
        <v>#DIV/0!</v>
      </c>
      <c r="K2" s="1">
        <f>AVERAGE(K21:K990)</f>
        <v>10.727272727272727</v>
      </c>
      <c r="L2" s="1">
        <f>AVERAGE(L21:L990)</f>
        <v>13.636363636363637</v>
      </c>
      <c r="M2" s="1">
        <f>AVERAGE(M21:M990)</f>
        <v>0.78003663003662993</v>
      </c>
      <c r="Q2" s="7" t="e">
        <f>AVERAGE(Q22:Q990)</f>
        <v>#DIV/0!</v>
      </c>
      <c r="R2" s="7" t="e">
        <f>AVERAGE(R22:R990)</f>
        <v>#DIV/0!</v>
      </c>
    </row>
    <row r="3" spans="1:18" x14ac:dyDescent="0.2">
      <c r="A3" t="s">
        <v>14</v>
      </c>
      <c r="B3">
        <f t="shared" ref="B3:I3" si="1">MIN(B21:B990)</f>
        <v>10</v>
      </c>
      <c r="C3">
        <f t="shared" si="1"/>
        <v>82</v>
      </c>
      <c r="D3">
        <f t="shared" si="1"/>
        <v>57</v>
      </c>
      <c r="E3">
        <f t="shared" si="1"/>
        <v>37</v>
      </c>
      <c r="F3">
        <f t="shared" si="1"/>
        <v>22</v>
      </c>
      <c r="G3" s="7">
        <f t="shared" si="1"/>
        <v>1.3076923076923077</v>
      </c>
      <c r="H3" s="7">
        <f t="shared" si="1"/>
        <v>45.121951219512198</v>
      </c>
      <c r="I3">
        <f t="shared" si="1"/>
        <v>17</v>
      </c>
      <c r="J3">
        <f>MIN(J21:J990)</f>
        <v>0</v>
      </c>
      <c r="K3">
        <f>MIN(K21:K990)</f>
        <v>9</v>
      </c>
      <c r="L3">
        <f>MIN(L21:L990)</f>
        <v>10</v>
      </c>
      <c r="M3" s="7">
        <f>MIN(M21:M990)</f>
        <v>0.7142857142857143</v>
      </c>
      <c r="Q3" s="7">
        <f>MIN(Q22:Q990)</f>
        <v>0</v>
      </c>
      <c r="R3" s="7">
        <f>MIN(R22:R990)</f>
        <v>0</v>
      </c>
    </row>
    <row r="4" spans="1:18" x14ac:dyDescent="0.2">
      <c r="A4" t="s">
        <v>15</v>
      </c>
      <c r="B4" s="1">
        <f>PERCENTILE(B21:B990,0.05)</f>
        <v>11.1</v>
      </c>
      <c r="C4" s="1">
        <f t="shared" ref="C4:I4" si="2">PERCENTILE(C21:C990,0.05)</f>
        <v>85.3</v>
      </c>
      <c r="D4" s="1">
        <f t="shared" si="2"/>
        <v>60.2</v>
      </c>
      <c r="E4" s="1">
        <f t="shared" si="2"/>
        <v>47.3</v>
      </c>
      <c r="F4" s="1">
        <f t="shared" si="2"/>
        <v>22.1</v>
      </c>
      <c r="G4" s="7">
        <f t="shared" si="2"/>
        <v>1.3461538461538463</v>
      </c>
      <c r="H4" s="7">
        <f t="shared" si="2"/>
        <v>47.069597069597066</v>
      </c>
      <c r="I4" s="1">
        <f t="shared" si="2"/>
        <v>18</v>
      </c>
      <c r="J4" s="1" t="e">
        <f>PERCENTILE(J21:J990,0.05)</f>
        <v>#NUM!</v>
      </c>
      <c r="K4" s="1">
        <f>PERCENTILE(K21:K990,0.05)</f>
        <v>9.5</v>
      </c>
      <c r="L4" s="1">
        <f>PERCENTILE(L21:L990,0.05)</f>
        <v>11.5</v>
      </c>
      <c r="M4" s="7">
        <f>PERCENTILE(M21:M990,0.05)</f>
        <v>0.7142857142857143</v>
      </c>
      <c r="Q4" s="7" t="e">
        <f>PERCENTILE(Q22:Q990,0.05)</f>
        <v>#NUM!</v>
      </c>
      <c r="R4" s="7" t="e">
        <f>PERCENTILE(R22:R990,0.05)</f>
        <v>#NUM!</v>
      </c>
    </row>
    <row r="5" spans="1:18" x14ac:dyDescent="0.2">
      <c r="A5" t="s">
        <v>16</v>
      </c>
      <c r="B5" s="1">
        <f>PERCENTILE(B21:B990,0.95)</f>
        <v>20.9</v>
      </c>
      <c r="C5" s="1">
        <f t="shared" ref="C5:I5" si="3">PERCENTILE(C21:C990,0.95)</f>
        <v>127.39999999999999</v>
      </c>
      <c r="D5" s="1">
        <f t="shared" si="3"/>
        <v>89.8</v>
      </c>
      <c r="E5" s="1">
        <f t="shared" si="3"/>
        <v>74</v>
      </c>
      <c r="F5" s="1">
        <f t="shared" si="3"/>
        <v>29.9</v>
      </c>
      <c r="G5" s="7">
        <f t="shared" si="3"/>
        <v>1.5329411764705883</v>
      </c>
      <c r="H5" s="7">
        <f t="shared" si="3"/>
        <v>61.365171811298772</v>
      </c>
      <c r="I5" s="1">
        <f t="shared" si="3"/>
        <v>21.9</v>
      </c>
      <c r="J5" s="1" t="e">
        <f>PERCENTILE(J21:J990,0.95)</f>
        <v>#NUM!</v>
      </c>
      <c r="K5" s="1">
        <f>PERCENTILE(K21:K990,0.95)</f>
        <v>12</v>
      </c>
      <c r="L5" s="1">
        <f>PERCENTILE(L21:L990,0.95)</f>
        <v>15</v>
      </c>
      <c r="M5" s="7">
        <f>PERCENTILE(M21:M990,0.95)</f>
        <v>0.84615384615384615</v>
      </c>
      <c r="Q5" s="7" t="e">
        <f>PERCENTILE(Q22:Q990,0.95)</f>
        <v>#NUM!</v>
      </c>
      <c r="R5" s="7" t="e">
        <f>PERCENTILE(R22:R990,0.95)</f>
        <v>#NUM!</v>
      </c>
    </row>
    <row r="6" spans="1:18" x14ac:dyDescent="0.2">
      <c r="A6" t="s">
        <v>13</v>
      </c>
      <c r="B6">
        <f t="shared" ref="B6:I6" si="4">MAX(B21:B990)</f>
        <v>22</v>
      </c>
      <c r="C6">
        <f t="shared" si="4"/>
        <v>130</v>
      </c>
      <c r="D6">
        <f t="shared" si="4"/>
        <v>94</v>
      </c>
      <c r="E6">
        <f t="shared" si="4"/>
        <v>78</v>
      </c>
      <c r="F6">
        <f t="shared" si="4"/>
        <v>31</v>
      </c>
      <c r="G6" s="7">
        <f t="shared" si="4"/>
        <v>1.5555555555555556</v>
      </c>
      <c r="H6" s="7">
        <f t="shared" si="4"/>
        <v>64.912280701754383</v>
      </c>
      <c r="I6">
        <f t="shared" si="4"/>
        <v>23</v>
      </c>
      <c r="J6">
        <f>MAX(J21:J990)</f>
        <v>0</v>
      </c>
      <c r="K6">
        <f>MAX(K21:K990)</f>
        <v>12</v>
      </c>
      <c r="L6">
        <f>MAX(L21:L990)</f>
        <v>15</v>
      </c>
      <c r="M6" s="7">
        <f>MAX(M21:M990)</f>
        <v>0.84615384615384615</v>
      </c>
      <c r="Q6" s="7">
        <f>MAX(Q22:Q990)</f>
        <v>0</v>
      </c>
      <c r="R6" s="7">
        <f>MAX(R22:R990)</f>
        <v>0</v>
      </c>
    </row>
    <row r="7" spans="1:18" x14ac:dyDescent="0.2">
      <c r="A7" s="5" t="s">
        <v>22</v>
      </c>
      <c r="B7" s="5">
        <f>COUNT(B21:B990)</f>
        <v>23</v>
      </c>
      <c r="C7" s="5">
        <f t="shared" ref="C7:I7" si="5">COUNT(C21:C990)</f>
        <v>23</v>
      </c>
      <c r="D7" s="5">
        <f t="shared" si="5"/>
        <v>23</v>
      </c>
      <c r="E7" s="5">
        <f t="shared" si="5"/>
        <v>23</v>
      </c>
      <c r="F7" s="5">
        <f t="shared" si="5"/>
        <v>23</v>
      </c>
      <c r="G7" s="5">
        <f t="shared" si="5"/>
        <v>23</v>
      </c>
      <c r="H7" s="5">
        <f t="shared" si="5"/>
        <v>23</v>
      </c>
      <c r="I7" s="5">
        <f t="shared" si="5"/>
        <v>23</v>
      </c>
      <c r="J7" s="5">
        <f>COUNT(J21:J990)</f>
        <v>0</v>
      </c>
      <c r="K7" s="5">
        <f>COUNT(K21:K990)</f>
        <v>11</v>
      </c>
      <c r="L7" s="5">
        <f>COUNT(L21:L990)</f>
        <v>11</v>
      </c>
      <c r="M7" s="5">
        <f>COUNT(M21:M990)</f>
        <v>10</v>
      </c>
      <c r="N7" s="5"/>
      <c r="O7" s="5"/>
      <c r="P7" s="5"/>
      <c r="Q7" s="5">
        <f>COUNT(Q21:Q990)</f>
        <v>0</v>
      </c>
      <c r="R7" s="5">
        <f>COUNT(R21:R990)</f>
        <v>0</v>
      </c>
    </row>
    <row r="20" spans="2:13" x14ac:dyDescent="0.2">
      <c r="M20" s="7" t="e">
        <f t="shared" ref="M20:M30" si="6">K20/L20</f>
        <v>#DIV/0!</v>
      </c>
    </row>
    <row r="21" spans="2:13" x14ac:dyDescent="0.2">
      <c r="B21">
        <v>14</v>
      </c>
      <c r="C21">
        <v>105</v>
      </c>
      <c r="D21">
        <v>70</v>
      </c>
      <c r="E21">
        <v>50</v>
      </c>
      <c r="F21">
        <v>25</v>
      </c>
      <c r="G21">
        <f>C21/D21</f>
        <v>1.5</v>
      </c>
      <c r="H21">
        <f>E21/C21*100</f>
        <v>47.619047619047613</v>
      </c>
      <c r="I21">
        <v>23</v>
      </c>
      <c r="K21">
        <v>12</v>
      </c>
      <c r="L21">
        <v>15</v>
      </c>
      <c r="M21" s="7">
        <f t="shared" si="6"/>
        <v>0.8</v>
      </c>
    </row>
    <row r="22" spans="2:13" x14ac:dyDescent="0.2">
      <c r="B22">
        <v>15</v>
      </c>
      <c r="C22">
        <v>105</v>
      </c>
      <c r="D22">
        <v>71</v>
      </c>
      <c r="E22">
        <v>60</v>
      </c>
      <c r="F22">
        <v>28</v>
      </c>
      <c r="G22">
        <f t="shared" ref="G22:G43" si="7">C22/D22</f>
        <v>1.4788732394366197</v>
      </c>
      <c r="H22">
        <f t="shared" ref="H22:H43" si="8">E22/C22*100</f>
        <v>57.142857142857139</v>
      </c>
      <c r="I22">
        <v>19</v>
      </c>
      <c r="K22">
        <v>10</v>
      </c>
      <c r="L22">
        <v>14</v>
      </c>
      <c r="M22" s="7">
        <f t="shared" si="6"/>
        <v>0.7142857142857143</v>
      </c>
    </row>
    <row r="23" spans="2:13" x14ac:dyDescent="0.2">
      <c r="B23">
        <v>12</v>
      </c>
      <c r="C23">
        <v>105</v>
      </c>
      <c r="D23">
        <v>75</v>
      </c>
      <c r="E23">
        <v>55</v>
      </c>
      <c r="F23">
        <v>28</v>
      </c>
      <c r="G23">
        <f t="shared" si="7"/>
        <v>1.4</v>
      </c>
      <c r="H23">
        <f t="shared" si="8"/>
        <v>52.380952380952387</v>
      </c>
      <c r="I23">
        <v>20</v>
      </c>
      <c r="K23">
        <v>10</v>
      </c>
      <c r="L23">
        <v>14</v>
      </c>
      <c r="M23" s="7">
        <f t="shared" si="6"/>
        <v>0.7142857142857143</v>
      </c>
    </row>
    <row r="24" spans="2:13" x14ac:dyDescent="0.2">
      <c r="B24">
        <v>12</v>
      </c>
      <c r="C24">
        <v>101</v>
      </c>
      <c r="D24">
        <v>72</v>
      </c>
      <c r="E24">
        <v>62</v>
      </c>
      <c r="F24">
        <v>30</v>
      </c>
      <c r="G24">
        <f t="shared" si="7"/>
        <v>1.4027777777777777</v>
      </c>
      <c r="H24">
        <f t="shared" si="8"/>
        <v>61.386138613861384</v>
      </c>
      <c r="I24">
        <v>21</v>
      </c>
      <c r="K24">
        <v>11</v>
      </c>
      <c r="L24">
        <v>15</v>
      </c>
      <c r="M24" s="7">
        <f t="shared" si="6"/>
        <v>0.73333333333333328</v>
      </c>
    </row>
    <row r="25" spans="2:13" x14ac:dyDescent="0.2">
      <c r="B25">
        <v>10</v>
      </c>
      <c r="C25">
        <v>100</v>
      </c>
      <c r="D25">
        <v>70</v>
      </c>
      <c r="E25">
        <v>55</v>
      </c>
      <c r="F25">
        <v>27</v>
      </c>
      <c r="G25">
        <f t="shared" si="7"/>
        <v>1.4285714285714286</v>
      </c>
      <c r="H25">
        <f t="shared" si="8"/>
        <v>55.000000000000007</v>
      </c>
      <c r="I25">
        <v>18</v>
      </c>
      <c r="K25">
        <v>12</v>
      </c>
      <c r="L25">
        <v>15</v>
      </c>
      <c r="M25" s="7">
        <f t="shared" si="6"/>
        <v>0.8</v>
      </c>
    </row>
    <row r="26" spans="2:13" x14ac:dyDescent="0.2">
      <c r="B26">
        <v>13</v>
      </c>
      <c r="C26">
        <v>115</v>
      </c>
      <c r="D26">
        <v>75</v>
      </c>
      <c r="E26">
        <v>65</v>
      </c>
      <c r="F26">
        <v>28</v>
      </c>
      <c r="G26">
        <f t="shared" si="7"/>
        <v>1.5333333333333334</v>
      </c>
      <c r="H26">
        <f t="shared" si="8"/>
        <v>56.521739130434781</v>
      </c>
      <c r="I26">
        <v>20</v>
      </c>
      <c r="K26">
        <v>11</v>
      </c>
      <c r="L26">
        <v>14</v>
      </c>
      <c r="M26" s="7">
        <f t="shared" si="6"/>
        <v>0.7857142857142857</v>
      </c>
    </row>
    <row r="27" spans="2:13" x14ac:dyDescent="0.2">
      <c r="B27">
        <v>15</v>
      </c>
      <c r="C27">
        <v>117</v>
      </c>
      <c r="D27">
        <v>80</v>
      </c>
      <c r="E27">
        <v>55</v>
      </c>
      <c r="F27">
        <v>31</v>
      </c>
      <c r="G27">
        <f t="shared" si="7"/>
        <v>1.4624999999999999</v>
      </c>
      <c r="H27">
        <f t="shared" si="8"/>
        <v>47.008547008547005</v>
      </c>
      <c r="I27">
        <v>19</v>
      </c>
      <c r="K27">
        <v>11</v>
      </c>
      <c r="L27">
        <v>13</v>
      </c>
      <c r="M27" s="7">
        <f t="shared" si="6"/>
        <v>0.84615384615384615</v>
      </c>
    </row>
    <row r="28" spans="2:13" x14ac:dyDescent="0.2">
      <c r="B28">
        <v>22</v>
      </c>
      <c r="C28">
        <v>115</v>
      </c>
      <c r="D28">
        <v>81</v>
      </c>
      <c r="E28">
        <v>67</v>
      </c>
      <c r="F28">
        <v>26</v>
      </c>
      <c r="G28">
        <f t="shared" si="7"/>
        <v>1.4197530864197532</v>
      </c>
      <c r="H28">
        <f t="shared" si="8"/>
        <v>58.260869565217391</v>
      </c>
      <c r="I28">
        <v>20</v>
      </c>
      <c r="K28">
        <v>11</v>
      </c>
      <c r="L28">
        <v>13</v>
      </c>
      <c r="M28" s="7">
        <f t="shared" si="6"/>
        <v>0.84615384615384615</v>
      </c>
    </row>
    <row r="29" spans="2:13" x14ac:dyDescent="0.2">
      <c r="B29">
        <v>20</v>
      </c>
      <c r="C29">
        <v>120</v>
      </c>
      <c r="D29">
        <v>88</v>
      </c>
      <c r="E29">
        <v>65</v>
      </c>
      <c r="F29">
        <v>28</v>
      </c>
      <c r="G29">
        <f t="shared" si="7"/>
        <v>1.3636363636363635</v>
      </c>
      <c r="H29">
        <f t="shared" si="8"/>
        <v>54.166666666666664</v>
      </c>
      <c r="I29">
        <v>21</v>
      </c>
      <c r="K29">
        <v>10</v>
      </c>
      <c r="L29">
        <v>14</v>
      </c>
      <c r="M29" s="7">
        <f t="shared" si="6"/>
        <v>0.7142857142857143</v>
      </c>
    </row>
    <row r="30" spans="2:13" x14ac:dyDescent="0.2">
      <c r="B30">
        <v>14</v>
      </c>
      <c r="C30">
        <v>114</v>
      </c>
      <c r="D30">
        <v>76</v>
      </c>
      <c r="E30">
        <v>74</v>
      </c>
      <c r="F30">
        <v>22</v>
      </c>
      <c r="G30">
        <f t="shared" si="7"/>
        <v>1.5</v>
      </c>
      <c r="H30">
        <f t="shared" si="8"/>
        <v>64.912280701754383</v>
      </c>
      <c r="I30">
        <v>21</v>
      </c>
      <c r="K30">
        <v>11</v>
      </c>
      <c r="L30">
        <v>13</v>
      </c>
      <c r="M30" s="7">
        <f t="shared" si="6"/>
        <v>0.84615384615384615</v>
      </c>
    </row>
    <row r="31" spans="2:13" x14ac:dyDescent="0.2">
      <c r="B31">
        <v>11</v>
      </c>
      <c r="C31">
        <v>92</v>
      </c>
      <c r="D31">
        <v>67</v>
      </c>
      <c r="E31">
        <v>55</v>
      </c>
      <c r="F31">
        <v>26</v>
      </c>
      <c r="G31">
        <f t="shared" si="7"/>
        <v>1.3731343283582089</v>
      </c>
      <c r="H31">
        <f t="shared" si="8"/>
        <v>59.782608695652172</v>
      </c>
      <c r="I31">
        <v>19</v>
      </c>
      <c r="M31" s="7"/>
    </row>
    <row r="32" spans="2:13" x14ac:dyDescent="0.2">
      <c r="B32">
        <v>20</v>
      </c>
      <c r="C32">
        <v>130</v>
      </c>
      <c r="D32">
        <v>87</v>
      </c>
      <c r="E32">
        <v>74</v>
      </c>
      <c r="F32">
        <v>22</v>
      </c>
      <c r="G32">
        <f t="shared" si="7"/>
        <v>1.4942528735632183</v>
      </c>
      <c r="H32">
        <f t="shared" si="8"/>
        <v>56.92307692307692</v>
      </c>
      <c r="I32">
        <v>18</v>
      </c>
      <c r="K32">
        <v>9</v>
      </c>
      <c r="L32">
        <v>10</v>
      </c>
      <c r="M32" s="7"/>
    </row>
    <row r="33" spans="2:9" x14ac:dyDescent="0.2">
      <c r="B33">
        <v>18</v>
      </c>
      <c r="C33">
        <v>128</v>
      </c>
      <c r="D33">
        <v>94</v>
      </c>
      <c r="E33">
        <v>78</v>
      </c>
      <c r="F33">
        <v>23</v>
      </c>
      <c r="G33">
        <f t="shared" si="7"/>
        <v>1.3617021276595744</v>
      </c>
      <c r="H33">
        <f t="shared" si="8"/>
        <v>60.9375</v>
      </c>
      <c r="I33">
        <v>22</v>
      </c>
    </row>
    <row r="34" spans="2:9" x14ac:dyDescent="0.2">
      <c r="B34">
        <v>16</v>
      </c>
      <c r="C34">
        <v>88</v>
      </c>
      <c r="D34">
        <v>60</v>
      </c>
      <c r="E34">
        <v>50</v>
      </c>
      <c r="F34">
        <v>28</v>
      </c>
      <c r="G34">
        <f t="shared" si="7"/>
        <v>1.4666666666666666</v>
      </c>
      <c r="H34">
        <f t="shared" si="8"/>
        <v>56.81818181818182</v>
      </c>
      <c r="I34">
        <v>20</v>
      </c>
    </row>
    <row r="35" spans="2:9" x14ac:dyDescent="0.2">
      <c r="B35">
        <v>13</v>
      </c>
      <c r="C35">
        <v>104</v>
      </c>
      <c r="D35">
        <v>68</v>
      </c>
      <c r="E35">
        <v>60</v>
      </c>
      <c r="F35">
        <v>28</v>
      </c>
      <c r="G35">
        <f t="shared" si="7"/>
        <v>1.5294117647058822</v>
      </c>
      <c r="H35">
        <f t="shared" si="8"/>
        <v>57.692307692307686</v>
      </c>
      <c r="I35">
        <v>20</v>
      </c>
    </row>
    <row r="36" spans="2:9" x14ac:dyDescent="0.2">
      <c r="B36">
        <v>21</v>
      </c>
      <c r="C36">
        <v>122</v>
      </c>
      <c r="D36">
        <v>90</v>
      </c>
      <c r="E36">
        <v>60</v>
      </c>
      <c r="F36">
        <v>29</v>
      </c>
      <c r="G36">
        <f t="shared" si="7"/>
        <v>1.3555555555555556</v>
      </c>
      <c r="H36">
        <f t="shared" si="8"/>
        <v>49.180327868852459</v>
      </c>
      <c r="I36">
        <v>19</v>
      </c>
    </row>
    <row r="37" spans="2:9" x14ac:dyDescent="0.2">
      <c r="B37">
        <v>14</v>
      </c>
      <c r="C37">
        <v>98</v>
      </c>
      <c r="D37">
        <v>65</v>
      </c>
      <c r="E37">
        <v>55</v>
      </c>
      <c r="F37">
        <v>24</v>
      </c>
      <c r="G37">
        <f t="shared" si="7"/>
        <v>1.5076923076923077</v>
      </c>
      <c r="H37">
        <f t="shared" si="8"/>
        <v>56.12244897959183</v>
      </c>
      <c r="I37">
        <v>19</v>
      </c>
    </row>
    <row r="38" spans="2:9" x14ac:dyDescent="0.2">
      <c r="B38">
        <v>12</v>
      </c>
      <c r="C38">
        <v>105</v>
      </c>
      <c r="D38">
        <v>78</v>
      </c>
      <c r="E38">
        <v>62</v>
      </c>
      <c r="F38">
        <v>27</v>
      </c>
      <c r="G38">
        <f t="shared" si="7"/>
        <v>1.3461538461538463</v>
      </c>
      <c r="H38">
        <f t="shared" si="8"/>
        <v>59.047619047619051</v>
      </c>
      <c r="I38">
        <v>18</v>
      </c>
    </row>
    <row r="39" spans="2:9" x14ac:dyDescent="0.2">
      <c r="B39">
        <v>18</v>
      </c>
      <c r="C39">
        <v>112</v>
      </c>
      <c r="D39">
        <v>72</v>
      </c>
      <c r="E39">
        <v>58</v>
      </c>
      <c r="F39">
        <v>27</v>
      </c>
      <c r="G39">
        <f t="shared" si="7"/>
        <v>1.5555555555555556</v>
      </c>
      <c r="H39">
        <f t="shared" si="8"/>
        <v>51.785714285714292</v>
      </c>
      <c r="I39">
        <v>21</v>
      </c>
    </row>
    <row r="40" spans="2:9" x14ac:dyDescent="0.2">
      <c r="B40">
        <v>16</v>
      </c>
      <c r="C40">
        <v>82</v>
      </c>
      <c r="D40">
        <v>57</v>
      </c>
      <c r="E40">
        <v>37</v>
      </c>
      <c r="F40">
        <v>25</v>
      </c>
      <c r="G40">
        <f t="shared" si="7"/>
        <v>1.4385964912280702</v>
      </c>
      <c r="H40">
        <f t="shared" si="8"/>
        <v>45.121951219512198</v>
      </c>
      <c r="I40">
        <v>17</v>
      </c>
    </row>
    <row r="41" spans="2:9" x14ac:dyDescent="0.2">
      <c r="B41">
        <v>12</v>
      </c>
      <c r="C41">
        <v>85</v>
      </c>
      <c r="D41">
        <v>65</v>
      </c>
      <c r="E41">
        <v>52</v>
      </c>
      <c r="F41">
        <v>23</v>
      </c>
      <c r="G41">
        <f t="shared" si="7"/>
        <v>1.3076923076923077</v>
      </c>
      <c r="H41">
        <f t="shared" si="8"/>
        <v>61.176470588235297</v>
      </c>
      <c r="I41">
        <v>18</v>
      </c>
    </row>
    <row r="42" spans="2:9" x14ac:dyDescent="0.2">
      <c r="B42">
        <v>20</v>
      </c>
      <c r="C42">
        <v>90</v>
      </c>
      <c r="D42">
        <v>62</v>
      </c>
      <c r="E42">
        <v>47</v>
      </c>
      <c r="F42">
        <v>27</v>
      </c>
      <c r="G42">
        <f t="shared" si="7"/>
        <v>1.4516129032258065</v>
      </c>
      <c r="H42">
        <f t="shared" si="8"/>
        <v>52.222222222222229</v>
      </c>
      <c r="I42">
        <v>19</v>
      </c>
    </row>
    <row r="43" spans="2:9" x14ac:dyDescent="0.2">
      <c r="B43">
        <v>15</v>
      </c>
      <c r="C43">
        <v>105</v>
      </c>
      <c r="D43">
        <v>78</v>
      </c>
      <c r="E43">
        <v>55</v>
      </c>
      <c r="F43">
        <v>27</v>
      </c>
      <c r="G43">
        <f t="shared" si="7"/>
        <v>1.3461538461538463</v>
      </c>
      <c r="H43">
        <f t="shared" si="8"/>
        <v>52.380952380952387</v>
      </c>
      <c r="I43">
        <v>21</v>
      </c>
    </row>
  </sheetData>
  <phoneticPr fontId="4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selection activeCell="J25" sqref="J25"/>
    </sheetView>
  </sheetViews>
  <sheetFormatPr defaultRowHeight="12.75" x14ac:dyDescent="0.2"/>
  <cols>
    <col min="10" max="10" width="9.140625" style="7"/>
    <col min="13" max="13" width="9.140625" style="7"/>
  </cols>
  <sheetData>
    <row r="1" spans="1:15" x14ac:dyDescent="0.2">
      <c r="A1" s="2" t="s">
        <v>851</v>
      </c>
      <c r="B1" s="2" t="s">
        <v>583</v>
      </c>
      <c r="C1" s="2" t="s">
        <v>1</v>
      </c>
      <c r="D1" s="2" t="s">
        <v>2</v>
      </c>
      <c r="E1" s="2" t="s">
        <v>5</v>
      </c>
      <c r="F1" s="2" t="s">
        <v>4</v>
      </c>
      <c r="G1" s="3" t="s">
        <v>3</v>
      </c>
      <c r="H1" s="4" t="s">
        <v>6</v>
      </c>
      <c r="I1" s="2" t="s">
        <v>24</v>
      </c>
      <c r="J1" s="6" t="s">
        <v>141</v>
      </c>
      <c r="K1" s="2" t="s">
        <v>7</v>
      </c>
      <c r="L1" s="2" t="s">
        <v>8</v>
      </c>
      <c r="M1" s="6" t="s">
        <v>56</v>
      </c>
      <c r="N1" s="6" t="s">
        <v>583</v>
      </c>
      <c r="O1" s="6" t="s">
        <v>141</v>
      </c>
    </row>
    <row r="2" spans="1:15" x14ac:dyDescent="0.2">
      <c r="A2" t="s">
        <v>12</v>
      </c>
      <c r="B2" s="1">
        <f>AVERAGE(B21:B993)</f>
        <v>12.846153846153847</v>
      </c>
      <c r="C2" s="1">
        <f>AVERAGE(C21:C993)</f>
        <v>83.071428571428569</v>
      </c>
      <c r="D2" s="1">
        <f t="shared" ref="D2:L2" si="0">AVERAGE(D21:D993)</f>
        <v>62.714285714285715</v>
      </c>
      <c r="E2" s="1">
        <f t="shared" si="0"/>
        <v>46.928571428571431</v>
      </c>
      <c r="F2" s="1">
        <f t="shared" si="0"/>
        <v>27.714285714285715</v>
      </c>
      <c r="G2" s="1">
        <f t="shared" si="0"/>
        <v>1.3247739681650241</v>
      </c>
      <c r="H2" s="5">
        <f t="shared" si="0"/>
        <v>0.56477716883145279</v>
      </c>
      <c r="I2" s="1">
        <f t="shared" si="0"/>
        <v>17.428571428571427</v>
      </c>
      <c r="J2" s="7">
        <f>AVERAGE(J21:J993)</f>
        <v>0.10116811277940203</v>
      </c>
      <c r="K2" s="1">
        <f>AVERAGE(K21:K991)</f>
        <v>10.6</v>
      </c>
      <c r="L2" s="1">
        <f t="shared" si="0"/>
        <v>11.5</v>
      </c>
      <c r="M2" s="7">
        <f>AVERAGE(M21:M993)</f>
        <v>0.92348484848484846</v>
      </c>
      <c r="N2" s="7" t="e">
        <f>AVERAGE(N21:N993)</f>
        <v>#DIV/0!</v>
      </c>
      <c r="O2" s="7" t="e">
        <f>AVERAGE(O21:O993)</f>
        <v>#DIV/0!</v>
      </c>
    </row>
    <row r="3" spans="1:15" x14ac:dyDescent="0.2">
      <c r="A3" t="s">
        <v>14</v>
      </c>
      <c r="B3">
        <f>MIN(B21:B993)</f>
        <v>8</v>
      </c>
      <c r="C3">
        <f>MIN(C21:C993)</f>
        <v>54</v>
      </c>
      <c r="D3">
        <f t="shared" ref="D3:L3" si="1">MIN(D21:D993)</f>
        <v>40</v>
      </c>
      <c r="E3">
        <f t="shared" si="1"/>
        <v>32</v>
      </c>
      <c r="F3">
        <f t="shared" si="1"/>
        <v>25</v>
      </c>
      <c r="G3" s="1">
        <f t="shared" si="1"/>
        <v>1.1724137931034482</v>
      </c>
      <c r="H3" s="7">
        <f t="shared" si="1"/>
        <v>0.50526315789473686</v>
      </c>
      <c r="I3">
        <f t="shared" si="1"/>
        <v>15</v>
      </c>
      <c r="J3" s="7">
        <f>MIN(J21:J993)</f>
        <v>0</v>
      </c>
      <c r="K3">
        <f>MIN(K21:K991)</f>
        <v>10</v>
      </c>
      <c r="L3">
        <f t="shared" si="1"/>
        <v>10</v>
      </c>
      <c r="M3" s="7">
        <f>MIN(M21:M993)</f>
        <v>0.83333333333333337</v>
      </c>
      <c r="N3" s="7">
        <f>MIN(N21:N993)</f>
        <v>0</v>
      </c>
      <c r="O3" s="7">
        <f>MIN(O21:O993)</f>
        <v>0</v>
      </c>
    </row>
    <row r="4" spans="1:15" x14ac:dyDescent="0.2">
      <c r="A4" t="s">
        <v>15</v>
      </c>
      <c r="B4" s="1">
        <f>PERCENTILE(B21:B993,0.05)</f>
        <v>8.6</v>
      </c>
      <c r="C4" s="1">
        <f t="shared" ref="C4:I4" si="2">PERCENTILE(C21:C993,0.05)</f>
        <v>58.55</v>
      </c>
      <c r="D4" s="1">
        <f t="shared" si="2"/>
        <v>41.95</v>
      </c>
      <c r="E4" s="1">
        <f t="shared" si="2"/>
        <v>33.950000000000003</v>
      </c>
      <c r="F4" s="1">
        <f t="shared" si="2"/>
        <v>25</v>
      </c>
      <c r="G4" s="1">
        <f t="shared" si="2"/>
        <v>1.2132860040567952</v>
      </c>
      <c r="H4" s="7">
        <f t="shared" si="2"/>
        <v>0.5114009287925696</v>
      </c>
      <c r="I4" s="1">
        <f t="shared" si="2"/>
        <v>15.65</v>
      </c>
      <c r="J4" s="7">
        <f>PERCENTILE(J21:J993,0.05)</f>
        <v>3.7142857142857137E-2</v>
      </c>
      <c r="K4" s="1">
        <f>PERCENTILE(K21:K991,0.05)</f>
        <v>10</v>
      </c>
      <c r="L4" s="1">
        <f>PERCENTILE(L21:L993,0.05)</f>
        <v>10.45</v>
      </c>
      <c r="M4" s="7">
        <f>PERCENTILE(M21:M993,0.05)</f>
        <v>0.86742424242424243</v>
      </c>
      <c r="N4" s="7" t="e">
        <f>PERCENTILE(N21:N993,0.05)</f>
        <v>#NUM!</v>
      </c>
      <c r="O4" s="7" t="e">
        <f>PERCENTILE(O21:O993,0.05)</f>
        <v>#NUM!</v>
      </c>
    </row>
    <row r="5" spans="1:15" x14ac:dyDescent="0.2">
      <c r="A5" t="s">
        <v>16</v>
      </c>
      <c r="B5" s="1">
        <f>PERCENTILE(B21:B993,0.95)</f>
        <v>17.599999999999994</v>
      </c>
      <c r="C5" s="1">
        <f t="shared" ref="C5:I5" si="3">PERCENTILE(C21:C993,0.95)</f>
        <v>100.35</v>
      </c>
      <c r="D5" s="1">
        <f t="shared" si="3"/>
        <v>72.7</v>
      </c>
      <c r="E5" s="1">
        <f t="shared" si="3"/>
        <v>59.099999999999994</v>
      </c>
      <c r="F5" s="1">
        <f t="shared" si="3"/>
        <v>32</v>
      </c>
      <c r="G5" s="1">
        <f t="shared" si="3"/>
        <v>1.4242669362992921</v>
      </c>
      <c r="H5" s="7">
        <f t="shared" si="3"/>
        <v>0.60522159358793026</v>
      </c>
      <c r="I5" s="1">
        <f t="shared" si="3"/>
        <v>19.350000000000001</v>
      </c>
      <c r="J5" s="7">
        <f>PERCENTILE(J21:J993,0.95)</f>
        <v>0.14754464285714286</v>
      </c>
      <c r="K5" s="1">
        <f>PERCENTILE(K21:K991,0.95)</f>
        <v>11</v>
      </c>
      <c r="L5" s="1">
        <f>PERCENTILE(L21:L993,0.95)</f>
        <v>12</v>
      </c>
      <c r="M5" s="7">
        <f>PERCENTILE(M21:M993,0.95)</f>
        <v>1</v>
      </c>
      <c r="N5" s="7" t="e">
        <f>PERCENTILE(N21:N993,0.95)</f>
        <v>#NUM!</v>
      </c>
      <c r="O5" s="7" t="e">
        <f>PERCENTILE(O21:O993,0.95)</f>
        <v>#NUM!</v>
      </c>
    </row>
    <row r="6" spans="1:15" x14ac:dyDescent="0.2">
      <c r="A6" t="s">
        <v>13</v>
      </c>
      <c r="B6">
        <f>MAX(B21:B993)</f>
        <v>20</v>
      </c>
      <c r="C6">
        <f>MAX(C21:C993)</f>
        <v>101</v>
      </c>
      <c r="D6">
        <f t="shared" ref="D6:L6" si="4">MAX(D21:D993)</f>
        <v>74</v>
      </c>
      <c r="E6">
        <f t="shared" si="4"/>
        <v>63</v>
      </c>
      <c r="F6">
        <f t="shared" si="4"/>
        <v>32</v>
      </c>
      <c r="G6" s="1">
        <f t="shared" si="4"/>
        <v>1.4347826086956521</v>
      </c>
      <c r="H6" s="7">
        <f t="shared" si="4"/>
        <v>0.62376237623762376</v>
      </c>
      <c r="I6">
        <f t="shared" si="4"/>
        <v>20</v>
      </c>
      <c r="J6" s="7">
        <f>MAX(J21:J993)</f>
        <v>0.15625</v>
      </c>
      <c r="K6">
        <f>MAX(K21:K991)</f>
        <v>11</v>
      </c>
      <c r="L6">
        <f t="shared" si="4"/>
        <v>12</v>
      </c>
      <c r="M6" s="7">
        <f>MAX(M21:M993)</f>
        <v>1</v>
      </c>
      <c r="N6" s="7">
        <f>MAX(N21:N993)</f>
        <v>0</v>
      </c>
      <c r="O6" s="7">
        <f>MAX(O21:O993)</f>
        <v>0</v>
      </c>
    </row>
    <row r="7" spans="1:15" x14ac:dyDescent="0.2">
      <c r="A7" t="s">
        <v>22</v>
      </c>
      <c r="B7">
        <f>COUNT(B9:B993)</f>
        <v>13</v>
      </c>
      <c r="C7">
        <f>COUNT(C9:C993)</f>
        <v>14</v>
      </c>
      <c r="D7">
        <f t="shared" ref="D7:M7" si="5">COUNT(D9:D993)</f>
        <v>14</v>
      </c>
      <c r="E7">
        <f t="shared" si="5"/>
        <v>14</v>
      </c>
      <c r="F7">
        <f t="shared" si="5"/>
        <v>14</v>
      </c>
      <c r="G7">
        <f t="shared" si="5"/>
        <v>14</v>
      </c>
      <c r="H7">
        <f t="shared" si="5"/>
        <v>14</v>
      </c>
      <c r="I7">
        <f t="shared" si="5"/>
        <v>14</v>
      </c>
      <c r="J7" s="7">
        <f>COUNT(J9:J993)</f>
        <v>14</v>
      </c>
      <c r="K7">
        <f>COUNT(K9:K991)</f>
        <v>10</v>
      </c>
      <c r="L7">
        <f t="shared" si="5"/>
        <v>10</v>
      </c>
      <c r="M7" s="7">
        <f t="shared" si="5"/>
        <v>10</v>
      </c>
      <c r="N7">
        <f>COUNT(N9:N993)</f>
        <v>0</v>
      </c>
      <c r="O7">
        <f>COUNT(O9:O993)</f>
        <v>0</v>
      </c>
    </row>
    <row r="21" spans="1:13" x14ac:dyDescent="0.2">
      <c r="A21" t="s">
        <v>944</v>
      </c>
      <c r="B21">
        <v>8</v>
      </c>
      <c r="C21">
        <v>54</v>
      </c>
      <c r="D21">
        <v>40</v>
      </c>
      <c r="E21">
        <v>32</v>
      </c>
      <c r="F21">
        <v>25</v>
      </c>
      <c r="G21">
        <f>C21/D21</f>
        <v>1.35</v>
      </c>
      <c r="H21">
        <f>E21/C21</f>
        <v>0.59259259259259256</v>
      </c>
      <c r="I21">
        <v>16</v>
      </c>
      <c r="J21" s="7">
        <v>0.10526315789473684</v>
      </c>
      <c r="K21">
        <v>11</v>
      </c>
      <c r="L21">
        <v>11</v>
      </c>
      <c r="M21" s="7">
        <f>K21/L21</f>
        <v>1</v>
      </c>
    </row>
    <row r="22" spans="1:13" x14ac:dyDescent="0.2">
      <c r="C22">
        <v>61</v>
      </c>
      <c r="D22">
        <v>43</v>
      </c>
      <c r="E22">
        <v>35</v>
      </c>
      <c r="F22">
        <v>27</v>
      </c>
      <c r="G22">
        <f t="shared" ref="G22:G34" si="6">C22/D22</f>
        <v>1.4186046511627908</v>
      </c>
      <c r="H22">
        <f t="shared" ref="H22:H34" si="7">E22/C22</f>
        <v>0.57377049180327866</v>
      </c>
      <c r="I22">
        <v>16</v>
      </c>
      <c r="J22" s="7">
        <v>0.14285714285714285</v>
      </c>
      <c r="K22">
        <v>10</v>
      </c>
      <c r="L22">
        <v>10</v>
      </c>
      <c r="M22" s="7">
        <f>K22/L22</f>
        <v>1</v>
      </c>
    </row>
    <row r="23" spans="1:13" x14ac:dyDescent="0.2">
      <c r="B23">
        <v>14</v>
      </c>
      <c r="C23">
        <v>75</v>
      </c>
      <c r="D23">
        <v>58</v>
      </c>
      <c r="E23">
        <v>43</v>
      </c>
      <c r="F23">
        <v>32</v>
      </c>
      <c r="G23">
        <f t="shared" si="6"/>
        <v>1.2931034482758621</v>
      </c>
      <c r="H23">
        <f t="shared" si="7"/>
        <v>0.57333333333333336</v>
      </c>
      <c r="I23">
        <v>16</v>
      </c>
      <c r="J23" s="7">
        <v>0.10714285714285714</v>
      </c>
      <c r="K23">
        <v>10</v>
      </c>
      <c r="L23">
        <v>11</v>
      </c>
      <c r="M23" s="7">
        <f>K23/L23</f>
        <v>0.90909090909090906</v>
      </c>
    </row>
    <row r="24" spans="1:13" x14ac:dyDescent="0.2">
      <c r="B24">
        <v>9</v>
      </c>
      <c r="C24">
        <v>84</v>
      </c>
      <c r="D24">
        <v>62</v>
      </c>
      <c r="E24">
        <v>50</v>
      </c>
      <c r="F24">
        <v>25</v>
      </c>
      <c r="G24">
        <f t="shared" si="6"/>
        <v>1.3548387096774193</v>
      </c>
      <c r="H24">
        <f t="shared" si="7"/>
        <v>0.59523809523809523</v>
      </c>
      <c r="I24">
        <v>19</v>
      </c>
      <c r="J24" s="7">
        <v>0.10714285714285714</v>
      </c>
      <c r="K24">
        <v>11</v>
      </c>
      <c r="L24">
        <v>12</v>
      </c>
      <c r="M24" s="7">
        <f>K24/L24</f>
        <v>0.91666666666666663</v>
      </c>
    </row>
    <row r="25" spans="1:13" x14ac:dyDescent="0.2">
      <c r="B25">
        <v>13</v>
      </c>
      <c r="C25">
        <v>84</v>
      </c>
      <c r="D25">
        <v>68</v>
      </c>
      <c r="E25">
        <v>46</v>
      </c>
      <c r="F25">
        <v>26</v>
      </c>
      <c r="G25">
        <f t="shared" si="6"/>
        <v>1.2352941176470589</v>
      </c>
      <c r="H25">
        <f t="shared" si="7"/>
        <v>0.54761904761904767</v>
      </c>
      <c r="I25">
        <v>19</v>
      </c>
      <c r="J25" s="7">
        <v>0.15625</v>
      </c>
      <c r="K25">
        <v>11</v>
      </c>
      <c r="L25">
        <v>12</v>
      </c>
      <c r="M25" s="7">
        <f>K25/L25</f>
        <v>0.91666666666666663</v>
      </c>
    </row>
    <row r="26" spans="1:13" x14ac:dyDescent="0.2">
      <c r="B26">
        <v>12</v>
      </c>
      <c r="C26">
        <v>90</v>
      </c>
      <c r="D26">
        <v>69</v>
      </c>
      <c r="E26">
        <v>52</v>
      </c>
      <c r="F26">
        <v>27</v>
      </c>
      <c r="G26">
        <f t="shared" si="6"/>
        <v>1.3043478260869565</v>
      </c>
      <c r="H26">
        <f t="shared" si="7"/>
        <v>0.57777777777777772</v>
      </c>
      <c r="I26">
        <v>18</v>
      </c>
      <c r="J26" s="7">
        <v>0.14285714285714285</v>
      </c>
    </row>
    <row r="27" spans="1:13" x14ac:dyDescent="0.2">
      <c r="B27">
        <v>15</v>
      </c>
      <c r="C27">
        <v>87</v>
      </c>
      <c r="D27">
        <v>68</v>
      </c>
      <c r="E27">
        <v>49</v>
      </c>
      <c r="F27">
        <v>29</v>
      </c>
      <c r="G27">
        <f t="shared" si="6"/>
        <v>1.2794117647058822</v>
      </c>
      <c r="H27">
        <f t="shared" si="7"/>
        <v>0.56321839080459768</v>
      </c>
      <c r="I27">
        <v>19</v>
      </c>
      <c r="J27" s="7">
        <v>6.0606060606060608E-2</v>
      </c>
    </row>
    <row r="28" spans="1:13" x14ac:dyDescent="0.2">
      <c r="B28">
        <v>13</v>
      </c>
      <c r="C28">
        <v>68</v>
      </c>
      <c r="D28">
        <v>58</v>
      </c>
      <c r="E28">
        <v>35</v>
      </c>
      <c r="F28">
        <v>32</v>
      </c>
      <c r="G28">
        <f t="shared" si="6"/>
        <v>1.1724137931034482</v>
      </c>
      <c r="H28">
        <f t="shared" si="7"/>
        <v>0.51470588235294112</v>
      </c>
      <c r="I28">
        <v>18</v>
      </c>
      <c r="J28" s="7">
        <v>0.1111111111111111</v>
      </c>
    </row>
    <row r="29" spans="1:13" x14ac:dyDescent="0.2">
      <c r="B29">
        <v>20</v>
      </c>
      <c r="C29">
        <v>99</v>
      </c>
      <c r="D29">
        <v>69</v>
      </c>
      <c r="E29">
        <v>56</v>
      </c>
      <c r="F29">
        <v>29</v>
      </c>
      <c r="G29">
        <f t="shared" si="6"/>
        <v>1.4347826086956521</v>
      </c>
      <c r="H29">
        <f t="shared" si="7"/>
        <v>0.56565656565656564</v>
      </c>
      <c r="I29">
        <v>16</v>
      </c>
      <c r="J29" s="7">
        <v>0</v>
      </c>
    </row>
    <row r="30" spans="1:13" x14ac:dyDescent="0.2">
      <c r="B30">
        <v>11</v>
      </c>
      <c r="C30">
        <v>72</v>
      </c>
      <c r="D30">
        <v>58</v>
      </c>
      <c r="E30">
        <v>40</v>
      </c>
      <c r="F30">
        <v>25</v>
      </c>
      <c r="G30">
        <f t="shared" si="6"/>
        <v>1.2413793103448276</v>
      </c>
      <c r="H30">
        <f t="shared" si="7"/>
        <v>0.55555555555555558</v>
      </c>
      <c r="I30">
        <v>15</v>
      </c>
      <c r="J30" s="7">
        <v>0.1</v>
      </c>
    </row>
    <row r="31" spans="1:13" x14ac:dyDescent="0.2">
      <c r="A31" t="s">
        <v>943</v>
      </c>
      <c r="B31">
        <v>13</v>
      </c>
      <c r="C31">
        <v>100</v>
      </c>
      <c r="D31">
        <v>71</v>
      </c>
      <c r="E31">
        <v>57</v>
      </c>
      <c r="F31">
        <v>30</v>
      </c>
      <c r="G31">
        <f t="shared" si="6"/>
        <v>1.408450704225352</v>
      </c>
      <c r="H31">
        <f t="shared" si="7"/>
        <v>0.56999999999999995</v>
      </c>
      <c r="I31">
        <v>17</v>
      </c>
      <c r="J31" s="7">
        <v>5.7142857142857141E-2</v>
      </c>
      <c r="K31">
        <v>10</v>
      </c>
      <c r="L31">
        <v>12</v>
      </c>
      <c r="M31" s="7">
        <f>K31/L31</f>
        <v>0.83333333333333337</v>
      </c>
    </row>
    <row r="32" spans="1:13" x14ac:dyDescent="0.2">
      <c r="B32">
        <v>10</v>
      </c>
      <c r="C32">
        <v>93</v>
      </c>
      <c r="D32">
        <v>68</v>
      </c>
      <c r="E32">
        <v>51</v>
      </c>
      <c r="F32">
        <v>25</v>
      </c>
      <c r="G32">
        <f t="shared" si="6"/>
        <v>1.3676470588235294</v>
      </c>
      <c r="H32">
        <f t="shared" si="7"/>
        <v>0.54838709677419351</v>
      </c>
      <c r="I32">
        <v>17</v>
      </c>
      <c r="J32" s="7">
        <v>0.125</v>
      </c>
      <c r="K32">
        <v>11</v>
      </c>
      <c r="L32">
        <v>12</v>
      </c>
      <c r="M32" s="7">
        <f>K32/L32</f>
        <v>0.91666666666666663</v>
      </c>
    </row>
    <row r="33" spans="2:13" x14ac:dyDescent="0.2">
      <c r="B33">
        <v>16</v>
      </c>
      <c r="C33">
        <v>101</v>
      </c>
      <c r="D33">
        <v>72</v>
      </c>
      <c r="E33">
        <v>63</v>
      </c>
      <c r="F33">
        <v>28</v>
      </c>
      <c r="G33">
        <f t="shared" si="6"/>
        <v>1.4027777777777777</v>
      </c>
      <c r="H33">
        <f t="shared" si="7"/>
        <v>0.62376237623762376</v>
      </c>
      <c r="I33">
        <v>20</v>
      </c>
      <c r="J33" s="7">
        <v>8.3333333333333329E-2</v>
      </c>
      <c r="K33">
        <v>11</v>
      </c>
      <c r="L33">
        <v>12</v>
      </c>
      <c r="M33" s="7">
        <f>K33/L33</f>
        <v>0.91666666666666663</v>
      </c>
    </row>
    <row r="34" spans="2:13" x14ac:dyDescent="0.2">
      <c r="B34">
        <v>13</v>
      </c>
      <c r="C34">
        <v>95</v>
      </c>
      <c r="D34">
        <v>74</v>
      </c>
      <c r="E34">
        <v>48</v>
      </c>
      <c r="F34">
        <v>28</v>
      </c>
      <c r="G34">
        <f t="shared" si="6"/>
        <v>1.2837837837837838</v>
      </c>
      <c r="H34">
        <f t="shared" si="7"/>
        <v>0.50526315789473686</v>
      </c>
      <c r="I34">
        <v>18</v>
      </c>
      <c r="J34" s="7">
        <v>0.11764705882352941</v>
      </c>
      <c r="K34">
        <v>11</v>
      </c>
      <c r="L34">
        <v>12</v>
      </c>
      <c r="M34" s="7">
        <f>K34/L34</f>
        <v>0.91666666666666663</v>
      </c>
    </row>
    <row r="35" spans="2:13" x14ac:dyDescent="0.2">
      <c r="K35">
        <v>10</v>
      </c>
      <c r="L35">
        <v>11</v>
      </c>
      <c r="M35" s="7">
        <f>K35/L35</f>
        <v>0.90909090909090906</v>
      </c>
    </row>
  </sheetData>
  <phoneticPr fontId="4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6"/>
  <sheetViews>
    <sheetView workbookViewId="0">
      <pane ySplit="2040" topLeftCell="A124"/>
      <selection activeCell="J1" sqref="J1:J65536"/>
      <selection pane="bottomLeft" activeCell="B132" sqref="B132:B173"/>
    </sheetView>
  </sheetViews>
  <sheetFormatPr defaultRowHeight="12.75" x14ac:dyDescent="0.2"/>
  <cols>
    <col min="2" max="2" width="9.140625" style="39"/>
    <col min="10" max="10" width="9.140625" style="39"/>
    <col min="14" max="14" width="9.140625" style="7"/>
  </cols>
  <sheetData>
    <row r="1" spans="1:19" x14ac:dyDescent="0.2">
      <c r="A1" s="2" t="s">
        <v>185</v>
      </c>
      <c r="B1" s="41" t="s">
        <v>583</v>
      </c>
      <c r="C1" s="2" t="s">
        <v>1</v>
      </c>
      <c r="D1" s="2" t="s">
        <v>2</v>
      </c>
      <c r="E1" s="2" t="s">
        <v>5</v>
      </c>
      <c r="F1" s="2" t="s">
        <v>4</v>
      </c>
      <c r="G1" s="3" t="s">
        <v>3</v>
      </c>
      <c r="H1" s="4" t="s">
        <v>6</v>
      </c>
      <c r="I1" s="2" t="s">
        <v>24</v>
      </c>
      <c r="J1" s="41" t="s">
        <v>141</v>
      </c>
      <c r="K1" s="2"/>
      <c r="L1" s="2" t="s">
        <v>7</v>
      </c>
      <c r="M1" s="2" t="s">
        <v>8</v>
      </c>
      <c r="N1" s="6" t="s">
        <v>56</v>
      </c>
      <c r="O1" t="s">
        <v>45</v>
      </c>
      <c r="P1" t="s">
        <v>46</v>
      </c>
      <c r="Q1" t="s">
        <v>47</v>
      </c>
      <c r="R1" t="s">
        <v>73</v>
      </c>
      <c r="S1" t="s">
        <v>74</v>
      </c>
    </row>
    <row r="2" spans="1:19" x14ac:dyDescent="0.2">
      <c r="A2" t="s">
        <v>12</v>
      </c>
      <c r="B2" s="42">
        <f>AVERAGE(B63:B993)</f>
        <v>15.707317073170731</v>
      </c>
      <c r="C2" s="1">
        <f>AVERAGE(C21:C993)</f>
        <v>79.395833333333329</v>
      </c>
      <c r="D2" s="1">
        <f t="shared" ref="D2:M2" si="0">AVERAGE(D21:D993)</f>
        <v>51.916666666666664</v>
      </c>
      <c r="E2" s="1">
        <f t="shared" si="0"/>
        <v>46.333333333333336</v>
      </c>
      <c r="F2" s="1">
        <f t="shared" si="0"/>
        <v>33.744680851063826</v>
      </c>
      <c r="G2" s="7">
        <f t="shared" si="0"/>
        <v>1.5444766981858293</v>
      </c>
      <c r="H2" s="7">
        <f t="shared" si="0"/>
        <v>0.58361446023785113</v>
      </c>
      <c r="I2" s="1">
        <f t="shared" si="0"/>
        <v>18.333333333333332</v>
      </c>
      <c r="J2" s="42">
        <f>AVERAGE(J21:J993)</f>
        <v>0.13282237042726905</v>
      </c>
      <c r="K2" s="1"/>
      <c r="L2" s="1">
        <f>AVERAGE(L21:L991)</f>
        <v>10.657377049180328</v>
      </c>
      <c r="M2" s="1">
        <f t="shared" si="0"/>
        <v>10.788524590163934</v>
      </c>
      <c r="N2" s="7">
        <f>AVERAGE(N21:N993)</f>
        <v>0.98894425135692865</v>
      </c>
      <c r="R2" s="7">
        <f>AVERAGE(R22:R993)</f>
        <v>5.4249999999999998</v>
      </c>
      <c r="S2" s="7">
        <f>AVERAGE(S22:S993)</f>
        <v>5.375</v>
      </c>
    </row>
    <row r="3" spans="1:19" x14ac:dyDescent="0.2">
      <c r="A3" t="s">
        <v>14</v>
      </c>
      <c r="B3" s="39">
        <f>MIN(B63:B993)</f>
        <v>9</v>
      </c>
      <c r="C3">
        <f>MIN(C21:C993)</f>
        <v>45</v>
      </c>
      <c r="D3">
        <f t="shared" ref="D3:M3" si="1">MIN(D21:D993)</f>
        <v>33</v>
      </c>
      <c r="E3">
        <f t="shared" si="1"/>
        <v>25</v>
      </c>
      <c r="F3">
        <f t="shared" si="1"/>
        <v>25</v>
      </c>
      <c r="G3" s="7">
        <f t="shared" si="1"/>
        <v>1.2162162162162162</v>
      </c>
      <c r="H3" s="7">
        <f t="shared" si="1"/>
        <v>0.38356164383561642</v>
      </c>
      <c r="I3">
        <f t="shared" si="1"/>
        <v>15</v>
      </c>
      <c r="J3" s="39">
        <f>MIN(J21:J993)</f>
        <v>8.3333333333333329E-2</v>
      </c>
      <c r="L3">
        <f>MIN(L21:L991)</f>
        <v>8.8000000000000007</v>
      </c>
      <c r="M3">
        <f t="shared" si="1"/>
        <v>9</v>
      </c>
      <c r="N3" s="7">
        <f>MIN(N21:N993)</f>
        <v>0.83333333333333337</v>
      </c>
      <c r="R3" s="7">
        <f>MIN(R22:R993)</f>
        <v>4.7</v>
      </c>
      <c r="S3" s="7">
        <f>MIN(S22:S993)</f>
        <v>4.5</v>
      </c>
    </row>
    <row r="4" spans="1:19" x14ac:dyDescent="0.2">
      <c r="A4" t="s">
        <v>15</v>
      </c>
      <c r="B4" s="42">
        <f>PERCENTILE(B63:B993,0.05)</f>
        <v>11</v>
      </c>
      <c r="C4" s="1">
        <f t="shared" ref="C4:I4" si="2">PERCENTILE(C21:C993,0.05)</f>
        <v>56.7</v>
      </c>
      <c r="D4" s="1">
        <f t="shared" si="2"/>
        <v>35.700000000000003</v>
      </c>
      <c r="E4" s="1">
        <f t="shared" si="2"/>
        <v>33.049999999999997</v>
      </c>
      <c r="F4" s="1">
        <f t="shared" si="2"/>
        <v>28</v>
      </c>
      <c r="G4" s="7">
        <f t="shared" si="2"/>
        <v>1.2617374517374518</v>
      </c>
      <c r="H4" s="7">
        <f t="shared" si="2"/>
        <v>0.49579657498702645</v>
      </c>
      <c r="I4" s="1">
        <f t="shared" si="2"/>
        <v>16</v>
      </c>
      <c r="J4" s="42">
        <f>PERCENTILE(J21:J993,0.05)</f>
        <v>8.5714285714285715E-2</v>
      </c>
      <c r="K4" s="1"/>
      <c r="L4" s="1">
        <f>PERCENTILE(L21:L991,0.05)</f>
        <v>9</v>
      </c>
      <c r="M4" s="1">
        <f>PERCENTILE(M21:M993,0.05)</f>
        <v>9.4</v>
      </c>
      <c r="N4" s="7">
        <f>PERCENTILE(N21:N993,0.05)</f>
        <v>0.90909090909090906</v>
      </c>
      <c r="R4" s="7">
        <f>PERCENTILE(R22:R993,0.05)</f>
        <v>4.82</v>
      </c>
      <c r="S4" s="7">
        <f>PERCENTILE(S22:S993,0.05)</f>
        <v>4.5750000000000002</v>
      </c>
    </row>
    <row r="5" spans="1:19" x14ac:dyDescent="0.2">
      <c r="A5" t="s">
        <v>16</v>
      </c>
      <c r="B5" s="42">
        <f>PERCENTILE(B63:B993,0.95)</f>
        <v>24</v>
      </c>
      <c r="C5" s="1">
        <f t="shared" ref="C5:I5" si="3">PERCENTILE(C21:C993,0.95)</f>
        <v>104.3</v>
      </c>
      <c r="D5" s="1">
        <f t="shared" si="3"/>
        <v>71.3</v>
      </c>
      <c r="E5" s="1">
        <f t="shared" si="3"/>
        <v>64</v>
      </c>
      <c r="F5" s="1">
        <f t="shared" si="3"/>
        <v>42</v>
      </c>
      <c r="G5" s="7">
        <f t="shared" si="3"/>
        <v>1.8216666666666665</v>
      </c>
      <c r="H5" s="7">
        <f t="shared" si="3"/>
        <v>0.63370833333333332</v>
      </c>
      <c r="I5" s="1">
        <f t="shared" si="3"/>
        <v>21</v>
      </c>
      <c r="J5" s="42">
        <f>PERCENTILE(J21:J993,0.95)</f>
        <v>0.18715277777777778</v>
      </c>
      <c r="K5" s="1"/>
      <c r="L5" s="1">
        <f>PERCENTILE(L21:L991,0.95)</f>
        <v>12</v>
      </c>
      <c r="M5" s="1">
        <f>PERCENTILE(M21:M993,0.95)</f>
        <v>12</v>
      </c>
      <c r="N5" s="7">
        <f>PERCENTILE(N21:N993,0.95)</f>
        <v>1.0909090909090908</v>
      </c>
      <c r="R5" s="7">
        <f>PERCENTILE(R22:R993,0.95)</f>
        <v>5.9249999999999998</v>
      </c>
      <c r="S5" s="7">
        <f>PERCENTILE(S22:S993,0.95)</f>
        <v>6.35</v>
      </c>
    </row>
    <row r="6" spans="1:19" x14ac:dyDescent="0.2">
      <c r="A6" t="s">
        <v>13</v>
      </c>
      <c r="B6" s="39">
        <f>MAX(B63:B993)</f>
        <v>25</v>
      </c>
      <c r="C6">
        <f>MAX(C21:C993)</f>
        <v>110</v>
      </c>
      <c r="D6">
        <f t="shared" ref="D6:M6" si="4">MAX(D21:D993)</f>
        <v>74</v>
      </c>
      <c r="E6">
        <f t="shared" si="4"/>
        <v>70</v>
      </c>
      <c r="F6">
        <f t="shared" si="4"/>
        <v>46</v>
      </c>
      <c r="G6" s="7">
        <f t="shared" si="4"/>
        <v>2.1</v>
      </c>
      <c r="H6" s="7">
        <f t="shared" si="4"/>
        <v>0.72727272727272729</v>
      </c>
      <c r="I6">
        <f t="shared" si="4"/>
        <v>21</v>
      </c>
      <c r="J6" s="39">
        <f>MAX(J21:J993)</f>
        <v>0.20588235294117646</v>
      </c>
      <c r="L6">
        <f>MAX(L21:L991)</f>
        <v>13</v>
      </c>
      <c r="M6">
        <f t="shared" si="4"/>
        <v>13</v>
      </c>
      <c r="N6" s="7">
        <f>MAX(N21:N993)</f>
        <v>1.2</v>
      </c>
      <c r="R6" s="7">
        <f>MAX(R22:R993)</f>
        <v>6</v>
      </c>
      <c r="S6" s="7">
        <f>MAX(S22:S993)</f>
        <v>6.5</v>
      </c>
    </row>
    <row r="7" spans="1:19" x14ac:dyDescent="0.2">
      <c r="A7" t="s">
        <v>22</v>
      </c>
      <c r="B7" s="39">
        <f>COUNT(B9:B993)</f>
        <v>41</v>
      </c>
      <c r="C7">
        <f>COUNT(C9:C993)</f>
        <v>48</v>
      </c>
      <c r="D7">
        <f t="shared" ref="D7:N7" si="5">COUNT(D9:D993)</f>
        <v>48</v>
      </c>
      <c r="E7">
        <f t="shared" si="5"/>
        <v>48</v>
      </c>
      <c r="F7">
        <f t="shared" si="5"/>
        <v>47</v>
      </c>
      <c r="G7">
        <f t="shared" si="5"/>
        <v>48</v>
      </c>
      <c r="H7">
        <f t="shared" si="5"/>
        <v>48</v>
      </c>
      <c r="I7">
        <f t="shared" si="5"/>
        <v>48</v>
      </c>
      <c r="J7" s="39">
        <f>COUNT(J9:J993)</f>
        <v>44</v>
      </c>
      <c r="L7">
        <f>COUNT(L9:L991)</f>
        <v>61</v>
      </c>
      <c r="M7">
        <f t="shared" si="5"/>
        <v>61</v>
      </c>
      <c r="N7" s="7">
        <f t="shared" si="5"/>
        <v>61</v>
      </c>
      <c r="R7">
        <f>COUNT(R21:R993)</f>
        <v>4</v>
      </c>
      <c r="S7">
        <f>COUNT(S21:S993)</f>
        <v>4</v>
      </c>
    </row>
    <row r="21" spans="1:9" x14ac:dyDescent="0.2">
      <c r="A21" t="s">
        <v>186</v>
      </c>
      <c r="C21">
        <v>73</v>
      </c>
      <c r="D21">
        <v>59</v>
      </c>
      <c r="E21">
        <v>28</v>
      </c>
      <c r="F21">
        <v>44</v>
      </c>
      <c r="G21" s="7">
        <f>C21/D21</f>
        <v>1.2372881355932204</v>
      </c>
      <c r="H21" s="7">
        <f>E21/C21</f>
        <v>0.38356164383561642</v>
      </c>
      <c r="I21">
        <v>19</v>
      </c>
    </row>
    <row r="22" spans="1:9" x14ac:dyDescent="0.2">
      <c r="C22">
        <v>64</v>
      </c>
      <c r="D22">
        <v>40</v>
      </c>
      <c r="E22">
        <v>40</v>
      </c>
      <c r="F22">
        <v>38</v>
      </c>
      <c r="G22" s="7">
        <f t="shared" ref="G22:G68" si="6">C22/D22</f>
        <v>1.6</v>
      </c>
      <c r="H22" s="7">
        <f t="shared" ref="H22:H68" si="7">E22/C22</f>
        <v>0.625</v>
      </c>
      <c r="I22">
        <v>19</v>
      </c>
    </row>
    <row r="23" spans="1:9" x14ac:dyDescent="0.2">
      <c r="C23">
        <v>70</v>
      </c>
      <c r="D23">
        <v>40</v>
      </c>
      <c r="E23">
        <v>41</v>
      </c>
      <c r="F23">
        <v>28</v>
      </c>
      <c r="G23" s="7">
        <f t="shared" si="6"/>
        <v>1.75</v>
      </c>
      <c r="H23" s="7">
        <f t="shared" si="7"/>
        <v>0.58571428571428574</v>
      </c>
      <c r="I23">
        <v>17</v>
      </c>
    </row>
    <row r="24" spans="1:9" x14ac:dyDescent="0.2">
      <c r="C24">
        <v>69</v>
      </c>
      <c r="D24">
        <v>47</v>
      </c>
      <c r="E24">
        <v>39</v>
      </c>
      <c r="F24">
        <v>33</v>
      </c>
      <c r="G24" s="7">
        <f t="shared" si="6"/>
        <v>1.4680851063829787</v>
      </c>
      <c r="H24" s="7">
        <f t="shared" si="7"/>
        <v>0.56521739130434778</v>
      </c>
      <c r="I24">
        <v>19</v>
      </c>
    </row>
    <row r="25" spans="1:9" x14ac:dyDescent="0.2">
      <c r="C25">
        <v>58</v>
      </c>
      <c r="D25">
        <v>41</v>
      </c>
      <c r="E25">
        <v>35</v>
      </c>
      <c r="F25">
        <v>35</v>
      </c>
      <c r="G25" s="7">
        <f t="shared" si="6"/>
        <v>1.4146341463414633</v>
      </c>
      <c r="H25" s="7">
        <f t="shared" si="7"/>
        <v>0.60344827586206895</v>
      </c>
      <c r="I25">
        <v>17</v>
      </c>
    </row>
    <row r="26" spans="1:9" x14ac:dyDescent="0.2">
      <c r="C26">
        <v>74</v>
      </c>
      <c r="D26">
        <v>58</v>
      </c>
      <c r="E26">
        <v>39</v>
      </c>
      <c r="F26">
        <v>41</v>
      </c>
      <c r="G26" s="7">
        <f t="shared" si="6"/>
        <v>1.2758620689655173</v>
      </c>
      <c r="H26" s="7">
        <f t="shared" si="7"/>
        <v>0.52702702702702697</v>
      </c>
      <c r="I26">
        <v>19</v>
      </c>
    </row>
    <row r="27" spans="1:9" x14ac:dyDescent="0.2">
      <c r="C27">
        <v>69</v>
      </c>
      <c r="D27">
        <v>50</v>
      </c>
      <c r="E27">
        <v>43</v>
      </c>
      <c r="F27">
        <v>34</v>
      </c>
      <c r="G27" s="7">
        <f t="shared" si="6"/>
        <v>1.38</v>
      </c>
      <c r="H27" s="7">
        <f t="shared" si="7"/>
        <v>0.62318840579710144</v>
      </c>
      <c r="I27">
        <v>17</v>
      </c>
    </row>
    <row r="28" spans="1:9" x14ac:dyDescent="0.2">
      <c r="C28">
        <v>88</v>
      </c>
      <c r="D28">
        <v>70</v>
      </c>
      <c r="E28">
        <v>47</v>
      </c>
      <c r="F28">
        <v>42</v>
      </c>
      <c r="G28" s="7">
        <f t="shared" si="6"/>
        <v>1.2571428571428571</v>
      </c>
      <c r="H28" s="7">
        <f t="shared" si="7"/>
        <v>0.53409090909090906</v>
      </c>
      <c r="I28">
        <v>20</v>
      </c>
    </row>
    <row r="29" spans="1:9" x14ac:dyDescent="0.2">
      <c r="C29">
        <v>90</v>
      </c>
      <c r="D29">
        <v>74</v>
      </c>
      <c r="E29">
        <v>43</v>
      </c>
      <c r="F29">
        <v>42</v>
      </c>
      <c r="G29" s="7">
        <f t="shared" si="6"/>
        <v>1.2162162162162162</v>
      </c>
      <c r="H29" s="7">
        <f t="shared" si="7"/>
        <v>0.4777777777777778</v>
      </c>
      <c r="I29">
        <v>20</v>
      </c>
    </row>
    <row r="30" spans="1:9" x14ac:dyDescent="0.2">
      <c r="C30">
        <v>94</v>
      </c>
      <c r="D30">
        <v>74</v>
      </c>
      <c r="E30">
        <v>48</v>
      </c>
      <c r="F30">
        <v>40</v>
      </c>
      <c r="G30" s="7">
        <f t="shared" si="6"/>
        <v>1.2702702702702702</v>
      </c>
      <c r="H30" s="7">
        <f t="shared" si="7"/>
        <v>0.51063829787234039</v>
      </c>
      <c r="I30">
        <v>21</v>
      </c>
    </row>
    <row r="31" spans="1:9" x14ac:dyDescent="0.2">
      <c r="C31">
        <v>80</v>
      </c>
      <c r="D31">
        <v>56</v>
      </c>
      <c r="E31">
        <v>45</v>
      </c>
      <c r="F31">
        <v>33</v>
      </c>
      <c r="G31" s="7">
        <f t="shared" si="6"/>
        <v>1.4285714285714286</v>
      </c>
      <c r="H31" s="7">
        <f t="shared" si="7"/>
        <v>0.5625</v>
      </c>
      <c r="I31">
        <v>18</v>
      </c>
    </row>
    <row r="32" spans="1:9" x14ac:dyDescent="0.2">
      <c r="C32">
        <v>92</v>
      </c>
      <c r="D32">
        <v>68</v>
      </c>
      <c r="E32">
        <v>55</v>
      </c>
      <c r="F32">
        <v>38</v>
      </c>
      <c r="G32" s="7">
        <f t="shared" si="6"/>
        <v>1.3529411764705883</v>
      </c>
      <c r="H32" s="7">
        <f t="shared" si="7"/>
        <v>0.59782608695652173</v>
      </c>
      <c r="I32">
        <v>19</v>
      </c>
    </row>
    <row r="33" spans="3:9" x14ac:dyDescent="0.2">
      <c r="C33">
        <v>95</v>
      </c>
      <c r="D33">
        <v>70</v>
      </c>
      <c r="E33">
        <v>52</v>
      </c>
      <c r="F33">
        <v>46</v>
      </c>
      <c r="G33" s="7">
        <f t="shared" si="6"/>
        <v>1.3571428571428572</v>
      </c>
      <c r="H33" s="7">
        <f t="shared" si="7"/>
        <v>0.54736842105263162</v>
      </c>
      <c r="I33">
        <v>21</v>
      </c>
    </row>
    <row r="34" spans="3:9" x14ac:dyDescent="0.2">
      <c r="C34">
        <v>70</v>
      </c>
      <c r="D34">
        <v>43</v>
      </c>
      <c r="E34">
        <v>43</v>
      </c>
      <c r="F34">
        <v>28</v>
      </c>
      <c r="G34" s="7">
        <f t="shared" si="6"/>
        <v>1.6279069767441861</v>
      </c>
      <c r="H34" s="7">
        <f t="shared" si="7"/>
        <v>0.61428571428571432</v>
      </c>
      <c r="I34">
        <v>16</v>
      </c>
    </row>
    <row r="35" spans="3:9" x14ac:dyDescent="0.2">
      <c r="C35">
        <v>63</v>
      </c>
      <c r="D35">
        <v>37</v>
      </c>
      <c r="E35">
        <v>36</v>
      </c>
      <c r="F35">
        <v>32</v>
      </c>
      <c r="G35" s="7">
        <f t="shared" si="6"/>
        <v>1.7027027027027026</v>
      </c>
      <c r="H35" s="7">
        <f t="shared" si="7"/>
        <v>0.5714285714285714</v>
      </c>
      <c r="I35">
        <v>15</v>
      </c>
    </row>
    <row r="36" spans="3:9" x14ac:dyDescent="0.2">
      <c r="C36">
        <v>73</v>
      </c>
      <c r="D36">
        <v>43</v>
      </c>
      <c r="E36">
        <v>43</v>
      </c>
      <c r="F36">
        <v>32</v>
      </c>
      <c r="G36" s="7">
        <f t="shared" si="6"/>
        <v>1.6976744186046511</v>
      </c>
      <c r="H36" s="7">
        <f t="shared" si="7"/>
        <v>0.58904109589041098</v>
      </c>
      <c r="I36">
        <v>19</v>
      </c>
    </row>
    <row r="37" spans="3:9" x14ac:dyDescent="0.2">
      <c r="C37">
        <v>92</v>
      </c>
      <c r="D37">
        <v>63</v>
      </c>
      <c r="E37">
        <v>54</v>
      </c>
      <c r="F37">
        <v>40</v>
      </c>
      <c r="G37" s="7">
        <f t="shared" si="6"/>
        <v>1.4603174603174602</v>
      </c>
      <c r="H37" s="7">
        <f t="shared" si="7"/>
        <v>0.58695652173913049</v>
      </c>
      <c r="I37">
        <v>20</v>
      </c>
    </row>
    <row r="38" spans="3:9" x14ac:dyDescent="0.2">
      <c r="C38">
        <v>80</v>
      </c>
      <c r="D38">
        <v>53</v>
      </c>
      <c r="E38">
        <v>51</v>
      </c>
      <c r="F38">
        <v>33</v>
      </c>
      <c r="G38" s="7">
        <f t="shared" si="6"/>
        <v>1.5094339622641511</v>
      </c>
      <c r="H38" s="7">
        <f t="shared" si="7"/>
        <v>0.63749999999999996</v>
      </c>
      <c r="I38">
        <v>18</v>
      </c>
    </row>
    <row r="39" spans="3:9" x14ac:dyDescent="0.2">
      <c r="C39">
        <v>72</v>
      </c>
      <c r="D39">
        <v>42</v>
      </c>
      <c r="E39">
        <v>40</v>
      </c>
      <c r="F39">
        <v>35</v>
      </c>
      <c r="G39" s="7">
        <f t="shared" si="6"/>
        <v>1.7142857142857142</v>
      </c>
      <c r="H39" s="7">
        <f t="shared" si="7"/>
        <v>0.55555555555555558</v>
      </c>
      <c r="I39">
        <v>18</v>
      </c>
    </row>
    <row r="40" spans="3:9" x14ac:dyDescent="0.2">
      <c r="C40">
        <v>88</v>
      </c>
      <c r="D40">
        <v>53</v>
      </c>
      <c r="E40">
        <v>51</v>
      </c>
      <c r="F40">
        <v>35</v>
      </c>
      <c r="G40" s="7">
        <f t="shared" si="6"/>
        <v>1.6603773584905661</v>
      </c>
      <c r="H40" s="7">
        <f t="shared" si="7"/>
        <v>0.57954545454545459</v>
      </c>
      <c r="I40">
        <v>20</v>
      </c>
    </row>
    <row r="41" spans="3:9" x14ac:dyDescent="0.2">
      <c r="C41">
        <v>79</v>
      </c>
      <c r="D41">
        <v>52</v>
      </c>
      <c r="E41">
        <v>45</v>
      </c>
      <c r="F41">
        <v>27</v>
      </c>
      <c r="G41" s="7">
        <f t="shared" si="6"/>
        <v>1.5192307692307692</v>
      </c>
      <c r="H41" s="7">
        <f t="shared" si="7"/>
        <v>0.569620253164557</v>
      </c>
      <c r="I41">
        <v>17</v>
      </c>
    </row>
    <row r="42" spans="3:9" x14ac:dyDescent="0.2">
      <c r="C42">
        <v>65</v>
      </c>
      <c r="D42">
        <v>40</v>
      </c>
      <c r="E42">
        <v>37</v>
      </c>
      <c r="F42">
        <v>32</v>
      </c>
      <c r="G42" s="7">
        <f t="shared" si="6"/>
        <v>1.625</v>
      </c>
      <c r="H42" s="7">
        <f t="shared" si="7"/>
        <v>0.56923076923076921</v>
      </c>
      <c r="I42">
        <v>17</v>
      </c>
    </row>
    <row r="43" spans="3:9" x14ac:dyDescent="0.2">
      <c r="C43">
        <v>64</v>
      </c>
      <c r="D43">
        <v>42</v>
      </c>
      <c r="E43">
        <v>38</v>
      </c>
      <c r="F43">
        <v>38</v>
      </c>
      <c r="G43" s="7">
        <f t="shared" si="6"/>
        <v>1.5238095238095237</v>
      </c>
      <c r="H43" s="7">
        <f t="shared" si="7"/>
        <v>0.59375</v>
      </c>
      <c r="I43">
        <v>18</v>
      </c>
    </row>
    <row r="44" spans="3:9" x14ac:dyDescent="0.2">
      <c r="C44">
        <v>85</v>
      </c>
      <c r="D44">
        <v>52</v>
      </c>
      <c r="E44">
        <v>51</v>
      </c>
      <c r="F44">
        <v>30</v>
      </c>
      <c r="G44" s="7">
        <f t="shared" si="6"/>
        <v>1.6346153846153846</v>
      </c>
      <c r="H44" s="7">
        <f t="shared" si="7"/>
        <v>0.6</v>
      </c>
      <c r="I44">
        <v>19</v>
      </c>
    </row>
    <row r="45" spans="3:9" x14ac:dyDescent="0.2">
      <c r="C45">
        <v>82</v>
      </c>
      <c r="D45">
        <v>56</v>
      </c>
      <c r="E45">
        <v>40</v>
      </c>
      <c r="F45">
        <v>35</v>
      </c>
      <c r="G45" s="7">
        <f t="shared" si="6"/>
        <v>1.4642857142857142</v>
      </c>
      <c r="H45" s="7">
        <f t="shared" si="7"/>
        <v>0.48780487804878048</v>
      </c>
      <c r="I45">
        <v>18</v>
      </c>
    </row>
    <row r="46" spans="3:9" x14ac:dyDescent="0.2">
      <c r="C46">
        <v>80</v>
      </c>
      <c r="D46">
        <v>52</v>
      </c>
      <c r="E46">
        <v>45</v>
      </c>
      <c r="F46">
        <v>34</v>
      </c>
      <c r="G46" s="7">
        <f t="shared" si="6"/>
        <v>1.5384615384615385</v>
      </c>
      <c r="H46" s="7">
        <f t="shared" si="7"/>
        <v>0.5625</v>
      </c>
      <c r="I46">
        <v>18</v>
      </c>
    </row>
    <row r="47" spans="3:9" x14ac:dyDescent="0.2">
      <c r="C47">
        <v>110</v>
      </c>
      <c r="D47">
        <v>60</v>
      </c>
      <c r="E47">
        <v>64</v>
      </c>
      <c r="F47">
        <v>33</v>
      </c>
      <c r="G47" s="7">
        <f t="shared" si="6"/>
        <v>1.8333333333333333</v>
      </c>
      <c r="H47" s="7">
        <f t="shared" si="7"/>
        <v>0.58181818181818179</v>
      </c>
      <c r="I47">
        <v>20</v>
      </c>
    </row>
    <row r="48" spans="3:9" x14ac:dyDescent="0.2">
      <c r="C48">
        <v>99</v>
      </c>
      <c r="D48">
        <v>62</v>
      </c>
      <c r="E48">
        <v>55</v>
      </c>
      <c r="F48">
        <v>36</v>
      </c>
      <c r="G48" s="7">
        <f t="shared" si="6"/>
        <v>1.596774193548387</v>
      </c>
      <c r="H48" s="7">
        <f t="shared" si="7"/>
        <v>0.55555555555555558</v>
      </c>
      <c r="I48">
        <v>19</v>
      </c>
    </row>
    <row r="49" spans="3:9" x14ac:dyDescent="0.2">
      <c r="C49">
        <v>103</v>
      </c>
      <c r="D49">
        <v>63</v>
      </c>
      <c r="E49">
        <v>60</v>
      </c>
      <c r="F49">
        <v>31</v>
      </c>
      <c r="G49" s="7">
        <f t="shared" si="6"/>
        <v>1.6349206349206349</v>
      </c>
      <c r="H49" s="7">
        <f t="shared" si="7"/>
        <v>0.58252427184466016</v>
      </c>
      <c r="I49">
        <v>18</v>
      </c>
    </row>
    <row r="50" spans="3:9" x14ac:dyDescent="0.2">
      <c r="C50">
        <v>88</v>
      </c>
      <c r="D50">
        <v>54</v>
      </c>
      <c r="E50">
        <v>64</v>
      </c>
      <c r="F50">
        <v>29</v>
      </c>
      <c r="G50" s="7">
        <f t="shared" si="6"/>
        <v>1.6296296296296295</v>
      </c>
      <c r="H50" s="7">
        <f t="shared" si="7"/>
        <v>0.72727272727272729</v>
      </c>
      <c r="I50">
        <v>17</v>
      </c>
    </row>
    <row r="51" spans="3:9" x14ac:dyDescent="0.2">
      <c r="C51">
        <v>90</v>
      </c>
      <c r="D51">
        <v>50</v>
      </c>
      <c r="E51">
        <v>55</v>
      </c>
      <c r="F51">
        <v>29</v>
      </c>
      <c r="G51" s="7">
        <f t="shared" si="6"/>
        <v>1.8</v>
      </c>
      <c r="H51" s="7">
        <f t="shared" si="7"/>
        <v>0.61111111111111116</v>
      </c>
      <c r="I51">
        <v>17</v>
      </c>
    </row>
    <row r="52" spans="3:9" x14ac:dyDescent="0.2">
      <c r="C52">
        <v>85</v>
      </c>
      <c r="D52">
        <v>50</v>
      </c>
      <c r="E52">
        <v>50</v>
      </c>
      <c r="F52">
        <v>29</v>
      </c>
      <c r="G52" s="7">
        <f t="shared" si="6"/>
        <v>1.7</v>
      </c>
      <c r="H52" s="7">
        <f t="shared" si="7"/>
        <v>0.58823529411764708</v>
      </c>
      <c r="I52">
        <v>18</v>
      </c>
    </row>
    <row r="53" spans="3:9" x14ac:dyDescent="0.2">
      <c r="C53">
        <v>91</v>
      </c>
      <c r="D53">
        <v>47</v>
      </c>
      <c r="E53">
        <v>57</v>
      </c>
      <c r="F53">
        <v>25</v>
      </c>
      <c r="G53" s="7">
        <f t="shared" si="6"/>
        <v>1.9361702127659575</v>
      </c>
      <c r="H53" s="7">
        <f t="shared" si="7"/>
        <v>0.62637362637362637</v>
      </c>
      <c r="I53">
        <v>18</v>
      </c>
    </row>
    <row r="54" spans="3:9" x14ac:dyDescent="0.2">
      <c r="C54">
        <v>108</v>
      </c>
      <c r="D54">
        <v>72</v>
      </c>
      <c r="E54">
        <v>66</v>
      </c>
      <c r="F54">
        <v>28</v>
      </c>
      <c r="G54" s="7">
        <f t="shared" si="6"/>
        <v>1.5</v>
      </c>
      <c r="H54" s="7">
        <f t="shared" si="7"/>
        <v>0.61111111111111116</v>
      </c>
      <c r="I54">
        <v>18</v>
      </c>
    </row>
    <row r="55" spans="3:9" x14ac:dyDescent="0.2">
      <c r="C55">
        <v>105</v>
      </c>
      <c r="D55">
        <v>50</v>
      </c>
      <c r="E55">
        <v>70</v>
      </c>
      <c r="F55">
        <v>32</v>
      </c>
      <c r="G55" s="7">
        <f t="shared" si="6"/>
        <v>2.1</v>
      </c>
      <c r="H55" s="7">
        <f t="shared" si="7"/>
        <v>0.66666666666666663</v>
      </c>
      <c r="I55">
        <v>20</v>
      </c>
    </row>
    <row r="56" spans="3:9" x14ac:dyDescent="0.2">
      <c r="C56">
        <v>83</v>
      </c>
      <c r="D56">
        <v>50</v>
      </c>
      <c r="E56">
        <v>47</v>
      </c>
      <c r="F56">
        <v>30</v>
      </c>
      <c r="G56" s="7">
        <f t="shared" si="6"/>
        <v>1.66</v>
      </c>
      <c r="H56" s="7">
        <f t="shared" si="7"/>
        <v>0.5662650602409639</v>
      </c>
      <c r="I56">
        <v>15</v>
      </c>
    </row>
    <row r="57" spans="3:9" x14ac:dyDescent="0.2">
      <c r="C57">
        <v>56</v>
      </c>
      <c r="D57">
        <v>35</v>
      </c>
      <c r="E57">
        <v>35</v>
      </c>
      <c r="F57">
        <v>31</v>
      </c>
      <c r="G57" s="7">
        <f t="shared" si="6"/>
        <v>1.6</v>
      </c>
      <c r="H57" s="7">
        <f t="shared" si="7"/>
        <v>0.625</v>
      </c>
      <c r="I57">
        <v>20</v>
      </c>
    </row>
    <row r="58" spans="3:9" x14ac:dyDescent="0.2">
      <c r="C58">
        <v>60</v>
      </c>
      <c r="D58">
        <v>40</v>
      </c>
      <c r="E58">
        <v>37</v>
      </c>
      <c r="F58">
        <v>35</v>
      </c>
      <c r="G58" s="7">
        <f t="shared" si="6"/>
        <v>1.5</v>
      </c>
      <c r="H58" s="7">
        <f t="shared" si="7"/>
        <v>0.6166666666666667</v>
      </c>
      <c r="I58">
        <v>19</v>
      </c>
    </row>
    <row r="59" spans="3:9" x14ac:dyDescent="0.2">
      <c r="C59">
        <v>53</v>
      </c>
      <c r="D59">
        <v>34</v>
      </c>
      <c r="E59">
        <v>32</v>
      </c>
      <c r="G59" s="7">
        <f t="shared" si="6"/>
        <v>1.5588235294117647</v>
      </c>
      <c r="H59" s="7">
        <f t="shared" si="7"/>
        <v>0.60377358490566035</v>
      </c>
      <c r="I59">
        <v>16</v>
      </c>
    </row>
    <row r="60" spans="3:9" x14ac:dyDescent="0.2">
      <c r="C60">
        <v>45</v>
      </c>
      <c r="D60">
        <v>33</v>
      </c>
      <c r="E60">
        <v>25</v>
      </c>
      <c r="F60">
        <v>38</v>
      </c>
      <c r="G60" s="7">
        <f t="shared" si="6"/>
        <v>1.3636363636363635</v>
      </c>
      <c r="H60" s="7">
        <f t="shared" si="7"/>
        <v>0.55555555555555558</v>
      </c>
      <c r="I60">
        <v>16</v>
      </c>
    </row>
    <row r="61" spans="3:9" x14ac:dyDescent="0.2">
      <c r="C61">
        <v>75</v>
      </c>
      <c r="D61">
        <v>50</v>
      </c>
      <c r="E61">
        <v>44</v>
      </c>
      <c r="F61">
        <v>30</v>
      </c>
      <c r="G61" s="7">
        <f t="shared" si="6"/>
        <v>1.5</v>
      </c>
      <c r="H61" s="7">
        <f t="shared" si="7"/>
        <v>0.58666666666666667</v>
      </c>
      <c r="I61">
        <v>17</v>
      </c>
    </row>
    <row r="62" spans="3:9" x14ac:dyDescent="0.2">
      <c r="C62">
        <v>80</v>
      </c>
      <c r="D62">
        <v>53</v>
      </c>
      <c r="E62">
        <v>47</v>
      </c>
      <c r="F62">
        <v>37</v>
      </c>
      <c r="G62" s="7">
        <f t="shared" si="6"/>
        <v>1.5094339622641511</v>
      </c>
      <c r="H62" s="7">
        <f t="shared" si="7"/>
        <v>0.58750000000000002</v>
      </c>
      <c r="I62">
        <v>21</v>
      </c>
    </row>
    <row r="63" spans="3:9" x14ac:dyDescent="0.2">
      <c r="C63">
        <v>90</v>
      </c>
      <c r="D63">
        <v>62</v>
      </c>
      <c r="E63">
        <v>52</v>
      </c>
      <c r="F63">
        <v>34</v>
      </c>
      <c r="G63" s="7">
        <f t="shared" si="6"/>
        <v>1.4516129032258065</v>
      </c>
      <c r="H63" s="7">
        <f t="shared" si="7"/>
        <v>0.57777777777777772</v>
      </c>
      <c r="I63">
        <v>21</v>
      </c>
    </row>
    <row r="64" spans="3:9" x14ac:dyDescent="0.2">
      <c r="C64">
        <v>91</v>
      </c>
      <c r="D64">
        <v>59</v>
      </c>
      <c r="E64">
        <v>56</v>
      </c>
      <c r="F64">
        <v>31</v>
      </c>
      <c r="G64" s="7">
        <f t="shared" si="6"/>
        <v>1.5423728813559323</v>
      </c>
      <c r="H64" s="7">
        <f t="shared" si="7"/>
        <v>0.61538461538461542</v>
      </c>
      <c r="I64">
        <v>20</v>
      </c>
    </row>
    <row r="65" spans="1:17" x14ac:dyDescent="0.2">
      <c r="C65">
        <v>81</v>
      </c>
      <c r="D65">
        <v>55</v>
      </c>
      <c r="E65">
        <v>50</v>
      </c>
      <c r="F65">
        <v>31</v>
      </c>
      <c r="G65" s="7">
        <f t="shared" si="6"/>
        <v>1.4727272727272727</v>
      </c>
      <c r="H65" s="7">
        <f t="shared" si="7"/>
        <v>0.61728395061728392</v>
      </c>
      <c r="I65">
        <v>18</v>
      </c>
    </row>
    <row r="66" spans="1:17" x14ac:dyDescent="0.2">
      <c r="C66">
        <v>66</v>
      </c>
      <c r="D66">
        <v>42</v>
      </c>
      <c r="E66">
        <v>40</v>
      </c>
      <c r="F66">
        <v>31</v>
      </c>
      <c r="G66" s="7">
        <f t="shared" si="6"/>
        <v>1.5714285714285714</v>
      </c>
      <c r="H66" s="7">
        <f t="shared" si="7"/>
        <v>0.60606060606060608</v>
      </c>
      <c r="I66">
        <v>16</v>
      </c>
    </row>
    <row r="67" spans="1:17" x14ac:dyDescent="0.2">
      <c r="C67">
        <v>68</v>
      </c>
      <c r="D67">
        <v>44</v>
      </c>
      <c r="E67">
        <v>42</v>
      </c>
      <c r="F67">
        <v>28</v>
      </c>
      <c r="G67" s="7">
        <f t="shared" si="6"/>
        <v>1.5454545454545454</v>
      </c>
      <c r="H67" s="7">
        <f t="shared" si="7"/>
        <v>0.61764705882352944</v>
      </c>
      <c r="I67">
        <v>17</v>
      </c>
    </row>
    <row r="68" spans="1:17" x14ac:dyDescent="0.2">
      <c r="C68">
        <v>75</v>
      </c>
      <c r="D68">
        <v>52</v>
      </c>
      <c r="E68">
        <v>47</v>
      </c>
      <c r="F68">
        <v>33</v>
      </c>
      <c r="G68" s="7">
        <f t="shared" si="6"/>
        <v>1.4423076923076923</v>
      </c>
      <c r="H68" s="7">
        <f t="shared" si="7"/>
        <v>0.62666666666666671</v>
      </c>
      <c r="I68">
        <v>20</v>
      </c>
    </row>
    <row r="69" spans="1:17" x14ac:dyDescent="0.2">
      <c r="A69" t="s">
        <v>220</v>
      </c>
      <c r="L69">
        <v>11</v>
      </c>
      <c r="M69">
        <v>11</v>
      </c>
      <c r="N69" s="7">
        <f>L69/M69</f>
        <v>1</v>
      </c>
      <c r="O69" t="s">
        <v>221</v>
      </c>
      <c r="P69" t="s">
        <v>222</v>
      </c>
      <c r="Q69" t="s">
        <v>222</v>
      </c>
    </row>
    <row r="70" spans="1:17" x14ac:dyDescent="0.2">
      <c r="L70">
        <v>10</v>
      </c>
      <c r="M70">
        <v>11</v>
      </c>
      <c r="N70" s="7">
        <f>L70/M70</f>
        <v>0.90909090909090906</v>
      </c>
    </row>
    <row r="71" spans="1:17" x14ac:dyDescent="0.2">
      <c r="L71">
        <v>11</v>
      </c>
      <c r="M71">
        <v>11</v>
      </c>
      <c r="N71" s="7">
        <f>L71/M71</f>
        <v>1</v>
      </c>
    </row>
    <row r="72" spans="1:17" x14ac:dyDescent="0.2">
      <c r="A72" t="s">
        <v>224</v>
      </c>
      <c r="L72">
        <v>10</v>
      </c>
      <c r="M72">
        <v>10.5</v>
      </c>
      <c r="N72" s="7">
        <f>L72/M72</f>
        <v>0.95238095238095233</v>
      </c>
      <c r="O72" t="s">
        <v>223</v>
      </c>
    </row>
    <row r="73" spans="1:17" x14ac:dyDescent="0.2">
      <c r="A73" t="s">
        <v>357</v>
      </c>
      <c r="L73">
        <v>12</v>
      </c>
      <c r="M73">
        <v>11</v>
      </c>
      <c r="N73" s="7">
        <f t="shared" ref="N73:N129" si="8">L73/M73</f>
        <v>1.0909090909090908</v>
      </c>
      <c r="O73" t="s">
        <v>358</v>
      </c>
      <c r="P73" t="s">
        <v>49</v>
      </c>
      <c r="Q73" t="s">
        <v>214</v>
      </c>
    </row>
    <row r="74" spans="1:17" x14ac:dyDescent="0.2">
      <c r="L74">
        <v>11</v>
      </c>
      <c r="M74">
        <v>12</v>
      </c>
      <c r="N74" s="7">
        <f t="shared" si="8"/>
        <v>0.91666666666666663</v>
      </c>
    </row>
    <row r="75" spans="1:17" x14ac:dyDescent="0.2">
      <c r="L75">
        <v>12</v>
      </c>
      <c r="M75">
        <v>11</v>
      </c>
      <c r="N75" s="7">
        <f t="shared" si="8"/>
        <v>1.0909090909090908</v>
      </c>
    </row>
    <row r="76" spans="1:17" x14ac:dyDescent="0.2">
      <c r="L76">
        <v>12</v>
      </c>
      <c r="M76">
        <v>11</v>
      </c>
      <c r="N76" s="7">
        <f t="shared" si="8"/>
        <v>1.0909090909090908</v>
      </c>
    </row>
    <row r="77" spans="1:17" x14ac:dyDescent="0.2">
      <c r="L77">
        <v>12</v>
      </c>
      <c r="M77">
        <v>11</v>
      </c>
      <c r="N77" s="7">
        <f t="shared" si="8"/>
        <v>1.0909090909090908</v>
      </c>
    </row>
    <row r="78" spans="1:17" x14ac:dyDescent="0.2">
      <c r="L78">
        <v>12</v>
      </c>
      <c r="M78">
        <v>11</v>
      </c>
      <c r="N78" s="7">
        <f t="shared" si="8"/>
        <v>1.0909090909090908</v>
      </c>
    </row>
    <row r="79" spans="1:17" x14ac:dyDescent="0.2">
      <c r="L79">
        <v>11</v>
      </c>
      <c r="M79">
        <v>11</v>
      </c>
      <c r="N79" s="7">
        <f t="shared" si="8"/>
        <v>1</v>
      </c>
    </row>
    <row r="80" spans="1:17" x14ac:dyDescent="0.2">
      <c r="A80" t="s">
        <v>461</v>
      </c>
      <c r="L80">
        <v>9</v>
      </c>
      <c r="M80">
        <v>9</v>
      </c>
      <c r="N80" s="7">
        <f t="shared" si="8"/>
        <v>1</v>
      </c>
    </row>
    <row r="81" spans="1:14" x14ac:dyDescent="0.2">
      <c r="A81" t="s">
        <v>461</v>
      </c>
      <c r="L81">
        <v>9.1999999999999993</v>
      </c>
      <c r="M81">
        <v>10.199999999999999</v>
      </c>
      <c r="N81" s="7">
        <f t="shared" si="8"/>
        <v>0.90196078431372551</v>
      </c>
    </row>
    <row r="82" spans="1:14" x14ac:dyDescent="0.2">
      <c r="A82" t="s">
        <v>461</v>
      </c>
      <c r="L82">
        <v>9.6</v>
      </c>
      <c r="M82">
        <v>9.8000000000000007</v>
      </c>
      <c r="N82" s="7">
        <f t="shared" si="8"/>
        <v>0.97959183673469374</v>
      </c>
    </row>
    <row r="83" spans="1:14" x14ac:dyDescent="0.2">
      <c r="A83" t="s">
        <v>461</v>
      </c>
      <c r="L83">
        <v>9.1999999999999993</v>
      </c>
      <c r="M83">
        <v>10</v>
      </c>
      <c r="N83" s="7">
        <f t="shared" si="8"/>
        <v>0.91999999999999993</v>
      </c>
    </row>
    <row r="84" spans="1:14" x14ac:dyDescent="0.2">
      <c r="A84" t="s">
        <v>461</v>
      </c>
      <c r="L84">
        <v>10</v>
      </c>
      <c r="M84">
        <v>10</v>
      </c>
      <c r="N84" s="7">
        <f t="shared" si="8"/>
        <v>1</v>
      </c>
    </row>
    <row r="85" spans="1:14" x14ac:dyDescent="0.2">
      <c r="A85" t="s">
        <v>461</v>
      </c>
      <c r="L85">
        <v>9</v>
      </c>
      <c r="M85">
        <v>9.4</v>
      </c>
      <c r="N85" s="7">
        <f t="shared" si="8"/>
        <v>0.95744680851063824</v>
      </c>
    </row>
    <row r="86" spans="1:14" x14ac:dyDescent="0.2">
      <c r="A86" t="s">
        <v>461</v>
      </c>
      <c r="L86">
        <v>9</v>
      </c>
      <c r="M86">
        <v>9.4</v>
      </c>
      <c r="N86" s="7">
        <f t="shared" si="8"/>
        <v>0.95744680851063824</v>
      </c>
    </row>
    <row r="87" spans="1:14" x14ac:dyDescent="0.2">
      <c r="A87" t="s">
        <v>461</v>
      </c>
      <c r="L87">
        <v>8.8000000000000007</v>
      </c>
      <c r="M87">
        <v>9.6</v>
      </c>
      <c r="N87" s="7">
        <f t="shared" si="8"/>
        <v>0.91666666666666674</v>
      </c>
    </row>
    <row r="88" spans="1:14" x14ac:dyDescent="0.2">
      <c r="A88" t="s">
        <v>461</v>
      </c>
      <c r="L88">
        <v>9.8000000000000007</v>
      </c>
      <c r="M88">
        <v>10.199999999999999</v>
      </c>
      <c r="N88" s="7">
        <f t="shared" si="8"/>
        <v>0.96078431372549034</v>
      </c>
    </row>
    <row r="89" spans="1:14" x14ac:dyDescent="0.2">
      <c r="A89" t="s">
        <v>815</v>
      </c>
      <c r="L89">
        <v>11</v>
      </c>
      <c r="M89">
        <v>11</v>
      </c>
      <c r="N89" s="7">
        <f t="shared" si="8"/>
        <v>1</v>
      </c>
    </row>
    <row r="90" spans="1:14" x14ac:dyDescent="0.2">
      <c r="L90">
        <v>11</v>
      </c>
      <c r="M90">
        <v>10</v>
      </c>
      <c r="N90" s="7">
        <f t="shared" si="8"/>
        <v>1.1000000000000001</v>
      </c>
    </row>
    <row r="91" spans="1:14" x14ac:dyDescent="0.2">
      <c r="L91">
        <v>10.5</v>
      </c>
      <c r="M91" s="7">
        <v>11</v>
      </c>
      <c r="N91" s="7">
        <f t="shared" si="8"/>
        <v>0.95454545454545459</v>
      </c>
    </row>
    <row r="92" spans="1:14" x14ac:dyDescent="0.2">
      <c r="L92">
        <v>11</v>
      </c>
      <c r="M92">
        <v>11</v>
      </c>
      <c r="N92" s="7">
        <f t="shared" si="8"/>
        <v>1</v>
      </c>
    </row>
    <row r="93" spans="1:14" x14ac:dyDescent="0.2">
      <c r="L93">
        <v>10</v>
      </c>
      <c r="M93">
        <v>11</v>
      </c>
      <c r="N93" s="7">
        <f t="shared" si="8"/>
        <v>0.90909090909090906</v>
      </c>
    </row>
    <row r="94" spans="1:14" x14ac:dyDescent="0.2">
      <c r="L94">
        <v>11</v>
      </c>
      <c r="M94">
        <v>11</v>
      </c>
      <c r="N94" s="7">
        <f t="shared" si="8"/>
        <v>1</v>
      </c>
    </row>
    <row r="95" spans="1:14" x14ac:dyDescent="0.2">
      <c r="L95">
        <v>10.5</v>
      </c>
      <c r="M95">
        <v>10</v>
      </c>
      <c r="N95" s="7">
        <f t="shared" si="8"/>
        <v>1.05</v>
      </c>
    </row>
    <row r="96" spans="1:14" x14ac:dyDescent="0.2">
      <c r="L96">
        <v>11</v>
      </c>
      <c r="M96">
        <v>11</v>
      </c>
      <c r="N96" s="7">
        <f t="shared" si="8"/>
        <v>1</v>
      </c>
    </row>
    <row r="97" spans="1:15" x14ac:dyDescent="0.2">
      <c r="A97" t="s">
        <v>816</v>
      </c>
      <c r="L97">
        <v>10</v>
      </c>
      <c r="M97">
        <v>11</v>
      </c>
      <c r="N97" s="7">
        <f t="shared" si="8"/>
        <v>0.90909090909090906</v>
      </c>
      <c r="O97" t="s">
        <v>641</v>
      </c>
    </row>
    <row r="98" spans="1:15" x14ac:dyDescent="0.2">
      <c r="L98">
        <v>11</v>
      </c>
      <c r="M98">
        <v>11.5</v>
      </c>
      <c r="N98" s="7">
        <f t="shared" si="8"/>
        <v>0.95652173913043481</v>
      </c>
    </row>
    <row r="99" spans="1:15" x14ac:dyDescent="0.2">
      <c r="L99">
        <v>10</v>
      </c>
      <c r="M99">
        <v>10.5</v>
      </c>
      <c r="N99" s="7">
        <f t="shared" si="8"/>
        <v>0.95238095238095233</v>
      </c>
    </row>
    <row r="100" spans="1:15" x14ac:dyDescent="0.2">
      <c r="L100">
        <v>10</v>
      </c>
      <c r="M100">
        <v>10</v>
      </c>
      <c r="N100" s="7">
        <f t="shared" si="8"/>
        <v>1</v>
      </c>
    </row>
    <row r="101" spans="1:15" x14ac:dyDescent="0.2">
      <c r="L101">
        <v>12</v>
      </c>
      <c r="M101">
        <v>11</v>
      </c>
      <c r="N101" s="7">
        <f t="shared" si="8"/>
        <v>1.0909090909090908</v>
      </c>
    </row>
    <row r="102" spans="1:15" x14ac:dyDescent="0.2">
      <c r="L102">
        <v>11</v>
      </c>
      <c r="M102">
        <v>11</v>
      </c>
      <c r="N102" s="7">
        <f t="shared" si="8"/>
        <v>1</v>
      </c>
    </row>
    <row r="103" spans="1:15" x14ac:dyDescent="0.2">
      <c r="L103">
        <v>11</v>
      </c>
      <c r="M103">
        <v>11</v>
      </c>
      <c r="N103" s="7">
        <f t="shared" si="8"/>
        <v>1</v>
      </c>
    </row>
    <row r="104" spans="1:15" x14ac:dyDescent="0.2">
      <c r="L104">
        <v>10.5</v>
      </c>
      <c r="M104">
        <v>10.5</v>
      </c>
      <c r="N104" s="7">
        <f t="shared" si="8"/>
        <v>1</v>
      </c>
      <c r="O104" t="s">
        <v>53</v>
      </c>
    </row>
    <row r="105" spans="1:15" x14ac:dyDescent="0.2">
      <c r="L105">
        <v>11</v>
      </c>
      <c r="M105">
        <v>11</v>
      </c>
      <c r="N105" s="7">
        <f t="shared" si="8"/>
        <v>1</v>
      </c>
    </row>
    <row r="106" spans="1:15" x14ac:dyDescent="0.2">
      <c r="L106">
        <v>10</v>
      </c>
      <c r="M106">
        <v>10.5</v>
      </c>
      <c r="N106" s="7">
        <f t="shared" si="8"/>
        <v>0.95238095238095233</v>
      </c>
    </row>
    <row r="107" spans="1:15" x14ac:dyDescent="0.2">
      <c r="A107" t="s">
        <v>817</v>
      </c>
      <c r="L107">
        <v>10</v>
      </c>
      <c r="M107">
        <v>11</v>
      </c>
      <c r="N107" s="7">
        <f t="shared" si="8"/>
        <v>0.90909090909090906</v>
      </c>
    </row>
    <row r="108" spans="1:15" x14ac:dyDescent="0.2">
      <c r="L108">
        <v>10</v>
      </c>
      <c r="M108">
        <v>11</v>
      </c>
      <c r="N108" s="7">
        <f t="shared" si="8"/>
        <v>0.90909090909090906</v>
      </c>
    </row>
    <row r="109" spans="1:15" x14ac:dyDescent="0.2">
      <c r="L109">
        <v>11</v>
      </c>
      <c r="M109">
        <v>12</v>
      </c>
      <c r="N109" s="7">
        <f t="shared" si="8"/>
        <v>0.91666666666666663</v>
      </c>
    </row>
    <row r="110" spans="1:15" x14ac:dyDescent="0.2">
      <c r="L110">
        <v>10</v>
      </c>
      <c r="M110">
        <v>10</v>
      </c>
      <c r="N110" s="7">
        <f t="shared" si="8"/>
        <v>1</v>
      </c>
    </row>
    <row r="111" spans="1:15" x14ac:dyDescent="0.2">
      <c r="L111">
        <v>12</v>
      </c>
      <c r="M111">
        <v>10</v>
      </c>
      <c r="N111" s="7">
        <f t="shared" si="8"/>
        <v>1.2</v>
      </c>
    </row>
    <row r="112" spans="1:15" x14ac:dyDescent="0.2">
      <c r="L112">
        <v>11</v>
      </c>
      <c r="M112">
        <v>11</v>
      </c>
      <c r="N112" s="7">
        <f t="shared" si="8"/>
        <v>1</v>
      </c>
    </row>
    <row r="113" spans="1:14" x14ac:dyDescent="0.2">
      <c r="L113">
        <v>10</v>
      </c>
      <c r="M113">
        <v>12</v>
      </c>
      <c r="N113" s="7">
        <f t="shared" si="8"/>
        <v>0.83333333333333337</v>
      </c>
    </row>
    <row r="114" spans="1:14" x14ac:dyDescent="0.2">
      <c r="L114">
        <v>13</v>
      </c>
      <c r="M114">
        <v>13</v>
      </c>
      <c r="N114" s="7">
        <f t="shared" si="8"/>
        <v>1</v>
      </c>
    </row>
    <row r="115" spans="1:14" x14ac:dyDescent="0.2">
      <c r="L115">
        <v>12</v>
      </c>
      <c r="M115">
        <v>12</v>
      </c>
      <c r="N115" s="7">
        <f t="shared" si="8"/>
        <v>1</v>
      </c>
    </row>
    <row r="116" spans="1:14" x14ac:dyDescent="0.2">
      <c r="L116">
        <v>11</v>
      </c>
      <c r="M116">
        <v>12</v>
      </c>
      <c r="N116" s="7">
        <f t="shared" si="8"/>
        <v>0.91666666666666663</v>
      </c>
    </row>
    <row r="117" spans="1:14" x14ac:dyDescent="0.2">
      <c r="L117">
        <v>11</v>
      </c>
      <c r="M117">
        <v>12</v>
      </c>
      <c r="N117" s="7">
        <f t="shared" si="8"/>
        <v>0.91666666666666663</v>
      </c>
    </row>
    <row r="118" spans="1:14" x14ac:dyDescent="0.2">
      <c r="L118">
        <v>11</v>
      </c>
      <c r="M118">
        <v>11</v>
      </c>
      <c r="N118" s="7">
        <f t="shared" si="8"/>
        <v>1</v>
      </c>
    </row>
    <row r="119" spans="1:14" x14ac:dyDescent="0.2">
      <c r="A119" t="s">
        <v>818</v>
      </c>
      <c r="L119">
        <v>12</v>
      </c>
      <c r="M119">
        <v>12</v>
      </c>
      <c r="N119" s="7">
        <f t="shared" si="8"/>
        <v>1</v>
      </c>
    </row>
    <row r="120" spans="1:14" x14ac:dyDescent="0.2">
      <c r="L120">
        <v>11.5</v>
      </c>
      <c r="M120">
        <v>11.5</v>
      </c>
      <c r="N120" s="7">
        <f t="shared" si="8"/>
        <v>1</v>
      </c>
    </row>
    <row r="121" spans="1:14" x14ac:dyDescent="0.2">
      <c r="L121">
        <v>10</v>
      </c>
      <c r="M121">
        <v>9</v>
      </c>
      <c r="N121" s="7">
        <f t="shared" si="8"/>
        <v>1.1111111111111112</v>
      </c>
    </row>
    <row r="122" spans="1:14" x14ac:dyDescent="0.2">
      <c r="L122">
        <v>10.5</v>
      </c>
      <c r="M122">
        <v>10</v>
      </c>
      <c r="N122" s="7">
        <f t="shared" si="8"/>
        <v>1.05</v>
      </c>
    </row>
    <row r="123" spans="1:14" x14ac:dyDescent="0.2">
      <c r="L123">
        <v>10.5</v>
      </c>
      <c r="M123">
        <v>11</v>
      </c>
      <c r="N123" s="7">
        <f t="shared" si="8"/>
        <v>0.95454545454545459</v>
      </c>
    </row>
    <row r="124" spans="1:14" x14ac:dyDescent="0.2">
      <c r="L124">
        <v>10</v>
      </c>
      <c r="M124">
        <v>10</v>
      </c>
      <c r="N124" s="7">
        <f t="shared" si="8"/>
        <v>1</v>
      </c>
    </row>
    <row r="125" spans="1:14" x14ac:dyDescent="0.2">
      <c r="L125">
        <v>10</v>
      </c>
      <c r="M125">
        <v>10.5</v>
      </c>
      <c r="N125" s="7">
        <f t="shared" si="8"/>
        <v>0.95238095238095233</v>
      </c>
    </row>
    <row r="126" spans="1:14" x14ac:dyDescent="0.2">
      <c r="L126">
        <v>11</v>
      </c>
      <c r="M126">
        <v>11</v>
      </c>
      <c r="N126" s="7">
        <f t="shared" si="8"/>
        <v>1</v>
      </c>
    </row>
    <row r="127" spans="1:14" x14ac:dyDescent="0.2">
      <c r="L127">
        <v>11</v>
      </c>
      <c r="M127">
        <v>11</v>
      </c>
      <c r="N127" s="7">
        <f t="shared" si="8"/>
        <v>1</v>
      </c>
    </row>
    <row r="128" spans="1:14" x14ac:dyDescent="0.2">
      <c r="L128">
        <v>10.5</v>
      </c>
      <c r="M128">
        <v>11</v>
      </c>
      <c r="N128" s="7">
        <f t="shared" si="8"/>
        <v>0.95454545454545459</v>
      </c>
    </row>
    <row r="129" spans="1:19" x14ac:dyDescent="0.2">
      <c r="L129">
        <v>11</v>
      </c>
      <c r="M129">
        <v>11</v>
      </c>
      <c r="N129" s="7">
        <f t="shared" si="8"/>
        <v>1</v>
      </c>
    </row>
    <row r="130" spans="1:19" x14ac:dyDescent="0.2">
      <c r="A130" t="s">
        <v>819</v>
      </c>
      <c r="R130">
        <v>5.5</v>
      </c>
      <c r="S130">
        <v>4.5</v>
      </c>
    </row>
    <row r="131" spans="1:19" x14ac:dyDescent="0.2">
      <c r="R131">
        <v>4.7</v>
      </c>
      <c r="S131">
        <v>5</v>
      </c>
    </row>
    <row r="132" spans="1:19" x14ac:dyDescent="0.2">
      <c r="B132" s="39" t="s">
        <v>820</v>
      </c>
      <c r="J132" s="39" t="s">
        <v>821</v>
      </c>
      <c r="R132">
        <v>5.5</v>
      </c>
      <c r="S132">
        <v>6.5</v>
      </c>
    </row>
    <row r="133" spans="1:19" x14ac:dyDescent="0.2">
      <c r="B133" s="39">
        <v>19</v>
      </c>
      <c r="J133" s="40">
        <v>0.16666666666666666</v>
      </c>
      <c r="R133">
        <v>6</v>
      </c>
      <c r="S133">
        <v>5.5</v>
      </c>
    </row>
    <row r="134" spans="1:19" x14ac:dyDescent="0.2">
      <c r="B134" s="39">
        <v>14</v>
      </c>
      <c r="J134" s="40">
        <v>0.14285714285714285</v>
      </c>
    </row>
    <row r="135" spans="1:19" x14ac:dyDescent="0.2">
      <c r="B135" s="39">
        <v>12</v>
      </c>
      <c r="J135" s="40">
        <v>0.17499999999999999</v>
      </c>
    </row>
    <row r="136" spans="1:19" x14ac:dyDescent="0.2">
      <c r="B136" s="39">
        <v>14</v>
      </c>
      <c r="J136" s="40">
        <v>9.6774193548387094E-2</v>
      </c>
    </row>
    <row r="137" spans="1:19" x14ac:dyDescent="0.2">
      <c r="B137" s="39">
        <v>14</v>
      </c>
      <c r="J137" s="40">
        <v>0.18518518518518517</v>
      </c>
    </row>
    <row r="138" spans="1:19" x14ac:dyDescent="0.2">
      <c r="B138" s="39">
        <v>12</v>
      </c>
      <c r="J138" s="40">
        <v>0.18181818181818182</v>
      </c>
    </row>
    <row r="139" spans="1:19" x14ac:dyDescent="0.2">
      <c r="B139" s="39">
        <v>20</v>
      </c>
      <c r="J139" s="40">
        <v>0.1891891891891892</v>
      </c>
    </row>
    <row r="140" spans="1:19" x14ac:dyDescent="0.2">
      <c r="B140" s="39">
        <v>14</v>
      </c>
      <c r="J140" s="40">
        <v>0.18518518518518517</v>
      </c>
    </row>
    <row r="141" spans="1:19" x14ac:dyDescent="0.2">
      <c r="B141" s="39">
        <v>16</v>
      </c>
      <c r="J141" s="40">
        <v>8.5714285714285715E-2</v>
      </c>
    </row>
    <row r="142" spans="1:19" x14ac:dyDescent="0.2">
      <c r="B142" s="39">
        <v>25</v>
      </c>
      <c r="J142" s="40">
        <v>0.20588235294117646</v>
      </c>
    </row>
    <row r="143" spans="1:19" x14ac:dyDescent="0.2">
      <c r="B143" s="39">
        <v>24</v>
      </c>
      <c r="J143" s="40">
        <v>0.15151515151515152</v>
      </c>
    </row>
    <row r="144" spans="1:19" x14ac:dyDescent="0.2">
      <c r="B144" s="39">
        <v>19</v>
      </c>
      <c r="J144" s="40">
        <v>9.0909090909090912E-2</v>
      </c>
    </row>
    <row r="145" spans="2:10" x14ac:dyDescent="0.2">
      <c r="B145" s="39">
        <v>15</v>
      </c>
      <c r="J145" s="40">
        <v>0.14285714285714285</v>
      </c>
    </row>
    <row r="146" spans="2:10" x14ac:dyDescent="0.2">
      <c r="B146" s="39">
        <v>15</v>
      </c>
      <c r="J146" s="40">
        <v>0.1875</v>
      </c>
    </row>
    <row r="147" spans="2:10" x14ac:dyDescent="0.2">
      <c r="B147" s="39">
        <v>13</v>
      </c>
      <c r="J147" s="40">
        <v>0.11428571428571428</v>
      </c>
    </row>
    <row r="148" spans="2:10" x14ac:dyDescent="0.2">
      <c r="B148" s="39">
        <v>22</v>
      </c>
      <c r="J148" s="40">
        <v>0.125</v>
      </c>
    </row>
    <row r="149" spans="2:10" x14ac:dyDescent="0.2">
      <c r="B149" s="39">
        <v>15</v>
      </c>
      <c r="J149" s="40">
        <v>0.13043478260869565</v>
      </c>
    </row>
    <row r="150" spans="2:10" x14ac:dyDescent="0.2">
      <c r="B150" s="39">
        <v>13</v>
      </c>
      <c r="J150" s="40">
        <v>0.15384615384615385</v>
      </c>
    </row>
    <row r="151" spans="2:10" x14ac:dyDescent="0.2">
      <c r="B151" s="39">
        <v>18</v>
      </c>
      <c r="J151" s="40">
        <v>0.11764705882352941</v>
      </c>
    </row>
    <row r="152" spans="2:10" x14ac:dyDescent="0.2">
      <c r="B152" s="39">
        <v>24</v>
      </c>
      <c r="J152" s="40">
        <v>9.0909090909090912E-2</v>
      </c>
    </row>
    <row r="153" spans="2:10" x14ac:dyDescent="0.2">
      <c r="B153" s="39">
        <v>14</v>
      </c>
      <c r="J153" s="40">
        <v>0.14814814814814814</v>
      </c>
    </row>
    <row r="154" spans="2:10" x14ac:dyDescent="0.2">
      <c r="B154" s="39">
        <v>19</v>
      </c>
      <c r="J154" s="40">
        <v>0.14285714285714285</v>
      </c>
    </row>
    <row r="155" spans="2:10" x14ac:dyDescent="0.2">
      <c r="B155" s="39">
        <v>11</v>
      </c>
      <c r="J155" s="40">
        <v>8.3333333333333329E-2</v>
      </c>
    </row>
    <row r="156" spans="2:10" x14ac:dyDescent="0.2">
      <c r="B156" s="39">
        <v>11</v>
      </c>
      <c r="J156" s="40">
        <v>0.14285714285714285</v>
      </c>
    </row>
    <row r="157" spans="2:10" x14ac:dyDescent="0.2">
      <c r="B157" s="39">
        <v>9</v>
      </c>
      <c r="J157" s="40">
        <v>9.0909090909090912E-2</v>
      </c>
    </row>
    <row r="158" spans="2:10" x14ac:dyDescent="0.2">
      <c r="B158" s="39">
        <v>17</v>
      </c>
      <c r="J158" s="40">
        <v>0.17073170731707318</v>
      </c>
    </row>
    <row r="159" spans="2:10" x14ac:dyDescent="0.2">
      <c r="B159" s="39">
        <v>15</v>
      </c>
      <c r="J159" s="40">
        <v>0.12903225806451613</v>
      </c>
    </row>
    <row r="160" spans="2:10" x14ac:dyDescent="0.2">
      <c r="B160" s="39">
        <v>20</v>
      </c>
      <c r="J160" s="40">
        <v>0.13513513513513514</v>
      </c>
    </row>
    <row r="161" spans="2:10" x14ac:dyDescent="0.2">
      <c r="B161" s="39">
        <v>18</v>
      </c>
      <c r="J161" s="40">
        <v>0.125</v>
      </c>
    </row>
    <row r="162" spans="2:10" x14ac:dyDescent="0.2">
      <c r="B162" s="39">
        <v>15</v>
      </c>
      <c r="J162" s="40">
        <v>8.3333333333333329E-2</v>
      </c>
    </row>
    <row r="163" spans="2:10" x14ac:dyDescent="0.2">
      <c r="B163" s="39">
        <v>11</v>
      </c>
      <c r="J163" s="40">
        <v>8.5714285714285715E-2</v>
      </c>
    </row>
    <row r="164" spans="2:10" x14ac:dyDescent="0.2">
      <c r="B164" s="39">
        <v>15</v>
      </c>
      <c r="J164" s="40">
        <v>0.13333333333333333</v>
      </c>
    </row>
    <row r="165" spans="2:10" x14ac:dyDescent="0.2">
      <c r="B165" s="39">
        <v>10</v>
      </c>
      <c r="J165" s="40">
        <v>0.12820512820512819</v>
      </c>
    </row>
    <row r="166" spans="2:10" x14ac:dyDescent="0.2">
      <c r="B166" s="39">
        <v>12</v>
      </c>
      <c r="J166" s="40">
        <v>9.375E-2</v>
      </c>
    </row>
    <row r="167" spans="2:10" x14ac:dyDescent="0.2">
      <c r="B167" s="39">
        <v>12</v>
      </c>
      <c r="J167" s="40">
        <v>0.1111111111111111</v>
      </c>
    </row>
    <row r="168" spans="2:10" x14ac:dyDescent="0.2">
      <c r="B168" s="39">
        <v>18</v>
      </c>
      <c r="J168" s="40">
        <v>0.14285714285714285</v>
      </c>
    </row>
    <row r="169" spans="2:10" x14ac:dyDescent="0.2">
      <c r="B169" s="39">
        <v>13</v>
      </c>
      <c r="J169" s="40">
        <v>0.12903225806451613</v>
      </c>
    </row>
    <row r="170" spans="2:10" x14ac:dyDescent="0.2">
      <c r="B170" s="39">
        <v>20</v>
      </c>
      <c r="J170" s="40">
        <v>0.11363636363636363</v>
      </c>
    </row>
    <row r="171" spans="2:10" x14ac:dyDescent="0.2">
      <c r="B171" s="39">
        <v>16</v>
      </c>
      <c r="J171" s="40">
        <v>0.1111111111111111</v>
      </c>
    </row>
    <row r="172" spans="2:10" x14ac:dyDescent="0.2">
      <c r="B172" s="39">
        <v>15</v>
      </c>
      <c r="J172" s="40">
        <v>0.13333333333333333</v>
      </c>
    </row>
    <row r="173" spans="2:10" x14ac:dyDescent="0.2">
      <c r="B173" s="39">
        <v>15</v>
      </c>
      <c r="J173" s="40">
        <v>0.10714285714285714</v>
      </c>
    </row>
    <row r="174" spans="2:10" x14ac:dyDescent="0.2">
      <c r="J174" s="40">
        <v>0.11904761904761904</v>
      </c>
    </row>
    <row r="175" spans="2:10" x14ac:dyDescent="0.2">
      <c r="J175" s="40">
        <v>0.13636363636363635</v>
      </c>
    </row>
    <row r="176" spans="2:10" x14ac:dyDescent="0.2">
      <c r="J176" s="40">
        <v>0.12903225806451613</v>
      </c>
    </row>
  </sheetData>
  <phoneticPr fontId="4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8"/>
  <sheetViews>
    <sheetView workbookViewId="0">
      <selection sqref="A1:IV65536"/>
    </sheetView>
  </sheetViews>
  <sheetFormatPr defaultRowHeight="12.75" x14ac:dyDescent="0.2"/>
  <cols>
    <col min="1" max="2" width="14.5703125" customWidth="1"/>
    <col min="3" max="3" width="7.7109375" customWidth="1"/>
    <col min="4" max="4" width="7.28515625" customWidth="1"/>
    <col min="5" max="6" width="6.7109375" customWidth="1"/>
    <col min="7" max="7" width="6.85546875" style="7" customWidth="1"/>
    <col min="8" max="8" width="9.28515625" style="7" customWidth="1"/>
    <col min="9" max="9" width="6.28515625" customWidth="1"/>
    <col min="10" max="10" width="5.7109375" customWidth="1"/>
    <col min="11" max="11" width="6.42578125" customWidth="1"/>
    <col min="13" max="13" width="9.140625" style="7"/>
  </cols>
  <sheetData>
    <row r="1" spans="1:19" x14ac:dyDescent="0.2">
      <c r="A1" s="2" t="s">
        <v>1181</v>
      </c>
      <c r="B1" s="2" t="s">
        <v>583</v>
      </c>
      <c r="C1" s="2" t="s">
        <v>1</v>
      </c>
      <c r="D1" s="2" t="s">
        <v>2</v>
      </c>
      <c r="E1" s="2" t="s">
        <v>5</v>
      </c>
      <c r="F1" s="2" t="s">
        <v>4</v>
      </c>
      <c r="G1" s="6" t="s">
        <v>3</v>
      </c>
      <c r="H1" s="6" t="s">
        <v>6</v>
      </c>
      <c r="I1" s="2" t="s">
        <v>24</v>
      </c>
      <c r="J1" s="6" t="s">
        <v>1042</v>
      </c>
      <c r="K1" s="2" t="s">
        <v>7</v>
      </c>
      <c r="L1" s="2" t="s">
        <v>8</v>
      </c>
      <c r="M1" s="6" t="s">
        <v>56</v>
      </c>
      <c r="N1" t="s">
        <v>45</v>
      </c>
      <c r="O1" t="s">
        <v>46</v>
      </c>
      <c r="P1" t="s">
        <v>47</v>
      </c>
      <c r="Q1" t="s">
        <v>73</v>
      </c>
      <c r="R1" t="s">
        <v>74</v>
      </c>
      <c r="S1" t="s">
        <v>153</v>
      </c>
    </row>
    <row r="2" spans="1:19" x14ac:dyDescent="0.2">
      <c r="A2" t="s">
        <v>12</v>
      </c>
      <c r="B2" s="1">
        <f>AVERAGE(B21:B821)</f>
        <v>12.653846153846153</v>
      </c>
      <c r="C2" s="1">
        <f t="shared" ref="C2:I2" si="0">AVERAGE(C21:C821)</f>
        <v>90.57692307692308</v>
      </c>
      <c r="D2" s="1">
        <f t="shared" si="0"/>
        <v>63.307692307692307</v>
      </c>
      <c r="E2" s="1">
        <f t="shared" si="0"/>
        <v>52.03846153846154</v>
      </c>
      <c r="F2" s="1">
        <f t="shared" si="0"/>
        <v>36.192307692307693</v>
      </c>
      <c r="G2" s="7">
        <f t="shared" si="0"/>
        <v>1.4344458569585075</v>
      </c>
      <c r="H2" s="7">
        <f t="shared" si="0"/>
        <v>0.57792875712608827</v>
      </c>
      <c r="I2" s="1">
        <f t="shared" si="0"/>
        <v>20.423076923076923</v>
      </c>
      <c r="J2" s="1">
        <f>AVERAGE(J21:J821)</f>
        <v>46.307692307692307</v>
      </c>
      <c r="K2" s="1">
        <f>AVERAGE(K21:K819)</f>
        <v>11.808</v>
      </c>
      <c r="L2" s="1">
        <f>AVERAGE(L21:L821)</f>
        <v>12.6</v>
      </c>
      <c r="M2" s="7">
        <f>AVERAGE(M21:M821)</f>
        <v>0.93795869994465075</v>
      </c>
      <c r="Q2" s="7" t="e">
        <f>AVERAGE(Q21:Q821)</f>
        <v>#DIV/0!</v>
      </c>
      <c r="R2" s="7" t="e">
        <f>AVERAGE(R21:R821)</f>
        <v>#DIV/0!</v>
      </c>
      <c r="S2" s="7" t="e">
        <f>AVERAGE(S21:S821)</f>
        <v>#DIV/0!</v>
      </c>
    </row>
    <row r="3" spans="1:19" x14ac:dyDescent="0.2">
      <c r="A3" t="s">
        <v>14</v>
      </c>
      <c r="B3">
        <f>MIN(B21:B821)</f>
        <v>5</v>
      </c>
      <c r="C3">
        <f t="shared" ref="C3:I3" si="1">MIN(C21:C821)</f>
        <v>59</v>
      </c>
      <c r="D3">
        <f t="shared" si="1"/>
        <v>40</v>
      </c>
      <c r="E3">
        <f t="shared" si="1"/>
        <v>39</v>
      </c>
      <c r="F3">
        <f t="shared" si="1"/>
        <v>28</v>
      </c>
      <c r="G3" s="7">
        <f t="shared" si="1"/>
        <v>1.3090909090909091</v>
      </c>
      <c r="H3" s="7">
        <f t="shared" si="1"/>
        <v>0.52727272727272723</v>
      </c>
      <c r="I3">
        <f t="shared" si="1"/>
        <v>18</v>
      </c>
      <c r="J3">
        <f>MIN(J21:J821)</f>
        <v>34</v>
      </c>
      <c r="K3">
        <f>MIN(K21:K819)</f>
        <v>10.6</v>
      </c>
      <c r="L3">
        <f>MIN(L21:L821)</f>
        <v>11.4</v>
      </c>
      <c r="M3" s="7">
        <f>MIN(M21:M821)</f>
        <v>0.84615384615384615</v>
      </c>
      <c r="Q3" s="7">
        <f>MIN(Q21:Q821)</f>
        <v>0</v>
      </c>
      <c r="R3" s="7">
        <f>MIN(R21:R821)</f>
        <v>0</v>
      </c>
      <c r="S3" s="7">
        <f>MIN(S21:S821)</f>
        <v>0</v>
      </c>
    </row>
    <row r="4" spans="1:19" x14ac:dyDescent="0.2">
      <c r="A4" t="s">
        <v>15</v>
      </c>
      <c r="B4" s="1">
        <f>PERCENTILE(B21:B821,0.05)</f>
        <v>6.25</v>
      </c>
      <c r="C4" s="1">
        <f t="shared" ref="C4:I4" si="2">PERCENTILE(C21:C821,0.05)</f>
        <v>66.75</v>
      </c>
      <c r="D4" s="1">
        <f t="shared" si="2"/>
        <v>45.25</v>
      </c>
      <c r="E4" s="1">
        <f t="shared" si="2"/>
        <v>41.5</v>
      </c>
      <c r="F4" s="1">
        <f t="shared" si="2"/>
        <v>31.25</v>
      </c>
      <c r="G4" s="7">
        <f t="shared" si="2"/>
        <v>1.3317944250871081</v>
      </c>
      <c r="H4" s="7">
        <f t="shared" si="2"/>
        <v>0.52967171717171713</v>
      </c>
      <c r="I4" s="1">
        <f t="shared" si="2"/>
        <v>18</v>
      </c>
      <c r="J4" s="1">
        <f>PERCENTILE(J21:J821,0.05)</f>
        <v>35.25</v>
      </c>
      <c r="K4" s="1">
        <f>PERCENTILE(K21:K819,0.05)</f>
        <v>11</v>
      </c>
      <c r="L4" s="1">
        <f>PERCENTILE(L21:L821,0.05)</f>
        <v>11.68</v>
      </c>
      <c r="M4" s="7">
        <f>PERCENTILE(M21:M821,0.05)</f>
        <v>0.84879807692307696</v>
      </c>
      <c r="Q4" s="7" t="e">
        <f>PERCENTILE(Q21:Q821,0.05)</f>
        <v>#NUM!</v>
      </c>
      <c r="R4" s="7" t="e">
        <f>PERCENTILE(R21:R821,0.05)</f>
        <v>#NUM!</v>
      </c>
      <c r="S4" s="7" t="e">
        <f>PERCENTILE(S21:S821,0.05)</f>
        <v>#NUM!</v>
      </c>
    </row>
    <row r="5" spans="1:19" x14ac:dyDescent="0.2">
      <c r="A5" t="s">
        <v>16</v>
      </c>
      <c r="B5" s="1">
        <f>PERCENTILE(B21:B821,0.95)</f>
        <v>18</v>
      </c>
      <c r="C5" s="1">
        <f t="shared" ref="C5:I5" si="3">PERCENTILE(C21:C821,0.95)</f>
        <v>110</v>
      </c>
      <c r="D5" s="1">
        <f t="shared" si="3"/>
        <v>81.25</v>
      </c>
      <c r="E5" s="1">
        <f t="shared" si="3"/>
        <v>62.75</v>
      </c>
      <c r="F5" s="1">
        <f t="shared" si="3"/>
        <v>41</v>
      </c>
      <c r="G5" s="7">
        <f t="shared" si="3"/>
        <v>1.5350498338870433</v>
      </c>
      <c r="H5" s="7">
        <f t="shared" si="3"/>
        <v>0.65345501955671448</v>
      </c>
      <c r="I5" s="1">
        <f t="shared" si="3"/>
        <v>22.75</v>
      </c>
      <c r="J5" s="1">
        <f>PERCENTILE(J21:J821,0.95)</f>
        <v>53.75</v>
      </c>
      <c r="K5" s="1">
        <f>PERCENTILE(K21:K819,0.95)</f>
        <v>13</v>
      </c>
      <c r="L5" s="1">
        <f>PERCENTILE(L21:L821,0.95)</f>
        <v>13</v>
      </c>
      <c r="M5" s="7">
        <f>PERCENTILE(M21:M821,0.95)</f>
        <v>1</v>
      </c>
      <c r="Q5" s="7" t="e">
        <f>PERCENTILE(Q21:Q821,0.95)</f>
        <v>#NUM!</v>
      </c>
      <c r="R5" s="7" t="e">
        <f>PERCENTILE(R21:R821,0.95)</f>
        <v>#NUM!</v>
      </c>
      <c r="S5" s="7" t="e">
        <f>PERCENTILE(S21:S821,0.95)</f>
        <v>#NUM!</v>
      </c>
    </row>
    <row r="6" spans="1:19" x14ac:dyDescent="0.2">
      <c r="A6" t="s">
        <v>13</v>
      </c>
      <c r="B6">
        <f>MAX(B21:B821)</f>
        <v>20</v>
      </c>
      <c r="C6">
        <f t="shared" ref="C6:I6" si="4">MAX(C21:C821)</f>
        <v>125</v>
      </c>
      <c r="D6">
        <f t="shared" si="4"/>
        <v>83</v>
      </c>
      <c r="E6">
        <f t="shared" si="4"/>
        <v>74</v>
      </c>
      <c r="F6">
        <f t="shared" si="4"/>
        <v>48</v>
      </c>
      <c r="G6" s="7">
        <f t="shared" si="4"/>
        <v>1.5961538461538463</v>
      </c>
      <c r="H6" s="7">
        <f t="shared" si="4"/>
        <v>0.67469879518072284</v>
      </c>
      <c r="I6">
        <f t="shared" si="4"/>
        <v>24</v>
      </c>
      <c r="J6">
        <f>MAX(J21:J821)</f>
        <v>58</v>
      </c>
      <c r="K6">
        <f>MAX(K21:K819)</f>
        <v>13</v>
      </c>
      <c r="L6">
        <f>MAX(L21:L821)</f>
        <v>14</v>
      </c>
      <c r="M6" s="7">
        <f>MAX(M21:M821)</f>
        <v>1.0161290322580645</v>
      </c>
      <c r="Q6" s="7">
        <f>MAX(Q21:Q821)</f>
        <v>0</v>
      </c>
      <c r="R6" s="7">
        <f>MAX(R21:R821)</f>
        <v>0</v>
      </c>
      <c r="S6" s="7">
        <f>MAX(S21:S821)</f>
        <v>0</v>
      </c>
    </row>
    <row r="7" spans="1:19" s="5" customFormat="1" x14ac:dyDescent="0.2">
      <c r="A7" s="5" t="s">
        <v>22</v>
      </c>
      <c r="B7" s="5">
        <f>COUNT(B9:B821)</f>
        <v>26</v>
      </c>
      <c r="C7" s="5">
        <f>COUNT(C9:C821)</f>
        <v>26</v>
      </c>
      <c r="D7" s="5">
        <f t="shared" ref="D7:M7" si="5">COUNT(D9:D821)</f>
        <v>26</v>
      </c>
      <c r="E7" s="5">
        <f t="shared" si="5"/>
        <v>26</v>
      </c>
      <c r="F7" s="5">
        <f t="shared" si="5"/>
        <v>26</v>
      </c>
      <c r="G7" s="5">
        <f t="shared" si="5"/>
        <v>26</v>
      </c>
      <c r="H7" s="5">
        <f t="shared" si="5"/>
        <v>26</v>
      </c>
      <c r="I7" s="5">
        <f t="shared" si="5"/>
        <v>26</v>
      </c>
      <c r="J7" s="5">
        <f>COUNT(J9:J821)</f>
        <v>26</v>
      </c>
      <c r="K7" s="5">
        <f>COUNT(K9:K819)</f>
        <v>25</v>
      </c>
      <c r="L7" s="5">
        <f t="shared" si="5"/>
        <v>25</v>
      </c>
      <c r="M7" s="5">
        <f t="shared" si="5"/>
        <v>25</v>
      </c>
      <c r="Q7" s="5">
        <f>COUNT(Q21:Q821)</f>
        <v>0</v>
      </c>
      <c r="R7" s="5">
        <f>COUNT(R21:R821)</f>
        <v>0</v>
      </c>
      <c r="S7" s="5">
        <f>COUNT(S21:S821)</f>
        <v>0</v>
      </c>
    </row>
    <row r="21" spans="1:13" x14ac:dyDescent="0.2">
      <c r="A21" t="s">
        <v>547</v>
      </c>
      <c r="K21">
        <v>12.6</v>
      </c>
      <c r="L21">
        <v>12.4</v>
      </c>
      <c r="M21" s="7">
        <v>1.0161290322580645</v>
      </c>
    </row>
    <row r="22" spans="1:13" x14ac:dyDescent="0.2">
      <c r="A22" t="s">
        <v>547</v>
      </c>
      <c r="K22">
        <v>11.6</v>
      </c>
      <c r="L22">
        <v>11.6</v>
      </c>
      <c r="M22" s="7">
        <v>1</v>
      </c>
    </row>
    <row r="23" spans="1:13" x14ac:dyDescent="0.2">
      <c r="A23" t="s">
        <v>547</v>
      </c>
      <c r="K23">
        <v>11.2</v>
      </c>
      <c r="L23">
        <v>11.4</v>
      </c>
      <c r="M23" s="7">
        <v>0.98245614035087714</v>
      </c>
    </row>
    <row r="24" spans="1:13" x14ac:dyDescent="0.2">
      <c r="A24" t="s">
        <v>547</v>
      </c>
      <c r="K24">
        <v>11.2</v>
      </c>
      <c r="L24">
        <v>13</v>
      </c>
      <c r="M24" s="7">
        <v>0.86153846153846148</v>
      </c>
    </row>
    <row r="25" spans="1:13" x14ac:dyDescent="0.2">
      <c r="A25" t="s">
        <v>547</v>
      </c>
      <c r="K25">
        <v>12</v>
      </c>
      <c r="L25">
        <v>13</v>
      </c>
      <c r="M25" s="7">
        <v>0.92307692307692313</v>
      </c>
    </row>
    <row r="26" spans="1:13" x14ac:dyDescent="0.2">
      <c r="A26" t="s">
        <v>547</v>
      </c>
      <c r="K26">
        <v>10.6</v>
      </c>
      <c r="L26">
        <v>12</v>
      </c>
      <c r="M26" s="7">
        <v>0.8833333333333333</v>
      </c>
    </row>
    <row r="27" spans="1:13" x14ac:dyDescent="0.2">
      <c r="A27" t="s">
        <v>548</v>
      </c>
      <c r="K27">
        <v>11</v>
      </c>
      <c r="L27">
        <v>12.8</v>
      </c>
      <c r="M27" s="7">
        <v>0.859375</v>
      </c>
    </row>
    <row r="28" spans="1:13" x14ac:dyDescent="0.2">
      <c r="A28" t="s">
        <v>548</v>
      </c>
      <c r="K28">
        <v>11.8</v>
      </c>
      <c r="L28">
        <v>13</v>
      </c>
      <c r="M28" s="7">
        <v>0.9076923076923078</v>
      </c>
    </row>
    <row r="29" spans="1:13" x14ac:dyDescent="0.2">
      <c r="A29" t="s">
        <v>548</v>
      </c>
      <c r="K29">
        <v>11.2</v>
      </c>
      <c r="L29">
        <v>12.8</v>
      </c>
      <c r="M29" s="7">
        <v>0.875</v>
      </c>
    </row>
    <row r="30" spans="1:13" s="33" customFormat="1" x14ac:dyDescent="0.2">
      <c r="A30" s="33" t="s">
        <v>1126</v>
      </c>
      <c r="B30" s="33">
        <v>12</v>
      </c>
      <c r="C30" s="33">
        <v>106</v>
      </c>
      <c r="D30" s="33">
        <v>75</v>
      </c>
      <c r="E30" s="33">
        <v>58</v>
      </c>
      <c r="F30" s="33">
        <v>38</v>
      </c>
      <c r="G30" s="34">
        <f t="shared" ref="G30:G55" si="6">C30/D30</f>
        <v>1.4133333333333333</v>
      </c>
      <c r="H30" s="34">
        <f t="shared" ref="H30:H55" si="7">E30/C30</f>
        <v>0.54716981132075471</v>
      </c>
      <c r="I30" s="33">
        <v>21</v>
      </c>
      <c r="J30" s="33">
        <v>50</v>
      </c>
      <c r="M30" s="34"/>
    </row>
    <row r="31" spans="1:13" s="33" customFormat="1" x14ac:dyDescent="0.2">
      <c r="A31" s="33" t="s">
        <v>1126</v>
      </c>
      <c r="B31" s="33">
        <v>12</v>
      </c>
      <c r="C31" s="33">
        <v>110</v>
      </c>
      <c r="D31" s="33">
        <v>76</v>
      </c>
      <c r="E31" s="33">
        <v>62</v>
      </c>
      <c r="F31" s="33">
        <v>31</v>
      </c>
      <c r="G31" s="34">
        <f t="shared" si="6"/>
        <v>1.4473684210526316</v>
      </c>
      <c r="H31" s="34">
        <f t="shared" si="7"/>
        <v>0.5636363636363636</v>
      </c>
      <c r="I31" s="33">
        <v>21</v>
      </c>
      <c r="J31" s="33">
        <v>43</v>
      </c>
      <c r="M31" s="34"/>
    </row>
    <row r="32" spans="1:13" s="11" customFormat="1" x14ac:dyDescent="0.2">
      <c r="A32" s="33" t="s">
        <v>1126</v>
      </c>
      <c r="B32" s="33">
        <v>12</v>
      </c>
      <c r="C32" s="33">
        <v>108</v>
      </c>
      <c r="D32" s="33">
        <v>70</v>
      </c>
      <c r="E32" s="33">
        <v>57</v>
      </c>
      <c r="F32" s="33">
        <v>37</v>
      </c>
      <c r="G32" s="30">
        <f t="shared" si="6"/>
        <v>1.5428571428571429</v>
      </c>
      <c r="H32" s="30">
        <f t="shared" si="7"/>
        <v>0.52777777777777779</v>
      </c>
      <c r="I32" s="33">
        <v>22</v>
      </c>
      <c r="J32" s="33">
        <v>45</v>
      </c>
      <c r="M32" s="30"/>
    </row>
    <row r="33" spans="1:20" s="11" customFormat="1" x14ac:dyDescent="0.2">
      <c r="A33" s="33" t="s">
        <v>1126</v>
      </c>
      <c r="B33" s="33">
        <v>15</v>
      </c>
      <c r="C33" s="33">
        <v>83</v>
      </c>
      <c r="D33" s="33">
        <v>56</v>
      </c>
      <c r="E33" s="33">
        <v>56</v>
      </c>
      <c r="F33" s="33">
        <v>38</v>
      </c>
      <c r="G33" s="30">
        <f t="shared" si="6"/>
        <v>1.4821428571428572</v>
      </c>
      <c r="H33" s="30">
        <f t="shared" si="7"/>
        <v>0.67469879518072284</v>
      </c>
      <c r="I33" s="33">
        <v>22</v>
      </c>
      <c r="J33" s="33">
        <v>38</v>
      </c>
      <c r="M33" s="30"/>
    </row>
    <row r="34" spans="1:20" s="11" customFormat="1" x14ac:dyDescent="0.2">
      <c r="A34" s="33" t="s">
        <v>1126</v>
      </c>
      <c r="B34" s="33">
        <v>12</v>
      </c>
      <c r="C34" s="33">
        <v>82</v>
      </c>
      <c r="D34" s="33">
        <v>55</v>
      </c>
      <c r="E34" s="33">
        <v>47</v>
      </c>
      <c r="F34" s="33">
        <v>38</v>
      </c>
      <c r="G34" s="30">
        <f t="shared" si="6"/>
        <v>1.490909090909091</v>
      </c>
      <c r="H34" s="30">
        <f t="shared" si="7"/>
        <v>0.57317073170731703</v>
      </c>
      <c r="I34" s="33">
        <v>22</v>
      </c>
      <c r="J34" s="33">
        <v>38</v>
      </c>
      <c r="M34" s="30"/>
    </row>
    <row r="35" spans="1:20" s="11" customFormat="1" x14ac:dyDescent="0.2">
      <c r="A35" s="33" t="s">
        <v>1126</v>
      </c>
      <c r="B35" s="33">
        <v>13</v>
      </c>
      <c r="C35" s="33">
        <v>99</v>
      </c>
      <c r="D35" s="33">
        <v>70</v>
      </c>
      <c r="E35" s="33">
        <v>53</v>
      </c>
      <c r="F35" s="33">
        <v>37</v>
      </c>
      <c r="G35" s="30">
        <f t="shared" si="6"/>
        <v>1.4142857142857144</v>
      </c>
      <c r="H35" s="30">
        <f t="shared" si="7"/>
        <v>0.53535353535353536</v>
      </c>
      <c r="I35" s="33">
        <v>24</v>
      </c>
      <c r="J35" s="33">
        <v>47</v>
      </c>
      <c r="M35" s="30"/>
    </row>
    <row r="36" spans="1:20" s="11" customFormat="1" x14ac:dyDescent="0.2">
      <c r="A36" s="33" t="s">
        <v>1126</v>
      </c>
      <c r="B36" s="33">
        <v>20</v>
      </c>
      <c r="C36" s="33">
        <v>105</v>
      </c>
      <c r="D36" s="33">
        <v>70</v>
      </c>
      <c r="E36" s="33">
        <v>63</v>
      </c>
      <c r="F36" s="33">
        <v>34</v>
      </c>
      <c r="G36" s="30">
        <f t="shared" si="6"/>
        <v>1.5</v>
      </c>
      <c r="H36" s="30">
        <f t="shared" si="7"/>
        <v>0.6</v>
      </c>
      <c r="I36" s="33">
        <v>23</v>
      </c>
      <c r="J36" s="33">
        <v>50</v>
      </c>
      <c r="M36" s="30"/>
    </row>
    <row r="37" spans="1:20" s="11" customFormat="1" x14ac:dyDescent="0.2">
      <c r="A37" s="33" t="s">
        <v>1126</v>
      </c>
      <c r="B37" s="37">
        <v>13</v>
      </c>
      <c r="C37" s="33">
        <v>78</v>
      </c>
      <c r="D37" s="33">
        <v>58</v>
      </c>
      <c r="E37" s="33">
        <v>45</v>
      </c>
      <c r="F37" s="33">
        <v>38</v>
      </c>
      <c r="G37" s="30">
        <f t="shared" si="6"/>
        <v>1.3448275862068966</v>
      </c>
      <c r="H37" s="30">
        <f t="shared" si="7"/>
        <v>0.57692307692307687</v>
      </c>
      <c r="I37" s="33">
        <v>18</v>
      </c>
      <c r="J37" s="33">
        <v>48</v>
      </c>
      <c r="M37" s="30"/>
    </row>
    <row r="38" spans="1:20" s="30" customFormat="1" x14ac:dyDescent="0.2">
      <c r="A38" s="33" t="s">
        <v>1126</v>
      </c>
      <c r="B38" s="38">
        <v>11</v>
      </c>
      <c r="C38" s="38">
        <v>75</v>
      </c>
      <c r="D38" s="38">
        <v>53</v>
      </c>
      <c r="E38" s="38">
        <v>43</v>
      </c>
      <c r="F38" s="38">
        <v>32</v>
      </c>
      <c r="G38" s="30">
        <f t="shared" si="6"/>
        <v>1.4150943396226414</v>
      </c>
      <c r="H38" s="30">
        <f t="shared" si="7"/>
        <v>0.57333333333333336</v>
      </c>
      <c r="I38" s="38">
        <v>19</v>
      </c>
      <c r="J38" s="38">
        <v>36</v>
      </c>
      <c r="K38" s="38"/>
      <c r="L38" s="38"/>
      <c r="M38" s="38"/>
      <c r="N38" s="38"/>
      <c r="O38" s="38"/>
      <c r="P38" s="38"/>
      <c r="Q38" s="38"/>
      <c r="R38" s="38"/>
      <c r="S38" s="38"/>
      <c r="T38" s="38"/>
    </row>
    <row r="39" spans="1:20" s="30" customFormat="1" x14ac:dyDescent="0.2">
      <c r="A39" s="33" t="s">
        <v>1126</v>
      </c>
      <c r="B39" s="38">
        <v>6</v>
      </c>
      <c r="C39" s="38">
        <v>75</v>
      </c>
      <c r="D39" s="38">
        <v>55</v>
      </c>
      <c r="E39" s="38">
        <v>43</v>
      </c>
      <c r="F39" s="38">
        <v>37</v>
      </c>
      <c r="G39" s="30">
        <f t="shared" si="6"/>
        <v>1.3636363636363635</v>
      </c>
      <c r="H39" s="30">
        <f t="shared" si="7"/>
        <v>0.57333333333333336</v>
      </c>
      <c r="I39" s="38">
        <v>21</v>
      </c>
      <c r="J39" s="38">
        <v>46</v>
      </c>
      <c r="K39" s="38"/>
      <c r="L39" s="38"/>
      <c r="M39" s="38"/>
      <c r="N39" s="38"/>
      <c r="O39" s="38"/>
      <c r="P39" s="38"/>
      <c r="Q39" s="38"/>
      <c r="R39" s="38"/>
      <c r="S39" s="38"/>
      <c r="T39" s="38"/>
    </row>
    <row r="40" spans="1:20" s="30" customFormat="1" x14ac:dyDescent="0.2">
      <c r="A40" s="33" t="s">
        <v>1126</v>
      </c>
      <c r="B40" s="38">
        <v>15</v>
      </c>
      <c r="C40" s="38">
        <v>125</v>
      </c>
      <c r="D40" s="38">
        <v>83</v>
      </c>
      <c r="E40" s="38">
        <v>74</v>
      </c>
      <c r="F40" s="38">
        <v>48</v>
      </c>
      <c r="G40" s="30">
        <f t="shared" si="6"/>
        <v>1.5060240963855422</v>
      </c>
      <c r="H40" s="30">
        <f t="shared" si="7"/>
        <v>0.59199999999999997</v>
      </c>
      <c r="I40" s="38">
        <v>22</v>
      </c>
      <c r="J40" s="38">
        <v>52</v>
      </c>
      <c r="K40" s="38"/>
      <c r="L40" s="38"/>
      <c r="M40" s="38"/>
      <c r="N40" s="38"/>
      <c r="O40" s="38"/>
      <c r="P40" s="38"/>
      <c r="Q40" s="38"/>
      <c r="R40" s="38"/>
      <c r="S40" s="38"/>
      <c r="T40" s="38"/>
    </row>
    <row r="41" spans="1:20" s="30" customFormat="1" x14ac:dyDescent="0.2">
      <c r="A41" s="33" t="s">
        <v>1126</v>
      </c>
      <c r="B41" s="38">
        <v>11</v>
      </c>
      <c r="C41" s="38">
        <v>104</v>
      </c>
      <c r="D41" s="38">
        <v>75</v>
      </c>
      <c r="E41" s="38">
        <v>62</v>
      </c>
      <c r="F41" s="38">
        <v>33</v>
      </c>
      <c r="G41" s="30">
        <f t="shared" si="6"/>
        <v>1.3866666666666667</v>
      </c>
      <c r="H41" s="30">
        <f t="shared" si="7"/>
        <v>0.59615384615384615</v>
      </c>
      <c r="I41" s="38">
        <v>21</v>
      </c>
      <c r="J41" s="38">
        <v>46</v>
      </c>
      <c r="K41" s="38"/>
      <c r="L41" s="38"/>
      <c r="M41" s="38"/>
      <c r="N41" s="38"/>
      <c r="O41" s="38"/>
      <c r="P41" s="38"/>
      <c r="Q41" s="38"/>
      <c r="R41" s="38"/>
      <c r="S41" s="38"/>
      <c r="T41" s="38"/>
    </row>
    <row r="42" spans="1:20" s="30" customFormat="1" x14ac:dyDescent="0.2">
      <c r="A42" s="33" t="s">
        <v>1126</v>
      </c>
      <c r="B42" s="38">
        <v>7</v>
      </c>
      <c r="C42" s="38">
        <v>93</v>
      </c>
      <c r="D42" s="38">
        <v>70</v>
      </c>
      <c r="E42" s="38">
        <v>52</v>
      </c>
      <c r="F42" s="38">
        <v>42</v>
      </c>
      <c r="G42" s="30">
        <f t="shared" si="6"/>
        <v>1.3285714285714285</v>
      </c>
      <c r="H42" s="30">
        <f t="shared" si="7"/>
        <v>0.55913978494623651</v>
      </c>
      <c r="I42" s="38">
        <v>20</v>
      </c>
      <c r="J42" s="38">
        <v>58</v>
      </c>
      <c r="K42" s="38"/>
      <c r="L42" s="38"/>
      <c r="M42" s="38"/>
      <c r="N42" s="38"/>
      <c r="O42" s="38"/>
      <c r="P42" s="38"/>
      <c r="Q42" s="38"/>
      <c r="R42" s="38"/>
      <c r="S42" s="38"/>
      <c r="T42" s="38"/>
    </row>
    <row r="43" spans="1:20" s="7" customFormat="1" x14ac:dyDescent="0.2">
      <c r="A43" s="33" t="s">
        <v>1126</v>
      </c>
      <c r="B43" s="5">
        <v>17</v>
      </c>
      <c r="C43" s="5">
        <v>110</v>
      </c>
      <c r="D43" s="5">
        <v>82</v>
      </c>
      <c r="E43" s="5">
        <v>58</v>
      </c>
      <c r="F43" s="5">
        <v>33</v>
      </c>
      <c r="G43" s="7">
        <f t="shared" si="6"/>
        <v>1.3414634146341464</v>
      </c>
      <c r="H43" s="7">
        <f t="shared" si="7"/>
        <v>0.52727272727272723</v>
      </c>
      <c r="I43" s="5">
        <v>22</v>
      </c>
      <c r="J43" s="5">
        <v>48</v>
      </c>
      <c r="K43" s="5"/>
      <c r="L43" s="5"/>
      <c r="M43" s="5"/>
      <c r="N43" s="5"/>
      <c r="O43" s="5"/>
      <c r="P43" s="5"/>
      <c r="Q43" s="5"/>
      <c r="R43" s="5"/>
      <c r="S43" s="5"/>
      <c r="T43" s="5"/>
    </row>
    <row r="44" spans="1:20" s="7" customFormat="1" x14ac:dyDescent="0.2">
      <c r="A44" s="7" t="s">
        <v>1127</v>
      </c>
      <c r="B44" s="5">
        <v>10</v>
      </c>
      <c r="C44" s="5">
        <v>65</v>
      </c>
      <c r="D44" s="5">
        <v>43</v>
      </c>
      <c r="E44" s="5">
        <v>41</v>
      </c>
      <c r="F44" s="5">
        <v>33</v>
      </c>
      <c r="G44" s="7">
        <f t="shared" si="6"/>
        <v>1.5116279069767442</v>
      </c>
      <c r="H44" s="7">
        <f t="shared" si="7"/>
        <v>0.63076923076923075</v>
      </c>
      <c r="I44" s="5">
        <v>18</v>
      </c>
      <c r="J44" s="5">
        <v>53</v>
      </c>
      <c r="K44" s="5"/>
      <c r="L44" s="5"/>
      <c r="M44" s="5"/>
      <c r="N44" s="5"/>
      <c r="O44" s="5"/>
      <c r="P44" s="5"/>
      <c r="Q44" s="5"/>
      <c r="R44" s="5"/>
      <c r="S44" s="5"/>
      <c r="T44" s="5"/>
    </row>
    <row r="45" spans="1:20" s="7" customFormat="1" x14ac:dyDescent="0.2">
      <c r="A45" s="7" t="s">
        <v>1127</v>
      </c>
      <c r="B45" s="5">
        <v>8</v>
      </c>
      <c r="C45" s="5">
        <v>59</v>
      </c>
      <c r="D45" s="5">
        <v>40</v>
      </c>
      <c r="E45" s="5">
        <v>39</v>
      </c>
      <c r="F45" s="5">
        <v>38</v>
      </c>
      <c r="G45" s="7">
        <f t="shared" si="6"/>
        <v>1.4750000000000001</v>
      </c>
      <c r="H45" s="7">
        <f t="shared" si="7"/>
        <v>0.66101694915254239</v>
      </c>
      <c r="I45" s="5">
        <v>20</v>
      </c>
      <c r="J45" s="5">
        <v>35</v>
      </c>
      <c r="K45" s="5"/>
      <c r="L45" s="5"/>
      <c r="M45" s="5"/>
      <c r="N45" s="5"/>
      <c r="O45" s="5"/>
      <c r="P45" s="5"/>
      <c r="Q45" s="5"/>
      <c r="R45" s="5"/>
      <c r="S45" s="5"/>
      <c r="T45" s="5"/>
    </row>
    <row r="46" spans="1:20" s="7" customFormat="1" x14ac:dyDescent="0.2">
      <c r="A46" s="7" t="s">
        <v>1127</v>
      </c>
      <c r="B46" s="5">
        <v>12</v>
      </c>
      <c r="C46" s="5">
        <v>72</v>
      </c>
      <c r="D46" s="5">
        <v>55</v>
      </c>
      <c r="E46" s="5">
        <v>44</v>
      </c>
      <c r="F46" s="5">
        <v>35</v>
      </c>
      <c r="G46" s="7">
        <f t="shared" si="6"/>
        <v>1.3090909090909091</v>
      </c>
      <c r="H46" s="7">
        <f t="shared" si="7"/>
        <v>0.61111111111111116</v>
      </c>
      <c r="I46" s="5">
        <v>21</v>
      </c>
      <c r="J46" s="5">
        <v>48</v>
      </c>
      <c r="K46" s="5"/>
      <c r="L46" s="5"/>
      <c r="M46" s="5"/>
      <c r="N46" s="5"/>
      <c r="O46" s="5"/>
      <c r="P46" s="5"/>
      <c r="Q46" s="5"/>
      <c r="R46" s="5"/>
      <c r="S46" s="5"/>
      <c r="T46" s="5"/>
    </row>
    <row r="47" spans="1:20" s="7" customFormat="1" x14ac:dyDescent="0.2">
      <c r="A47" s="7" t="s">
        <v>1127</v>
      </c>
      <c r="B47" s="5">
        <v>11</v>
      </c>
      <c r="C47" s="5">
        <v>100</v>
      </c>
      <c r="D47" s="5">
        <v>74</v>
      </c>
      <c r="E47" s="5">
        <v>54</v>
      </c>
      <c r="F47" s="5">
        <v>38</v>
      </c>
      <c r="G47" s="7">
        <f t="shared" si="6"/>
        <v>1.3513513513513513</v>
      </c>
      <c r="H47" s="7">
        <f t="shared" si="7"/>
        <v>0.54</v>
      </c>
      <c r="I47" s="5">
        <v>22</v>
      </c>
      <c r="J47" s="5">
        <v>54</v>
      </c>
      <c r="K47" s="5"/>
      <c r="L47" s="5"/>
      <c r="M47" s="5"/>
      <c r="N47" s="5"/>
      <c r="O47" s="5"/>
      <c r="P47" s="5"/>
      <c r="Q47" s="5"/>
      <c r="R47" s="5"/>
      <c r="S47" s="5"/>
      <c r="T47" s="5"/>
    </row>
    <row r="48" spans="1:20" s="7" customFormat="1" x14ac:dyDescent="0.2">
      <c r="A48" s="7" t="s">
        <v>1127</v>
      </c>
      <c r="B48" s="5">
        <v>15</v>
      </c>
      <c r="C48" s="5">
        <v>82</v>
      </c>
      <c r="D48" s="5">
        <v>60</v>
      </c>
      <c r="E48" s="5">
        <v>46</v>
      </c>
      <c r="F48" s="5">
        <v>36</v>
      </c>
      <c r="G48" s="7">
        <f t="shared" si="6"/>
        <v>1.3666666666666667</v>
      </c>
      <c r="H48" s="7">
        <f t="shared" si="7"/>
        <v>0.56097560975609762</v>
      </c>
      <c r="I48" s="5">
        <v>19</v>
      </c>
      <c r="J48" s="5">
        <v>52</v>
      </c>
      <c r="K48" s="5"/>
      <c r="L48" s="5"/>
      <c r="M48" s="5"/>
      <c r="N48" s="5"/>
      <c r="O48" s="5"/>
      <c r="P48" s="5"/>
      <c r="Q48" s="5"/>
      <c r="R48" s="5"/>
      <c r="S48" s="5"/>
      <c r="T48" s="5"/>
    </row>
    <row r="49" spans="1:20" s="7" customFormat="1" x14ac:dyDescent="0.2">
      <c r="A49" s="7" t="s">
        <v>1127</v>
      </c>
      <c r="B49" s="5">
        <v>5</v>
      </c>
      <c r="C49" s="5">
        <v>77</v>
      </c>
      <c r="D49" s="5">
        <v>52</v>
      </c>
      <c r="E49" s="5">
        <v>47</v>
      </c>
      <c r="F49" s="5">
        <v>28</v>
      </c>
      <c r="G49" s="7">
        <f t="shared" si="6"/>
        <v>1.4807692307692308</v>
      </c>
      <c r="H49" s="7">
        <f t="shared" si="7"/>
        <v>0.61038961038961037</v>
      </c>
      <c r="I49" s="5">
        <v>18</v>
      </c>
      <c r="J49" s="5">
        <v>44</v>
      </c>
      <c r="K49" s="5"/>
      <c r="L49" s="5"/>
      <c r="M49" s="5"/>
      <c r="N49" s="5"/>
      <c r="O49" s="5"/>
      <c r="P49" s="5"/>
      <c r="Q49" s="5"/>
      <c r="R49" s="5"/>
      <c r="S49" s="5"/>
      <c r="T49" s="5"/>
    </row>
    <row r="50" spans="1:20" s="7" customFormat="1" x14ac:dyDescent="0.2">
      <c r="A50" s="7" t="s">
        <v>1127</v>
      </c>
      <c r="B50" s="5">
        <v>18</v>
      </c>
      <c r="C50" s="5">
        <v>108</v>
      </c>
      <c r="D50" s="5">
        <v>79</v>
      </c>
      <c r="E50" s="5">
        <v>60</v>
      </c>
      <c r="F50" s="5">
        <v>37</v>
      </c>
      <c r="G50" s="7">
        <f t="shared" si="6"/>
        <v>1.3670886075949367</v>
      </c>
      <c r="H50" s="7">
        <f t="shared" si="7"/>
        <v>0.55555555555555558</v>
      </c>
      <c r="I50" s="5">
        <v>21</v>
      </c>
      <c r="J50" s="5">
        <v>50</v>
      </c>
      <c r="K50" s="5"/>
      <c r="L50" s="5"/>
      <c r="M50" s="5"/>
      <c r="N50" s="5"/>
      <c r="O50" s="5"/>
      <c r="P50" s="5"/>
      <c r="Q50" s="5"/>
      <c r="R50" s="5"/>
      <c r="S50" s="5"/>
      <c r="T50" s="5"/>
    </row>
    <row r="51" spans="1:20" s="7" customFormat="1" x14ac:dyDescent="0.2">
      <c r="A51" s="7" t="s">
        <v>1127</v>
      </c>
      <c r="B51" s="5">
        <v>15</v>
      </c>
      <c r="C51" s="5">
        <v>90</v>
      </c>
      <c r="D51" s="5">
        <v>62</v>
      </c>
      <c r="E51" s="5">
        <v>52</v>
      </c>
      <c r="F51" s="5">
        <v>37</v>
      </c>
      <c r="G51" s="7">
        <f t="shared" si="6"/>
        <v>1.4516129032258065</v>
      </c>
      <c r="H51" s="7">
        <f t="shared" si="7"/>
        <v>0.57777777777777772</v>
      </c>
      <c r="I51" s="5">
        <v>18</v>
      </c>
      <c r="J51" s="5">
        <v>50</v>
      </c>
      <c r="K51" s="5"/>
      <c r="L51" s="5"/>
      <c r="M51" s="5"/>
      <c r="N51" s="5"/>
      <c r="O51" s="5"/>
      <c r="P51" s="5"/>
      <c r="Q51" s="5"/>
      <c r="R51" s="5"/>
      <c r="S51" s="5"/>
      <c r="T51" s="5"/>
    </row>
    <row r="52" spans="1:20" s="7" customFormat="1" x14ac:dyDescent="0.2">
      <c r="A52" s="7" t="s">
        <v>1127</v>
      </c>
      <c r="B52" s="5">
        <v>14</v>
      </c>
      <c r="C52" s="5">
        <v>103</v>
      </c>
      <c r="D52" s="5">
        <v>70</v>
      </c>
      <c r="E52" s="5">
        <v>58</v>
      </c>
      <c r="F52" s="5">
        <v>33</v>
      </c>
      <c r="G52" s="7">
        <f t="shared" si="6"/>
        <v>1.4714285714285715</v>
      </c>
      <c r="H52" s="7">
        <f t="shared" si="7"/>
        <v>0.56310679611650483</v>
      </c>
      <c r="I52" s="5">
        <v>20</v>
      </c>
      <c r="J52" s="5">
        <v>45</v>
      </c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1:20" s="7" customFormat="1" x14ac:dyDescent="0.2">
      <c r="A53" s="7" t="s">
        <v>1127</v>
      </c>
      <c r="B53" s="5">
        <v>18</v>
      </c>
      <c r="C53" s="5">
        <v>83</v>
      </c>
      <c r="D53" s="5">
        <v>52</v>
      </c>
      <c r="E53" s="5">
        <v>47</v>
      </c>
      <c r="F53" s="5">
        <v>37</v>
      </c>
      <c r="G53" s="7">
        <f t="shared" si="6"/>
        <v>1.5961538461538463</v>
      </c>
      <c r="H53" s="7">
        <f t="shared" si="7"/>
        <v>0.5662650602409639</v>
      </c>
      <c r="I53" s="5">
        <v>18</v>
      </c>
      <c r="J53" s="5">
        <v>34</v>
      </c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1:20" s="7" customFormat="1" x14ac:dyDescent="0.2">
      <c r="A54" s="7" t="s">
        <v>1127</v>
      </c>
      <c r="B54" s="5">
        <v>12</v>
      </c>
      <c r="C54" s="5">
        <v>80</v>
      </c>
      <c r="D54" s="5">
        <v>54</v>
      </c>
      <c r="E54" s="5">
        <v>46</v>
      </c>
      <c r="F54" s="5">
        <v>35</v>
      </c>
      <c r="G54" s="7">
        <f t="shared" si="6"/>
        <v>1.4814814814814814</v>
      </c>
      <c r="H54" s="7">
        <f t="shared" si="7"/>
        <v>0.57499999999999996</v>
      </c>
      <c r="I54" s="5">
        <v>20</v>
      </c>
      <c r="J54" s="5">
        <v>46</v>
      </c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1:20" s="7" customFormat="1" x14ac:dyDescent="0.2">
      <c r="A55" s="7" t="s">
        <v>1127</v>
      </c>
      <c r="B55" s="5">
        <v>15</v>
      </c>
      <c r="C55" s="5">
        <v>83</v>
      </c>
      <c r="D55" s="5">
        <v>57</v>
      </c>
      <c r="E55" s="5">
        <v>46</v>
      </c>
      <c r="F55" s="5">
        <v>38</v>
      </c>
      <c r="G55" s="7">
        <f t="shared" si="6"/>
        <v>1.4561403508771931</v>
      </c>
      <c r="H55" s="7">
        <f t="shared" si="7"/>
        <v>0.55421686746987953</v>
      </c>
      <c r="I55" s="5">
        <v>18</v>
      </c>
      <c r="J55" s="5">
        <v>48</v>
      </c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1:20" s="7" customFormat="1" x14ac:dyDescent="0.2">
      <c r="A56" s="7" t="s">
        <v>1160</v>
      </c>
      <c r="B56" s="5"/>
      <c r="C56" s="5"/>
      <c r="D56" s="5"/>
      <c r="E56" s="5"/>
      <c r="F56" s="5"/>
      <c r="I56" s="5"/>
      <c r="J56" s="5"/>
      <c r="K56" s="5">
        <v>12</v>
      </c>
      <c r="L56" s="5">
        <v>12</v>
      </c>
      <c r="M56" s="5">
        <f>K56/L56</f>
        <v>1</v>
      </c>
      <c r="N56" s="5" t="s">
        <v>1161</v>
      </c>
      <c r="O56" s="5"/>
      <c r="P56" s="5"/>
      <c r="Q56" s="5"/>
      <c r="R56" s="5"/>
      <c r="S56" s="5"/>
      <c r="T56" s="5"/>
    </row>
    <row r="57" spans="1:20" s="7" customFormat="1" x14ac:dyDescent="0.2">
      <c r="B57" s="5"/>
      <c r="C57" s="5"/>
      <c r="D57" s="5"/>
      <c r="E57" s="5"/>
      <c r="F57" s="5"/>
      <c r="I57" s="5"/>
      <c r="J57" s="5"/>
      <c r="K57" s="5">
        <v>13</v>
      </c>
      <c r="L57" s="5">
        <v>13</v>
      </c>
      <c r="M57" s="5">
        <f t="shared" ref="M57:M71" si="8">K57/L57</f>
        <v>1</v>
      </c>
      <c r="N57" s="5"/>
      <c r="O57" s="5"/>
      <c r="P57" s="5"/>
      <c r="Q57" s="5"/>
      <c r="R57" s="5"/>
      <c r="S57" s="5"/>
      <c r="T57" s="5"/>
    </row>
    <row r="58" spans="1:20" s="7" customFormat="1" x14ac:dyDescent="0.2">
      <c r="B58" s="5"/>
      <c r="C58" s="5"/>
      <c r="D58" s="5"/>
      <c r="E58" s="5"/>
      <c r="F58" s="5"/>
      <c r="I58" s="5"/>
      <c r="J58" s="5"/>
      <c r="K58" s="5">
        <v>12</v>
      </c>
      <c r="L58" s="5">
        <v>12.5</v>
      </c>
      <c r="M58" s="5">
        <f t="shared" si="8"/>
        <v>0.96</v>
      </c>
      <c r="N58" s="5"/>
      <c r="O58" s="5"/>
      <c r="P58" s="5"/>
      <c r="Q58" s="5"/>
      <c r="R58" s="5"/>
      <c r="S58" s="5"/>
      <c r="T58" s="5"/>
    </row>
    <row r="59" spans="1:20" s="7" customFormat="1" x14ac:dyDescent="0.2">
      <c r="B59" s="5"/>
      <c r="C59" s="5"/>
      <c r="D59" s="5"/>
      <c r="E59" s="5"/>
      <c r="F59" s="5"/>
      <c r="I59" s="5"/>
      <c r="J59" s="5"/>
      <c r="K59" s="5">
        <v>12</v>
      </c>
      <c r="L59" s="5">
        <v>12</v>
      </c>
      <c r="M59" s="5">
        <f t="shared" si="8"/>
        <v>1</v>
      </c>
      <c r="N59" s="5"/>
      <c r="O59" s="5"/>
      <c r="P59" s="5"/>
      <c r="Q59" s="5"/>
      <c r="R59" s="5"/>
      <c r="S59" s="5"/>
      <c r="T59" s="5"/>
    </row>
    <row r="60" spans="1:20" s="7" customFormat="1" x14ac:dyDescent="0.2">
      <c r="B60" s="5"/>
      <c r="C60" s="5"/>
      <c r="D60" s="5"/>
      <c r="E60" s="5"/>
      <c r="F60" s="5"/>
      <c r="I60" s="5"/>
      <c r="J60" s="5"/>
      <c r="K60" s="5">
        <v>12</v>
      </c>
      <c r="L60" s="5">
        <v>12</v>
      </c>
      <c r="M60" s="5">
        <f t="shared" si="8"/>
        <v>1</v>
      </c>
      <c r="N60" s="5"/>
      <c r="O60" s="5"/>
      <c r="P60" s="5"/>
      <c r="Q60" s="5"/>
      <c r="R60" s="5"/>
      <c r="S60" s="5"/>
      <c r="T60" s="5"/>
    </row>
    <row r="61" spans="1:20" s="7" customFormat="1" x14ac:dyDescent="0.2">
      <c r="B61" s="5"/>
      <c r="C61" s="5"/>
      <c r="D61" s="5"/>
      <c r="E61" s="5"/>
      <c r="F61" s="5"/>
      <c r="I61" s="5"/>
      <c r="J61" s="5"/>
      <c r="K61" s="5">
        <v>13</v>
      </c>
      <c r="L61" s="5">
        <v>13</v>
      </c>
      <c r="M61" s="5">
        <f t="shared" si="8"/>
        <v>1</v>
      </c>
      <c r="N61" s="5"/>
      <c r="O61" s="5"/>
      <c r="P61" s="5"/>
      <c r="Q61" s="5"/>
      <c r="R61" s="5"/>
      <c r="S61" s="5"/>
      <c r="T61" s="5"/>
    </row>
    <row r="62" spans="1:20" s="7" customFormat="1" x14ac:dyDescent="0.2">
      <c r="B62" s="5"/>
      <c r="C62" s="5"/>
      <c r="D62" s="5"/>
      <c r="E62" s="5"/>
      <c r="F62" s="5"/>
      <c r="I62" s="5"/>
      <c r="J62" s="5"/>
      <c r="K62" s="5">
        <v>11</v>
      </c>
      <c r="L62" s="5">
        <v>12.5</v>
      </c>
      <c r="M62" s="5">
        <f t="shared" si="8"/>
        <v>0.88</v>
      </c>
      <c r="N62" s="5"/>
      <c r="O62" s="5"/>
      <c r="P62" s="5"/>
      <c r="Q62" s="5"/>
      <c r="R62" s="5"/>
      <c r="S62" s="5"/>
      <c r="T62" s="5"/>
    </row>
    <row r="63" spans="1:20" s="7" customFormat="1" x14ac:dyDescent="0.2">
      <c r="B63" s="5"/>
      <c r="C63" s="5"/>
      <c r="D63" s="5"/>
      <c r="E63" s="5"/>
      <c r="F63" s="5"/>
      <c r="I63" s="5"/>
      <c r="J63" s="5"/>
      <c r="K63" s="5">
        <v>11</v>
      </c>
      <c r="L63" s="5">
        <v>12</v>
      </c>
      <c r="M63" s="5">
        <f t="shared" si="8"/>
        <v>0.91666666666666663</v>
      </c>
      <c r="N63" s="5"/>
      <c r="O63" s="5"/>
      <c r="P63" s="5"/>
      <c r="Q63" s="5"/>
      <c r="R63" s="5"/>
      <c r="S63" s="5"/>
      <c r="T63" s="5"/>
    </row>
    <row r="64" spans="1:20" s="7" customFormat="1" x14ac:dyDescent="0.2">
      <c r="B64" s="5"/>
      <c r="C64" s="5"/>
      <c r="D64" s="5"/>
      <c r="E64" s="5"/>
      <c r="F64" s="5"/>
      <c r="I64" s="5"/>
      <c r="J64" s="5"/>
      <c r="K64" s="5">
        <v>11</v>
      </c>
      <c r="L64" s="5">
        <v>13</v>
      </c>
      <c r="M64" s="5">
        <f t="shared" si="8"/>
        <v>0.84615384615384615</v>
      </c>
      <c r="N64" s="5" t="s">
        <v>1162</v>
      </c>
      <c r="O64" s="5"/>
      <c r="P64" s="5"/>
      <c r="Q64" s="5"/>
      <c r="R64" s="5"/>
      <c r="S64" s="5"/>
      <c r="T64" s="5"/>
    </row>
    <row r="65" spans="2:20" s="7" customFormat="1" x14ac:dyDescent="0.2">
      <c r="B65" s="5"/>
      <c r="C65" s="5"/>
      <c r="D65" s="5"/>
      <c r="E65" s="5"/>
      <c r="F65" s="5"/>
      <c r="I65" s="5"/>
      <c r="J65" s="5"/>
      <c r="K65" s="5">
        <v>13</v>
      </c>
      <c r="L65" s="5">
        <v>14</v>
      </c>
      <c r="M65" s="5">
        <f t="shared" si="8"/>
        <v>0.9285714285714286</v>
      </c>
      <c r="N65" s="5"/>
      <c r="O65" s="5"/>
      <c r="P65" s="5"/>
      <c r="Q65" s="5"/>
      <c r="R65" s="5"/>
      <c r="S65" s="5"/>
      <c r="T65" s="5"/>
    </row>
    <row r="66" spans="2:20" s="7" customFormat="1" x14ac:dyDescent="0.2">
      <c r="B66" s="5"/>
      <c r="C66" s="5"/>
      <c r="D66" s="5"/>
      <c r="E66" s="5"/>
      <c r="F66" s="5"/>
      <c r="I66" s="5"/>
      <c r="J66" s="5"/>
      <c r="K66" s="5">
        <v>11</v>
      </c>
      <c r="L66" s="5">
        <v>12</v>
      </c>
      <c r="M66" s="5">
        <f t="shared" si="8"/>
        <v>0.91666666666666663</v>
      </c>
      <c r="N66" s="5"/>
      <c r="O66" s="5"/>
      <c r="P66" s="5"/>
      <c r="Q66" s="5"/>
      <c r="R66" s="5"/>
      <c r="S66" s="5"/>
      <c r="T66" s="5"/>
    </row>
    <row r="67" spans="2:20" s="7" customFormat="1" x14ac:dyDescent="0.2">
      <c r="B67" s="5"/>
      <c r="C67" s="5"/>
      <c r="D67" s="5"/>
      <c r="E67" s="5"/>
      <c r="F67" s="5"/>
      <c r="I67" s="5"/>
      <c r="J67" s="5"/>
      <c r="K67" s="5">
        <v>13</v>
      </c>
      <c r="L67" s="5">
        <v>13</v>
      </c>
      <c r="M67" s="5">
        <f t="shared" si="8"/>
        <v>1</v>
      </c>
      <c r="N67" s="5"/>
      <c r="O67" s="5"/>
      <c r="P67" s="5"/>
      <c r="Q67" s="5"/>
      <c r="R67" s="5"/>
      <c r="S67" s="5"/>
      <c r="T67" s="5"/>
    </row>
    <row r="68" spans="2:20" s="7" customFormat="1" x14ac:dyDescent="0.2">
      <c r="B68" s="5"/>
      <c r="C68" s="5"/>
      <c r="D68" s="5"/>
      <c r="E68" s="5"/>
      <c r="F68" s="5"/>
      <c r="I68" s="5"/>
      <c r="J68" s="5"/>
      <c r="K68" s="5">
        <v>13</v>
      </c>
      <c r="L68" s="5">
        <v>13</v>
      </c>
      <c r="M68" s="5">
        <f t="shared" si="8"/>
        <v>1</v>
      </c>
      <c r="N68" s="5"/>
      <c r="O68" s="5"/>
      <c r="P68" s="5"/>
      <c r="Q68" s="5"/>
      <c r="R68" s="5"/>
      <c r="S68" s="5"/>
      <c r="T68" s="5"/>
    </row>
    <row r="69" spans="2:20" s="7" customFormat="1" x14ac:dyDescent="0.2">
      <c r="B69" s="5"/>
      <c r="C69" s="5"/>
      <c r="D69" s="5"/>
      <c r="E69" s="5"/>
      <c r="F69" s="5"/>
      <c r="I69" s="5"/>
      <c r="J69" s="5"/>
      <c r="K69" s="5">
        <v>12</v>
      </c>
      <c r="L69" s="5">
        <v>13</v>
      </c>
      <c r="M69" s="5">
        <f t="shared" si="8"/>
        <v>0.92307692307692313</v>
      </c>
      <c r="N69" s="5"/>
      <c r="O69" s="5"/>
      <c r="P69" s="5"/>
      <c r="Q69" s="5"/>
      <c r="R69" s="5"/>
      <c r="S69" s="5"/>
      <c r="T69" s="5"/>
    </row>
    <row r="70" spans="2:20" s="7" customFormat="1" x14ac:dyDescent="0.2">
      <c r="B70" s="5"/>
      <c r="C70" s="5"/>
      <c r="D70" s="5"/>
      <c r="E70" s="5"/>
      <c r="F70" s="5"/>
      <c r="I70" s="5"/>
      <c r="J70" s="5"/>
      <c r="K70" s="5">
        <v>12</v>
      </c>
      <c r="L70" s="5">
        <v>13</v>
      </c>
      <c r="M70" s="5">
        <f t="shared" si="8"/>
        <v>0.92307692307692313</v>
      </c>
      <c r="N70" s="5"/>
      <c r="O70" s="5"/>
      <c r="P70" s="5"/>
      <c r="Q70" s="5"/>
      <c r="R70" s="5"/>
      <c r="S70" s="5"/>
      <c r="T70" s="5"/>
    </row>
    <row r="71" spans="2:20" s="7" customFormat="1" x14ac:dyDescent="0.2">
      <c r="B71" s="5"/>
      <c r="C71" s="5"/>
      <c r="D71" s="5"/>
      <c r="E71" s="5"/>
      <c r="F71" s="5"/>
      <c r="I71" s="5"/>
      <c r="J71" s="5"/>
      <c r="K71" s="5">
        <v>11</v>
      </c>
      <c r="L71" s="5">
        <v>13</v>
      </c>
      <c r="M71" s="5">
        <f t="shared" si="8"/>
        <v>0.84615384615384615</v>
      </c>
      <c r="N71" s="5"/>
      <c r="O71" s="5"/>
      <c r="P71" s="5"/>
      <c r="Q71" s="5"/>
      <c r="R71" s="5"/>
      <c r="S71" s="5"/>
      <c r="T71" s="5"/>
    </row>
    <row r="72" spans="2:20" s="7" customFormat="1" x14ac:dyDescent="0.2">
      <c r="B72" s="5"/>
      <c r="C72" s="5"/>
      <c r="D72" s="5"/>
      <c r="E72" s="5"/>
      <c r="F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</row>
    <row r="73" spans="2:20" s="7" customFormat="1" x14ac:dyDescent="0.2">
      <c r="B73" s="5"/>
      <c r="C73" s="5"/>
      <c r="D73" s="5"/>
      <c r="E73" s="5"/>
      <c r="F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</row>
    <row r="74" spans="2:20" s="7" customFormat="1" x14ac:dyDescent="0.2">
      <c r="B74" s="5"/>
      <c r="C74" s="5"/>
      <c r="D74" s="5"/>
      <c r="E74" s="5"/>
      <c r="F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</row>
    <row r="75" spans="2:20" s="7" customFormat="1" x14ac:dyDescent="0.2">
      <c r="B75" s="5"/>
      <c r="C75" s="5"/>
      <c r="D75" s="5"/>
      <c r="E75" s="5"/>
      <c r="F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</row>
    <row r="76" spans="2:20" s="7" customFormat="1" x14ac:dyDescent="0.2">
      <c r="B76" s="5"/>
      <c r="C76" s="5"/>
      <c r="D76" s="5"/>
      <c r="E76" s="5"/>
      <c r="F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</row>
    <row r="77" spans="2:20" s="7" customFormat="1" x14ac:dyDescent="0.2">
      <c r="B77" s="5"/>
      <c r="C77" s="5"/>
      <c r="D77" s="5"/>
      <c r="E77" s="5"/>
      <c r="F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</row>
    <row r="78" spans="2:20" s="7" customFormat="1" x14ac:dyDescent="0.2">
      <c r="B78" s="5"/>
      <c r="C78" s="5"/>
      <c r="D78" s="5"/>
      <c r="E78" s="5"/>
      <c r="F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</row>
    <row r="79" spans="2:20" s="7" customFormat="1" x14ac:dyDescent="0.2">
      <c r="B79" s="5"/>
      <c r="C79" s="5"/>
      <c r="D79" s="5"/>
      <c r="E79" s="5"/>
      <c r="F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</row>
    <row r="80" spans="2:20" s="7" customFormat="1" x14ac:dyDescent="0.2">
      <c r="B80" s="5"/>
      <c r="C80" s="5"/>
      <c r="D80" s="5"/>
      <c r="E80" s="5"/>
      <c r="F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</row>
    <row r="81" spans="2:20" s="7" customFormat="1" x14ac:dyDescent="0.2">
      <c r="B81" s="5"/>
      <c r="C81" s="5"/>
      <c r="D81" s="5"/>
      <c r="E81" s="5"/>
      <c r="F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</row>
    <row r="82" spans="2:20" s="7" customFormat="1" x14ac:dyDescent="0.2">
      <c r="B82" s="5"/>
      <c r="C82" s="5"/>
      <c r="D82" s="5"/>
      <c r="E82" s="5"/>
      <c r="F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</row>
    <row r="83" spans="2:20" s="7" customFormat="1" x14ac:dyDescent="0.2">
      <c r="B83" s="5"/>
      <c r="C83" s="5"/>
      <c r="D83" s="5"/>
      <c r="E83" s="5"/>
      <c r="F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</row>
    <row r="84" spans="2:20" s="7" customFormat="1" x14ac:dyDescent="0.2">
      <c r="B84" s="5"/>
      <c r="C84" s="5"/>
      <c r="D84" s="5"/>
      <c r="E84" s="5"/>
      <c r="F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</row>
    <row r="85" spans="2:20" s="7" customFormat="1" x14ac:dyDescent="0.2">
      <c r="B85" s="5"/>
      <c r="C85" s="5"/>
      <c r="D85" s="5"/>
      <c r="E85" s="5"/>
      <c r="F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</row>
    <row r="86" spans="2:20" s="7" customFormat="1" x14ac:dyDescent="0.2">
      <c r="B86" s="5"/>
      <c r="C86" s="5"/>
      <c r="D86" s="5"/>
      <c r="E86" s="5"/>
      <c r="F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</row>
    <row r="87" spans="2:20" s="7" customFormat="1" x14ac:dyDescent="0.2">
      <c r="B87" s="5"/>
      <c r="C87" s="5"/>
      <c r="D87" s="5"/>
      <c r="E87" s="5"/>
      <c r="F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</row>
    <row r="88" spans="2:20" s="7" customFormat="1" x14ac:dyDescent="0.2">
      <c r="B88" s="5"/>
      <c r="C88" s="5"/>
      <c r="D88" s="5"/>
      <c r="E88" s="5"/>
      <c r="F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</row>
    <row r="89" spans="2:20" s="7" customFormat="1" x14ac:dyDescent="0.2">
      <c r="B89" s="5"/>
      <c r="C89" s="5"/>
      <c r="D89" s="5"/>
      <c r="E89" s="5"/>
      <c r="F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</row>
    <row r="90" spans="2:20" s="7" customFormat="1" x14ac:dyDescent="0.2">
      <c r="B90" s="5"/>
      <c r="C90" s="5"/>
      <c r="D90" s="5"/>
      <c r="E90" s="5"/>
      <c r="F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</row>
    <row r="91" spans="2:20" s="7" customFormat="1" x14ac:dyDescent="0.2">
      <c r="B91" s="5"/>
      <c r="C91" s="5"/>
      <c r="D91" s="5"/>
      <c r="E91" s="5"/>
      <c r="F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</row>
    <row r="92" spans="2:20" s="7" customFormat="1" x14ac:dyDescent="0.2">
      <c r="B92" s="5"/>
      <c r="C92" s="5"/>
      <c r="D92" s="5"/>
      <c r="E92" s="5"/>
      <c r="F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</row>
    <row r="93" spans="2:20" s="7" customFormat="1" x14ac:dyDescent="0.2">
      <c r="B93" s="5"/>
      <c r="C93" s="5"/>
      <c r="D93" s="5"/>
      <c r="E93" s="5"/>
      <c r="F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4" spans="2:20" s="7" customFormat="1" x14ac:dyDescent="0.2">
      <c r="B94" s="5"/>
      <c r="C94" s="5"/>
      <c r="D94" s="5"/>
      <c r="E94" s="5"/>
      <c r="F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</row>
    <row r="95" spans="2:20" s="7" customFormat="1" x14ac:dyDescent="0.2">
      <c r="B95" s="5"/>
      <c r="C95" s="5"/>
      <c r="D95" s="5"/>
      <c r="E95" s="5"/>
      <c r="F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</row>
    <row r="96" spans="2:20" s="7" customFormat="1" x14ac:dyDescent="0.2">
      <c r="B96" s="5"/>
      <c r="C96" s="5"/>
      <c r="D96" s="5"/>
      <c r="E96" s="5"/>
      <c r="F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</row>
    <row r="97" spans="2:20" s="7" customFormat="1" x14ac:dyDescent="0.2">
      <c r="B97" s="5"/>
      <c r="C97" s="5"/>
      <c r="D97" s="5"/>
      <c r="E97" s="5"/>
      <c r="F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</row>
    <row r="98" spans="2:20" s="7" customFormat="1" x14ac:dyDescent="0.2">
      <c r="B98" s="5"/>
      <c r="C98" s="5"/>
      <c r="D98" s="5"/>
      <c r="E98" s="5"/>
      <c r="F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</row>
    <row r="99" spans="2:20" s="7" customFormat="1" x14ac:dyDescent="0.2">
      <c r="B99" s="5"/>
      <c r="C99" s="5"/>
      <c r="D99" s="5"/>
      <c r="E99" s="5"/>
      <c r="F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</row>
    <row r="100" spans="2:20" s="7" customFormat="1" x14ac:dyDescent="0.2">
      <c r="B100" s="5"/>
      <c r="C100" s="5"/>
      <c r="D100" s="5"/>
      <c r="E100" s="5"/>
      <c r="F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</row>
    <row r="101" spans="2:20" s="7" customFormat="1" x14ac:dyDescent="0.2">
      <c r="B101" s="5"/>
      <c r="C101" s="5"/>
      <c r="D101" s="5"/>
      <c r="E101" s="5"/>
      <c r="F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</row>
    <row r="102" spans="2:20" s="7" customFormat="1" x14ac:dyDescent="0.2">
      <c r="B102" s="5"/>
      <c r="C102" s="5"/>
      <c r="D102" s="5"/>
      <c r="E102" s="5"/>
      <c r="F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 spans="2:20" s="7" customFormat="1" x14ac:dyDescent="0.2">
      <c r="B103" s="5"/>
      <c r="C103" s="5"/>
      <c r="D103" s="5"/>
      <c r="E103" s="5"/>
      <c r="F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spans="2:20" s="7" customFormat="1" x14ac:dyDescent="0.2">
      <c r="B104" s="5"/>
      <c r="C104" s="5"/>
      <c r="D104" s="5"/>
      <c r="E104" s="5"/>
      <c r="F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2:20" s="7" customFormat="1" x14ac:dyDescent="0.2">
      <c r="B105" s="5"/>
      <c r="C105" s="5"/>
      <c r="D105" s="5"/>
      <c r="E105" s="5"/>
      <c r="F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r="106" spans="2:20" s="7" customFormat="1" x14ac:dyDescent="0.2">
      <c r="B106" s="5"/>
      <c r="C106" s="5"/>
      <c r="D106" s="5"/>
      <c r="E106" s="5"/>
      <c r="F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</row>
    <row r="107" spans="2:20" s="7" customFormat="1" x14ac:dyDescent="0.2">
      <c r="B107" s="5"/>
      <c r="C107" s="5"/>
      <c r="D107" s="5"/>
      <c r="E107" s="5"/>
      <c r="F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</row>
    <row r="108" spans="2:20" s="7" customFormat="1" x14ac:dyDescent="0.2">
      <c r="B108" s="5"/>
      <c r="C108" s="5"/>
      <c r="D108" s="5"/>
      <c r="E108" s="5"/>
      <c r="F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</row>
    <row r="109" spans="2:20" s="7" customFormat="1" x14ac:dyDescent="0.2">
      <c r="B109" s="5"/>
      <c r="C109" s="5"/>
      <c r="D109" s="5"/>
      <c r="E109" s="5"/>
      <c r="F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</row>
    <row r="110" spans="2:20" s="7" customFormat="1" x14ac:dyDescent="0.2">
      <c r="B110" s="5"/>
      <c r="C110" s="5"/>
      <c r="D110" s="5"/>
      <c r="E110" s="5"/>
      <c r="F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</row>
    <row r="111" spans="2:20" s="7" customFormat="1" x14ac:dyDescent="0.2">
      <c r="B111" s="5"/>
      <c r="C111" s="5"/>
      <c r="D111" s="5"/>
      <c r="E111" s="5"/>
      <c r="F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</row>
    <row r="112" spans="2:20" s="7" customFormat="1" x14ac:dyDescent="0.2">
      <c r="B112" s="5"/>
      <c r="C112" s="5"/>
      <c r="D112" s="5"/>
      <c r="E112" s="5"/>
      <c r="F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</row>
    <row r="113" spans="2:20" s="7" customFormat="1" x14ac:dyDescent="0.2">
      <c r="B113" s="5"/>
      <c r="C113" s="5"/>
      <c r="D113" s="5"/>
      <c r="E113" s="5"/>
      <c r="F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</row>
    <row r="114" spans="2:20" s="7" customFormat="1" x14ac:dyDescent="0.2">
      <c r="B114" s="5"/>
      <c r="C114" s="5"/>
      <c r="D114" s="5"/>
      <c r="E114" s="5"/>
      <c r="F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</row>
    <row r="115" spans="2:20" s="7" customFormat="1" x14ac:dyDescent="0.2">
      <c r="B115" s="5"/>
      <c r="C115" s="5"/>
      <c r="D115" s="5"/>
      <c r="E115" s="5"/>
      <c r="F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spans="2:20" s="7" customFormat="1" x14ac:dyDescent="0.2">
      <c r="B116" s="5"/>
      <c r="C116" s="5"/>
      <c r="D116" s="5"/>
      <c r="E116" s="5"/>
      <c r="F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 spans="2:20" s="7" customFormat="1" x14ac:dyDescent="0.2">
      <c r="B117" s="5"/>
      <c r="C117" s="5"/>
      <c r="D117" s="5"/>
      <c r="E117" s="5"/>
      <c r="F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</row>
    <row r="118" spans="2:20" s="7" customFormat="1" x14ac:dyDescent="0.2">
      <c r="B118" s="5"/>
      <c r="C118" s="5"/>
      <c r="D118" s="5"/>
      <c r="E118" s="5"/>
      <c r="F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</row>
    <row r="119" spans="2:20" s="7" customFormat="1" x14ac:dyDescent="0.2">
      <c r="B119" s="5"/>
      <c r="C119" s="5"/>
      <c r="D119" s="5"/>
      <c r="E119" s="5"/>
      <c r="F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</row>
    <row r="120" spans="2:20" s="7" customFormat="1" x14ac:dyDescent="0.2">
      <c r="B120" s="5"/>
      <c r="C120" s="5"/>
      <c r="D120" s="5"/>
      <c r="E120" s="5"/>
      <c r="F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</row>
    <row r="121" spans="2:20" s="7" customFormat="1" x14ac:dyDescent="0.2">
      <c r="B121" s="5"/>
      <c r="C121" s="5"/>
      <c r="D121" s="5"/>
      <c r="E121" s="5"/>
      <c r="F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</row>
    <row r="122" spans="2:20" s="7" customFormat="1" x14ac:dyDescent="0.2">
      <c r="B122" s="5"/>
      <c r="C122" s="5"/>
      <c r="D122" s="5"/>
      <c r="E122" s="5"/>
      <c r="F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</row>
    <row r="123" spans="2:20" s="7" customFormat="1" x14ac:dyDescent="0.2">
      <c r="B123" s="5"/>
      <c r="C123" s="5"/>
      <c r="D123" s="5"/>
      <c r="E123" s="5"/>
      <c r="F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</row>
    <row r="124" spans="2:20" s="7" customFormat="1" x14ac:dyDescent="0.2">
      <c r="B124" s="5"/>
      <c r="C124" s="5"/>
      <c r="D124" s="5"/>
      <c r="E124" s="5"/>
      <c r="F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</row>
    <row r="125" spans="2:20" s="7" customFormat="1" x14ac:dyDescent="0.2">
      <c r="B125" s="5"/>
      <c r="C125" s="5"/>
      <c r="D125" s="5"/>
      <c r="E125" s="5"/>
      <c r="F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 spans="2:20" s="7" customFormat="1" x14ac:dyDescent="0.2">
      <c r="B126" s="5"/>
      <c r="C126" s="5"/>
      <c r="D126" s="5"/>
      <c r="E126" s="5"/>
      <c r="F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</row>
    <row r="127" spans="2:20" s="7" customFormat="1" x14ac:dyDescent="0.2">
      <c r="B127" s="5"/>
      <c r="C127" s="5"/>
      <c r="D127" s="5"/>
      <c r="E127" s="5"/>
      <c r="F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</row>
    <row r="128" spans="2:20" s="7" customFormat="1" x14ac:dyDescent="0.2">
      <c r="B128" s="5"/>
      <c r="C128" s="5"/>
      <c r="D128" s="5"/>
      <c r="E128" s="5"/>
      <c r="F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</row>
    <row r="129" spans="2:20" s="7" customFormat="1" x14ac:dyDescent="0.2">
      <c r="B129" s="5"/>
      <c r="C129" s="5"/>
      <c r="D129" s="5"/>
      <c r="E129" s="5"/>
      <c r="F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</row>
    <row r="130" spans="2:20" s="7" customFormat="1" x14ac:dyDescent="0.2">
      <c r="B130" s="5"/>
      <c r="C130" s="5"/>
      <c r="D130" s="5"/>
      <c r="E130" s="5"/>
      <c r="F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</row>
    <row r="131" spans="2:20" s="7" customFormat="1" x14ac:dyDescent="0.2">
      <c r="B131" s="5"/>
      <c r="C131" s="5"/>
      <c r="D131" s="5"/>
      <c r="E131" s="5"/>
      <c r="F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</row>
    <row r="132" spans="2:20" s="7" customFormat="1" x14ac:dyDescent="0.2">
      <c r="B132" s="5"/>
      <c r="C132" s="5"/>
      <c r="D132" s="5"/>
      <c r="E132" s="5"/>
      <c r="F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</row>
    <row r="133" spans="2:20" s="7" customFormat="1" x14ac:dyDescent="0.2">
      <c r="B133" s="5"/>
      <c r="C133" s="5"/>
      <c r="D133" s="5"/>
      <c r="E133" s="5"/>
      <c r="F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</row>
    <row r="134" spans="2:20" s="7" customFormat="1" x14ac:dyDescent="0.2">
      <c r="B134" s="5"/>
      <c r="C134" s="5"/>
      <c r="D134" s="5"/>
      <c r="E134" s="5"/>
      <c r="F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</row>
    <row r="135" spans="2:20" s="7" customFormat="1" x14ac:dyDescent="0.2">
      <c r="B135" s="5"/>
      <c r="C135" s="5"/>
      <c r="D135" s="5"/>
      <c r="E135" s="5"/>
      <c r="F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</row>
    <row r="136" spans="2:20" s="7" customFormat="1" x14ac:dyDescent="0.2">
      <c r="B136" s="5"/>
      <c r="C136" s="5"/>
      <c r="D136" s="5"/>
      <c r="E136" s="5"/>
      <c r="F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</row>
    <row r="137" spans="2:20" s="7" customFormat="1" x14ac:dyDescent="0.2">
      <c r="B137" s="5"/>
      <c r="C137" s="5"/>
      <c r="D137" s="5"/>
      <c r="E137" s="5"/>
      <c r="F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</row>
    <row r="138" spans="2:20" s="7" customFormat="1" x14ac:dyDescent="0.2">
      <c r="B138" s="5"/>
      <c r="C138" s="5"/>
      <c r="D138" s="5"/>
      <c r="E138" s="5"/>
      <c r="F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</row>
    <row r="139" spans="2:20" s="7" customFormat="1" x14ac:dyDescent="0.2">
      <c r="B139" s="5"/>
      <c r="C139" s="5"/>
      <c r="D139" s="5"/>
      <c r="E139" s="5"/>
      <c r="F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</row>
    <row r="140" spans="2:20" s="7" customFormat="1" x14ac:dyDescent="0.2">
      <c r="B140" s="5"/>
      <c r="C140" s="5"/>
      <c r="D140" s="5"/>
      <c r="E140" s="5"/>
      <c r="F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</row>
    <row r="141" spans="2:20" s="7" customFormat="1" x14ac:dyDescent="0.2">
      <c r="B141" s="5"/>
      <c r="C141" s="5"/>
      <c r="D141" s="5"/>
      <c r="E141" s="5"/>
      <c r="F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r="142" spans="2:20" s="7" customFormat="1" x14ac:dyDescent="0.2">
      <c r="B142" s="5"/>
      <c r="C142" s="5"/>
      <c r="D142" s="5"/>
      <c r="E142" s="5"/>
      <c r="F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 spans="2:20" s="7" customFormat="1" x14ac:dyDescent="0.2">
      <c r="B143" s="5"/>
      <c r="C143" s="5"/>
      <c r="D143" s="5"/>
      <c r="E143" s="5"/>
      <c r="F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 spans="2:20" s="7" customFormat="1" x14ac:dyDescent="0.2">
      <c r="B144" s="5"/>
      <c r="C144" s="5"/>
      <c r="D144" s="5"/>
      <c r="E144" s="5"/>
      <c r="F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spans="2:20" s="7" customFormat="1" x14ac:dyDescent="0.2">
      <c r="B145" s="5"/>
      <c r="C145" s="5"/>
      <c r="D145" s="5"/>
      <c r="E145" s="5"/>
      <c r="F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spans="2:20" s="7" customFormat="1" x14ac:dyDescent="0.2">
      <c r="B146" s="5"/>
      <c r="C146" s="5"/>
      <c r="D146" s="5"/>
      <c r="E146" s="5"/>
      <c r="F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spans="2:20" s="7" customFormat="1" x14ac:dyDescent="0.2">
      <c r="B147" s="5"/>
      <c r="C147" s="5"/>
      <c r="D147" s="5"/>
      <c r="E147" s="5"/>
      <c r="F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 spans="2:20" s="7" customFormat="1" x14ac:dyDescent="0.2">
      <c r="B148" s="5"/>
      <c r="C148" s="5"/>
      <c r="D148" s="5"/>
      <c r="E148" s="5"/>
      <c r="F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</row>
    <row r="149" spans="2:20" s="7" customFormat="1" x14ac:dyDescent="0.2">
      <c r="B149" s="5"/>
      <c r="C149" s="5"/>
      <c r="D149" s="5"/>
      <c r="E149" s="5"/>
      <c r="F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</row>
    <row r="150" spans="2:20" s="7" customFormat="1" x14ac:dyDescent="0.2">
      <c r="B150" s="5"/>
      <c r="C150" s="5"/>
      <c r="D150" s="5"/>
      <c r="E150" s="5"/>
      <c r="F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</row>
    <row r="151" spans="2:20" s="7" customFormat="1" x14ac:dyDescent="0.2">
      <c r="B151" s="5"/>
      <c r="C151" s="5"/>
      <c r="D151" s="5"/>
      <c r="E151" s="5"/>
      <c r="F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</row>
    <row r="152" spans="2:20" s="7" customFormat="1" x14ac:dyDescent="0.2">
      <c r="B152" s="5"/>
      <c r="C152" s="5"/>
      <c r="D152" s="5"/>
      <c r="E152" s="5"/>
      <c r="F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</row>
    <row r="153" spans="2:20" s="7" customFormat="1" x14ac:dyDescent="0.2">
      <c r="B153" s="5"/>
      <c r="C153" s="5"/>
      <c r="D153" s="5"/>
      <c r="E153" s="5"/>
      <c r="F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</row>
    <row r="154" spans="2:20" s="7" customFormat="1" x14ac:dyDescent="0.2">
      <c r="B154" s="5"/>
      <c r="C154" s="5"/>
      <c r="D154" s="5"/>
      <c r="E154" s="5"/>
      <c r="F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</row>
    <row r="155" spans="2:20" s="7" customFormat="1" x14ac:dyDescent="0.2">
      <c r="B155" s="5"/>
      <c r="C155" s="5"/>
      <c r="D155" s="5"/>
      <c r="E155" s="5"/>
      <c r="F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</row>
    <row r="156" spans="2:20" s="7" customFormat="1" x14ac:dyDescent="0.2">
      <c r="B156" s="5"/>
      <c r="C156" s="5"/>
      <c r="D156" s="5"/>
      <c r="E156" s="5"/>
      <c r="F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</row>
    <row r="157" spans="2:20" s="7" customFormat="1" x14ac:dyDescent="0.2">
      <c r="B157" s="5"/>
      <c r="C157" s="5"/>
      <c r="D157" s="5"/>
      <c r="E157" s="5"/>
      <c r="F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</row>
    <row r="158" spans="2:20" s="7" customFormat="1" x14ac:dyDescent="0.2">
      <c r="B158" s="5"/>
      <c r="C158" s="5"/>
      <c r="D158" s="5"/>
      <c r="E158" s="5"/>
      <c r="F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</row>
    <row r="159" spans="2:20" s="7" customFormat="1" x14ac:dyDescent="0.2">
      <c r="B159" s="5"/>
      <c r="C159" s="5"/>
      <c r="D159" s="5"/>
      <c r="E159" s="5"/>
      <c r="F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</row>
    <row r="160" spans="2:20" s="7" customFormat="1" x14ac:dyDescent="0.2">
      <c r="B160" s="5"/>
      <c r="C160" s="5"/>
      <c r="D160" s="5"/>
      <c r="E160" s="5"/>
      <c r="F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</row>
    <row r="161" spans="2:20" s="7" customFormat="1" x14ac:dyDescent="0.2">
      <c r="B161" s="5"/>
      <c r="C161" s="5"/>
      <c r="D161" s="5"/>
      <c r="E161" s="5"/>
      <c r="F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</row>
    <row r="162" spans="2:20" x14ac:dyDescent="0.2"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</row>
    <row r="163" spans="2:20" x14ac:dyDescent="0.2"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</row>
    <row r="164" spans="2:20" x14ac:dyDescent="0.2"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</row>
    <row r="165" spans="2:20" x14ac:dyDescent="0.2"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</row>
    <row r="166" spans="2:20" x14ac:dyDescent="0.2"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</row>
    <row r="167" spans="2:20" x14ac:dyDescent="0.2"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</row>
    <row r="168" spans="2:20" x14ac:dyDescent="0.2"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</row>
    <row r="169" spans="2:20" x14ac:dyDescent="0.2"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</row>
    <row r="170" spans="2:20" x14ac:dyDescent="0.2"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</row>
    <row r="171" spans="2:20" x14ac:dyDescent="0.2"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</row>
    <row r="172" spans="2:20" x14ac:dyDescent="0.2"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</row>
    <row r="173" spans="2:20" x14ac:dyDescent="0.2"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</row>
    <row r="174" spans="2:20" x14ac:dyDescent="0.2"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</row>
    <row r="175" spans="2:20" x14ac:dyDescent="0.2"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</row>
    <row r="176" spans="2:20" x14ac:dyDescent="0.2"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</row>
    <row r="177" spans="9:20" x14ac:dyDescent="0.2"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</row>
    <row r="178" spans="9:20" x14ac:dyDescent="0.2"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</row>
    <row r="179" spans="9:20" x14ac:dyDescent="0.2"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</row>
    <row r="180" spans="9:20" x14ac:dyDescent="0.2"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</row>
    <row r="181" spans="9:20" x14ac:dyDescent="0.2"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</row>
    <row r="182" spans="9:20" x14ac:dyDescent="0.2"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</row>
    <row r="183" spans="9:20" x14ac:dyDescent="0.2"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</row>
    <row r="184" spans="9:20" x14ac:dyDescent="0.2"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</row>
    <row r="185" spans="9:20" x14ac:dyDescent="0.2"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</row>
    <row r="186" spans="9:20" x14ac:dyDescent="0.2"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</row>
    <row r="187" spans="9:20" x14ac:dyDescent="0.2"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</row>
    <row r="188" spans="9:20" x14ac:dyDescent="0.2"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</row>
    <row r="189" spans="9:20" x14ac:dyDescent="0.2"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</row>
    <row r="190" spans="9:20" x14ac:dyDescent="0.2"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</row>
    <row r="191" spans="9:20" x14ac:dyDescent="0.2"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</row>
    <row r="192" spans="9:20" x14ac:dyDescent="0.2"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</row>
    <row r="193" spans="9:20" x14ac:dyDescent="0.2"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</row>
    <row r="194" spans="9:20" x14ac:dyDescent="0.2"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</row>
    <row r="195" spans="9:20" x14ac:dyDescent="0.2"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</row>
    <row r="196" spans="9:20" x14ac:dyDescent="0.2"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</row>
    <row r="197" spans="9:20" x14ac:dyDescent="0.2"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</row>
    <row r="198" spans="9:20" x14ac:dyDescent="0.2"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</row>
    <row r="199" spans="9:20" x14ac:dyDescent="0.2"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</row>
    <row r="200" spans="9:20" x14ac:dyDescent="0.2"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</row>
    <row r="201" spans="9:20" x14ac:dyDescent="0.2"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</row>
    <row r="202" spans="9:20" x14ac:dyDescent="0.2"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</row>
    <row r="203" spans="9:20" x14ac:dyDescent="0.2"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</row>
    <row r="204" spans="9:20" x14ac:dyDescent="0.2"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</row>
    <row r="205" spans="9:20" x14ac:dyDescent="0.2"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</row>
    <row r="206" spans="9:20" x14ac:dyDescent="0.2"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</row>
    <row r="207" spans="9:20" x14ac:dyDescent="0.2"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</row>
    <row r="208" spans="9:20" x14ac:dyDescent="0.2"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</row>
    <row r="209" spans="9:20" x14ac:dyDescent="0.2"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</row>
    <row r="210" spans="9:20" x14ac:dyDescent="0.2"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</row>
    <row r="211" spans="9:20" x14ac:dyDescent="0.2"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</row>
    <row r="212" spans="9:20" x14ac:dyDescent="0.2"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</row>
    <row r="213" spans="9:20" x14ac:dyDescent="0.2"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</row>
    <row r="214" spans="9:20" x14ac:dyDescent="0.2"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</row>
    <row r="215" spans="9:20" x14ac:dyDescent="0.2"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</row>
    <row r="216" spans="9:20" x14ac:dyDescent="0.2"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</row>
    <row r="217" spans="9:20" x14ac:dyDescent="0.2"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</row>
    <row r="218" spans="9:20" x14ac:dyDescent="0.2"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</row>
    <row r="219" spans="9:20" x14ac:dyDescent="0.2"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</row>
    <row r="220" spans="9:20" x14ac:dyDescent="0.2"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</row>
    <row r="221" spans="9:20" x14ac:dyDescent="0.2"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</row>
    <row r="222" spans="9:20" x14ac:dyDescent="0.2"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</row>
    <row r="223" spans="9:20" x14ac:dyDescent="0.2"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</row>
    <row r="224" spans="9:20" x14ac:dyDescent="0.2"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</row>
    <row r="225" spans="9:20" x14ac:dyDescent="0.2"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</row>
    <row r="226" spans="9:20" x14ac:dyDescent="0.2"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</row>
    <row r="227" spans="9:20" x14ac:dyDescent="0.2"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</row>
    <row r="228" spans="9:20" x14ac:dyDescent="0.2"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</row>
    <row r="229" spans="9:20" x14ac:dyDescent="0.2"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</row>
    <row r="230" spans="9:20" x14ac:dyDescent="0.2"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</row>
    <row r="231" spans="9:20" x14ac:dyDescent="0.2"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</row>
    <row r="232" spans="9:20" x14ac:dyDescent="0.2"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</row>
    <row r="233" spans="9:20" x14ac:dyDescent="0.2"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</row>
    <row r="234" spans="9:20" x14ac:dyDescent="0.2"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</row>
    <row r="235" spans="9:20" x14ac:dyDescent="0.2"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</row>
    <row r="236" spans="9:20" x14ac:dyDescent="0.2"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</row>
    <row r="237" spans="9:20" x14ac:dyDescent="0.2"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</row>
    <row r="238" spans="9:20" x14ac:dyDescent="0.2"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</row>
    <row r="239" spans="9:20" x14ac:dyDescent="0.2"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</row>
    <row r="240" spans="9:20" x14ac:dyDescent="0.2"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</row>
    <row r="241" spans="9:20" x14ac:dyDescent="0.2"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</row>
    <row r="242" spans="9:20" x14ac:dyDescent="0.2"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</row>
    <row r="243" spans="9:20" x14ac:dyDescent="0.2"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</row>
    <row r="244" spans="9:20" x14ac:dyDescent="0.2"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</row>
    <row r="245" spans="9:20" x14ac:dyDescent="0.2"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</row>
    <row r="246" spans="9:20" x14ac:dyDescent="0.2"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</row>
    <row r="247" spans="9:20" x14ac:dyDescent="0.2"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</row>
    <row r="248" spans="9:20" x14ac:dyDescent="0.2"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</row>
    <row r="249" spans="9:20" x14ac:dyDescent="0.2"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</row>
    <row r="250" spans="9:20" x14ac:dyDescent="0.2"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</row>
    <row r="251" spans="9:20" x14ac:dyDescent="0.2"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</row>
    <row r="252" spans="9:20" x14ac:dyDescent="0.2"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</row>
    <row r="253" spans="9:20" x14ac:dyDescent="0.2"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</row>
    <row r="254" spans="9:20" x14ac:dyDescent="0.2"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</row>
    <row r="255" spans="9:20" x14ac:dyDescent="0.2"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</row>
    <row r="256" spans="9:20" x14ac:dyDescent="0.2"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</row>
    <row r="257" spans="9:20" x14ac:dyDescent="0.2"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</row>
    <row r="258" spans="9:20" x14ac:dyDescent="0.2"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</row>
    <row r="259" spans="9:20" x14ac:dyDescent="0.2"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</row>
    <row r="260" spans="9:20" x14ac:dyDescent="0.2"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</row>
    <row r="261" spans="9:20" x14ac:dyDescent="0.2"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</row>
    <row r="262" spans="9:20" x14ac:dyDescent="0.2"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</row>
    <row r="263" spans="9:20" x14ac:dyDescent="0.2"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</row>
    <row r="264" spans="9:20" x14ac:dyDescent="0.2"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</row>
    <row r="265" spans="9:20" x14ac:dyDescent="0.2"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</row>
    <row r="266" spans="9:20" x14ac:dyDescent="0.2"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</row>
    <row r="267" spans="9:20" x14ac:dyDescent="0.2"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</row>
    <row r="268" spans="9:20" x14ac:dyDescent="0.2"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</row>
    <row r="269" spans="9:20" x14ac:dyDescent="0.2"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</row>
    <row r="270" spans="9:20" x14ac:dyDescent="0.2"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</row>
    <row r="271" spans="9:20" x14ac:dyDescent="0.2"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</row>
    <row r="272" spans="9:20" x14ac:dyDescent="0.2"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</row>
    <row r="273" spans="9:20" x14ac:dyDescent="0.2"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</row>
    <row r="274" spans="9:20" x14ac:dyDescent="0.2"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</row>
    <row r="275" spans="9:20" x14ac:dyDescent="0.2"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</row>
    <row r="276" spans="9:20" x14ac:dyDescent="0.2"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</row>
    <row r="277" spans="9:20" x14ac:dyDescent="0.2"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</row>
    <row r="278" spans="9:20" x14ac:dyDescent="0.2"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</row>
    <row r="279" spans="9:20" x14ac:dyDescent="0.2"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</row>
    <row r="280" spans="9:20" x14ac:dyDescent="0.2"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</row>
    <row r="281" spans="9:20" x14ac:dyDescent="0.2"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</row>
    <row r="282" spans="9:20" x14ac:dyDescent="0.2"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</row>
    <row r="283" spans="9:20" x14ac:dyDescent="0.2"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</row>
    <row r="284" spans="9:20" x14ac:dyDescent="0.2"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</row>
    <row r="285" spans="9:20" x14ac:dyDescent="0.2">
      <c r="K285" s="5"/>
      <c r="L285" s="5"/>
      <c r="M285" s="5"/>
      <c r="N285" s="5"/>
      <c r="O285" s="5"/>
      <c r="P285" s="5"/>
      <c r="Q285" s="5"/>
      <c r="R285" s="5"/>
      <c r="S285" s="5"/>
      <c r="T285" s="5"/>
    </row>
    <row r="286" spans="9:20" x14ac:dyDescent="0.2">
      <c r="K286" s="5"/>
      <c r="L286" s="5"/>
      <c r="M286" s="5"/>
      <c r="N286" s="5"/>
      <c r="O286" s="5"/>
      <c r="P286" s="5"/>
      <c r="Q286" s="5"/>
      <c r="R286" s="5"/>
      <c r="S286" s="5"/>
      <c r="T286" s="5"/>
    </row>
    <row r="287" spans="9:20" x14ac:dyDescent="0.2">
      <c r="K287" s="5"/>
      <c r="L287" s="5"/>
      <c r="M287" s="5"/>
      <c r="N287" s="5"/>
      <c r="O287" s="5"/>
      <c r="P287" s="5"/>
      <c r="Q287" s="5"/>
      <c r="R287" s="5"/>
      <c r="S287" s="5"/>
      <c r="T287" s="5"/>
    </row>
    <row r="288" spans="9:20" x14ac:dyDescent="0.2">
      <c r="K288" s="5"/>
      <c r="L288" s="5"/>
      <c r="M288" s="5"/>
      <c r="N288" s="5"/>
      <c r="O288" s="5"/>
      <c r="P288" s="5"/>
      <c r="Q288" s="5"/>
      <c r="R288" s="5"/>
      <c r="S288" s="5"/>
      <c r="T288" s="5"/>
    </row>
    <row r="289" spans="11:20" x14ac:dyDescent="0.2">
      <c r="K289" s="5"/>
      <c r="L289" s="5"/>
      <c r="M289" s="5"/>
      <c r="N289" s="5"/>
      <c r="O289" s="5"/>
      <c r="P289" s="5"/>
      <c r="Q289" s="5"/>
      <c r="R289" s="5"/>
      <c r="S289" s="5"/>
      <c r="T289" s="5"/>
    </row>
    <row r="290" spans="11:20" x14ac:dyDescent="0.2">
      <c r="K290" s="5"/>
      <c r="L290" s="5"/>
      <c r="M290" s="5"/>
      <c r="N290" s="5"/>
      <c r="O290" s="5"/>
      <c r="P290" s="5"/>
      <c r="Q290" s="5"/>
      <c r="R290" s="5"/>
      <c r="S290" s="5"/>
      <c r="T290" s="5"/>
    </row>
    <row r="291" spans="11:20" x14ac:dyDescent="0.2">
      <c r="K291" s="5"/>
      <c r="L291" s="5"/>
      <c r="M291" s="5"/>
      <c r="N291" s="5"/>
      <c r="O291" s="5"/>
      <c r="P291" s="5"/>
      <c r="Q291" s="5"/>
      <c r="R291" s="5"/>
      <c r="S291" s="5"/>
      <c r="T291" s="5"/>
    </row>
    <row r="292" spans="11:20" x14ac:dyDescent="0.2">
      <c r="K292" s="5"/>
      <c r="L292" s="5"/>
      <c r="M292" s="5"/>
      <c r="N292" s="5"/>
      <c r="O292" s="5"/>
      <c r="P292" s="5"/>
      <c r="Q292" s="5"/>
      <c r="R292" s="5"/>
      <c r="S292" s="5"/>
      <c r="T292" s="5"/>
    </row>
    <row r="293" spans="11:20" x14ac:dyDescent="0.2">
      <c r="K293" s="5"/>
      <c r="L293" s="5"/>
      <c r="M293" s="5"/>
      <c r="N293" s="5"/>
      <c r="O293" s="5"/>
      <c r="P293" s="5"/>
      <c r="Q293" s="5"/>
      <c r="R293" s="5"/>
      <c r="S293" s="5"/>
      <c r="T293" s="5"/>
    </row>
    <row r="294" spans="11:20" x14ac:dyDescent="0.2">
      <c r="K294" s="5"/>
      <c r="L294" s="5"/>
      <c r="M294" s="5"/>
      <c r="N294" s="5"/>
      <c r="O294" s="5"/>
      <c r="P294" s="5"/>
      <c r="Q294" s="5"/>
      <c r="R294" s="5"/>
      <c r="S294" s="5"/>
      <c r="T294" s="5"/>
    </row>
    <row r="295" spans="11:20" x14ac:dyDescent="0.2">
      <c r="K295" s="5"/>
      <c r="L295" s="5"/>
      <c r="M295" s="5"/>
      <c r="N295" s="5"/>
      <c r="O295" s="5"/>
      <c r="P295" s="5"/>
      <c r="Q295" s="5"/>
      <c r="R295" s="5"/>
      <c r="S295" s="5"/>
      <c r="T295" s="5"/>
    </row>
    <row r="296" spans="11:20" x14ac:dyDescent="0.2">
      <c r="K296" s="5"/>
      <c r="L296" s="5"/>
      <c r="M296" s="5"/>
      <c r="N296" s="5"/>
      <c r="O296" s="5"/>
      <c r="P296" s="5"/>
      <c r="Q296" s="5"/>
      <c r="R296" s="5"/>
      <c r="S296" s="5"/>
      <c r="T296" s="5"/>
    </row>
    <row r="297" spans="11:20" x14ac:dyDescent="0.2">
      <c r="K297" s="5"/>
      <c r="L297" s="5"/>
      <c r="M297" s="5"/>
      <c r="N297" s="5"/>
      <c r="O297" s="5"/>
      <c r="P297" s="5"/>
      <c r="Q297" s="5"/>
      <c r="R297" s="5"/>
      <c r="S297" s="5"/>
      <c r="T297" s="5"/>
    </row>
    <row r="298" spans="11:20" x14ac:dyDescent="0.2">
      <c r="K298" s="5"/>
      <c r="L298" s="5"/>
      <c r="M298" s="5"/>
      <c r="N298" s="5"/>
      <c r="O298" s="5"/>
      <c r="P298" s="5"/>
      <c r="Q298" s="5"/>
      <c r="R298" s="5"/>
      <c r="S298" s="5"/>
      <c r="T298" s="5"/>
    </row>
    <row r="299" spans="11:20" x14ac:dyDescent="0.2">
      <c r="K299" s="5"/>
      <c r="L299" s="5"/>
      <c r="M299" s="5"/>
      <c r="N299" s="5"/>
      <c r="O299" s="5"/>
      <c r="P299" s="5"/>
      <c r="Q299" s="5"/>
      <c r="R299" s="5"/>
      <c r="S299" s="5"/>
      <c r="T299" s="5"/>
    </row>
    <row r="300" spans="11:20" x14ac:dyDescent="0.2">
      <c r="K300" s="5"/>
      <c r="L300" s="5"/>
      <c r="M300" s="5"/>
      <c r="N300" s="5"/>
      <c r="O300" s="5"/>
      <c r="P300" s="5"/>
      <c r="Q300" s="5"/>
      <c r="R300" s="5"/>
      <c r="S300" s="5"/>
      <c r="T300" s="5"/>
    </row>
    <row r="301" spans="11:20" x14ac:dyDescent="0.2">
      <c r="K301" s="5"/>
      <c r="L301" s="5"/>
      <c r="M301" s="5"/>
      <c r="N301" s="5"/>
      <c r="O301" s="5"/>
      <c r="P301" s="5"/>
      <c r="Q301" s="5"/>
      <c r="R301" s="5"/>
      <c r="S301" s="5"/>
      <c r="T301" s="5"/>
    </row>
    <row r="302" spans="11:20" x14ac:dyDescent="0.2">
      <c r="K302" s="5"/>
      <c r="L302" s="5"/>
      <c r="M302" s="5"/>
      <c r="N302" s="5"/>
      <c r="O302" s="5"/>
      <c r="P302" s="5"/>
      <c r="Q302" s="5"/>
      <c r="R302" s="5"/>
      <c r="S302" s="5"/>
      <c r="T302" s="5"/>
    </row>
    <row r="303" spans="11:20" x14ac:dyDescent="0.2">
      <c r="K303" s="5"/>
      <c r="L303" s="5"/>
      <c r="M303" s="5"/>
      <c r="N303" s="5"/>
      <c r="O303" s="5"/>
      <c r="P303" s="5"/>
      <c r="Q303" s="5"/>
      <c r="R303" s="5"/>
      <c r="S303" s="5"/>
      <c r="T303" s="5"/>
    </row>
    <row r="304" spans="11:20" x14ac:dyDescent="0.2">
      <c r="K304" s="5"/>
      <c r="L304" s="5"/>
      <c r="M304" s="5"/>
      <c r="N304" s="5"/>
      <c r="O304" s="5"/>
      <c r="P304" s="5"/>
      <c r="Q304" s="5"/>
      <c r="R304" s="5"/>
      <c r="S304" s="5"/>
      <c r="T304" s="5"/>
    </row>
    <row r="305" spans="11:20" x14ac:dyDescent="0.2">
      <c r="K305" s="5"/>
      <c r="L305" s="5"/>
      <c r="M305" s="5"/>
      <c r="N305" s="5"/>
      <c r="O305" s="5"/>
      <c r="P305" s="5"/>
      <c r="Q305" s="5"/>
      <c r="R305" s="5"/>
      <c r="S305" s="5"/>
      <c r="T305" s="5"/>
    </row>
    <row r="306" spans="11:20" x14ac:dyDescent="0.2">
      <c r="K306" s="5"/>
      <c r="L306" s="5"/>
      <c r="M306" s="5"/>
      <c r="N306" s="5"/>
      <c r="O306" s="5"/>
      <c r="P306" s="5"/>
      <c r="Q306" s="5"/>
      <c r="R306" s="5"/>
      <c r="S306" s="5"/>
      <c r="T306" s="5"/>
    </row>
    <row r="307" spans="11:20" x14ac:dyDescent="0.2">
      <c r="K307" s="5"/>
      <c r="L307" s="5"/>
      <c r="M307" s="5"/>
      <c r="N307" s="5"/>
      <c r="O307" s="5"/>
      <c r="P307" s="5"/>
      <c r="Q307" s="5"/>
      <c r="R307" s="5"/>
      <c r="S307" s="5"/>
      <c r="T307" s="5"/>
    </row>
    <row r="308" spans="11:20" x14ac:dyDescent="0.2">
      <c r="K308" s="5"/>
      <c r="L308" s="5"/>
      <c r="M308" s="5"/>
      <c r="N308" s="5"/>
      <c r="O308" s="5"/>
      <c r="P308" s="5"/>
      <c r="Q308" s="5"/>
      <c r="R308" s="5"/>
      <c r="S308" s="5"/>
      <c r="T308" s="5"/>
    </row>
    <row r="309" spans="11:20" x14ac:dyDescent="0.2">
      <c r="K309" s="5"/>
      <c r="L309" s="5"/>
      <c r="M309" s="5"/>
      <c r="N309" s="5"/>
      <c r="O309" s="5"/>
      <c r="P309" s="5"/>
      <c r="Q309" s="5"/>
      <c r="R309" s="5"/>
      <c r="S309" s="5"/>
      <c r="T309" s="5"/>
    </row>
    <row r="310" spans="11:20" x14ac:dyDescent="0.2">
      <c r="K310" s="5"/>
      <c r="L310" s="5"/>
      <c r="M310" s="5"/>
      <c r="N310" s="5"/>
      <c r="O310" s="5"/>
      <c r="P310" s="5"/>
      <c r="Q310" s="5"/>
      <c r="R310" s="5"/>
      <c r="S310" s="5"/>
      <c r="T310" s="5"/>
    </row>
    <row r="311" spans="11:20" x14ac:dyDescent="0.2">
      <c r="K311" s="5"/>
      <c r="L311" s="5"/>
      <c r="M311" s="5"/>
      <c r="N311" s="5"/>
      <c r="O311" s="5"/>
      <c r="P311" s="5"/>
      <c r="Q311" s="5"/>
      <c r="R311" s="5"/>
      <c r="S311" s="5"/>
      <c r="T311" s="5"/>
    </row>
    <row r="312" spans="11:20" x14ac:dyDescent="0.2">
      <c r="K312" s="5"/>
      <c r="L312" s="5"/>
      <c r="M312" s="5"/>
      <c r="N312" s="5"/>
      <c r="O312" s="5"/>
      <c r="P312" s="5"/>
      <c r="Q312" s="5"/>
      <c r="R312" s="5"/>
      <c r="S312" s="5"/>
      <c r="T312" s="5"/>
    </row>
    <row r="313" spans="11:20" x14ac:dyDescent="0.2">
      <c r="K313" s="5"/>
      <c r="L313" s="5"/>
      <c r="M313" s="5"/>
      <c r="N313" s="5"/>
      <c r="O313" s="5"/>
      <c r="P313" s="5"/>
      <c r="Q313" s="5"/>
      <c r="R313" s="5"/>
      <c r="S313" s="5"/>
      <c r="T313" s="5"/>
    </row>
    <row r="314" spans="11:20" x14ac:dyDescent="0.2">
      <c r="K314" s="5"/>
      <c r="L314" s="5"/>
      <c r="M314" s="5"/>
      <c r="N314" s="5"/>
      <c r="O314" s="5"/>
      <c r="P314" s="5"/>
      <c r="Q314" s="5"/>
      <c r="R314" s="5"/>
      <c r="S314" s="5"/>
      <c r="T314" s="5"/>
    </row>
    <row r="315" spans="11:20" x14ac:dyDescent="0.2">
      <c r="K315" s="5"/>
      <c r="L315" s="5"/>
      <c r="M315" s="5"/>
      <c r="N315" s="5"/>
      <c r="O315" s="5"/>
      <c r="P315" s="5"/>
      <c r="Q315" s="5"/>
      <c r="R315" s="5"/>
      <c r="S315" s="5"/>
      <c r="T315" s="5"/>
    </row>
    <row r="316" spans="11:20" x14ac:dyDescent="0.2">
      <c r="K316" s="5"/>
      <c r="L316" s="5"/>
      <c r="M316" s="5"/>
      <c r="N316" s="5"/>
      <c r="O316" s="5"/>
      <c r="P316" s="5"/>
      <c r="Q316" s="5"/>
      <c r="R316" s="5"/>
      <c r="S316" s="5"/>
      <c r="T316" s="5"/>
    </row>
    <row r="317" spans="11:20" x14ac:dyDescent="0.2">
      <c r="K317" s="5"/>
      <c r="L317" s="5"/>
      <c r="M317" s="5"/>
      <c r="N317" s="5"/>
      <c r="O317" s="5"/>
      <c r="P317" s="5"/>
      <c r="Q317" s="5"/>
      <c r="R317" s="5"/>
      <c r="S317" s="5"/>
      <c r="T317" s="5"/>
    </row>
    <row r="318" spans="11:20" x14ac:dyDescent="0.2">
      <c r="K318" s="5"/>
      <c r="L318" s="5"/>
      <c r="M318" s="5"/>
      <c r="N318" s="5"/>
      <c r="O318" s="5"/>
      <c r="P318" s="5"/>
      <c r="Q318" s="5"/>
      <c r="R318" s="5"/>
      <c r="S318" s="5"/>
      <c r="T318" s="5"/>
    </row>
    <row r="319" spans="11:20" x14ac:dyDescent="0.2">
      <c r="K319" s="5"/>
      <c r="L319" s="5"/>
      <c r="M319" s="5"/>
      <c r="N319" s="5"/>
      <c r="O319" s="5"/>
      <c r="P319" s="5"/>
      <c r="Q319" s="5"/>
      <c r="R319" s="5"/>
      <c r="S319" s="5"/>
      <c r="T319" s="5"/>
    </row>
    <row r="320" spans="11:20" x14ac:dyDescent="0.2">
      <c r="K320" s="5"/>
      <c r="L320" s="5"/>
      <c r="M320" s="5"/>
      <c r="N320" s="5"/>
      <c r="O320" s="5"/>
      <c r="P320" s="5"/>
      <c r="Q320" s="5"/>
      <c r="R320" s="5"/>
      <c r="S320" s="5"/>
      <c r="T320" s="5"/>
    </row>
    <row r="321" spans="11:20" x14ac:dyDescent="0.2">
      <c r="K321" s="5"/>
      <c r="L321" s="5"/>
      <c r="M321" s="5"/>
      <c r="N321" s="5"/>
      <c r="O321" s="5"/>
      <c r="P321" s="5"/>
      <c r="Q321" s="5"/>
      <c r="R321" s="5"/>
      <c r="S321" s="5"/>
      <c r="T321" s="5"/>
    </row>
    <row r="322" spans="11:20" x14ac:dyDescent="0.2">
      <c r="K322" s="5"/>
      <c r="L322" s="5"/>
      <c r="M322" s="5"/>
      <c r="N322" s="5"/>
      <c r="O322" s="5"/>
      <c r="P322" s="5"/>
      <c r="Q322" s="5"/>
      <c r="R322" s="5"/>
      <c r="S322" s="5"/>
      <c r="T322" s="5"/>
    </row>
    <row r="323" spans="11:20" x14ac:dyDescent="0.2">
      <c r="K323" s="5"/>
      <c r="L323" s="5"/>
      <c r="M323" s="5"/>
      <c r="N323" s="5"/>
      <c r="O323" s="5"/>
      <c r="P323" s="5"/>
      <c r="Q323" s="5"/>
      <c r="R323" s="5"/>
      <c r="S323" s="5"/>
      <c r="T323" s="5"/>
    </row>
    <row r="324" spans="11:20" x14ac:dyDescent="0.2">
      <c r="K324" s="5"/>
      <c r="L324" s="5"/>
      <c r="M324" s="5"/>
      <c r="N324" s="5"/>
      <c r="O324" s="5"/>
      <c r="P324" s="5"/>
      <c r="Q324" s="5"/>
      <c r="R324" s="5"/>
      <c r="S324" s="5"/>
      <c r="T324" s="5"/>
    </row>
    <row r="325" spans="11:20" x14ac:dyDescent="0.2">
      <c r="K325" s="5"/>
      <c r="L325" s="5"/>
      <c r="M325" s="5"/>
      <c r="N325" s="5"/>
      <c r="O325" s="5"/>
      <c r="P325" s="5"/>
      <c r="Q325" s="5"/>
      <c r="R325" s="5"/>
      <c r="S325" s="5"/>
      <c r="T325" s="5"/>
    </row>
    <row r="326" spans="11:20" x14ac:dyDescent="0.2">
      <c r="K326" s="5"/>
      <c r="L326" s="5"/>
      <c r="M326" s="5"/>
      <c r="N326" s="5"/>
      <c r="O326" s="5"/>
      <c r="P326" s="5"/>
      <c r="Q326" s="5"/>
      <c r="R326" s="5"/>
      <c r="S326" s="5"/>
      <c r="T326" s="5"/>
    </row>
    <row r="327" spans="11:20" x14ac:dyDescent="0.2">
      <c r="K327" s="5"/>
      <c r="L327" s="5"/>
      <c r="M327" s="5"/>
      <c r="N327" s="5"/>
      <c r="O327" s="5"/>
      <c r="P327" s="5"/>
      <c r="Q327" s="5"/>
      <c r="R327" s="5"/>
      <c r="S327" s="5"/>
      <c r="T327" s="5"/>
    </row>
    <row r="328" spans="11:20" x14ac:dyDescent="0.2">
      <c r="K328" s="5"/>
      <c r="L328" s="5"/>
      <c r="M328" s="5"/>
      <c r="N328" s="5"/>
      <c r="O328" s="5"/>
      <c r="P328" s="5"/>
      <c r="Q328" s="5"/>
      <c r="R328" s="5"/>
      <c r="S328" s="5"/>
      <c r="T328" s="5"/>
    </row>
    <row r="329" spans="11:20" x14ac:dyDescent="0.2">
      <c r="K329" s="5"/>
      <c r="L329" s="5"/>
      <c r="M329" s="5"/>
      <c r="N329" s="5"/>
      <c r="O329" s="5"/>
      <c r="P329" s="5"/>
      <c r="Q329" s="5"/>
      <c r="R329" s="5"/>
      <c r="S329" s="5"/>
      <c r="T329" s="5"/>
    </row>
    <row r="330" spans="11:20" x14ac:dyDescent="0.2">
      <c r="K330" s="5"/>
      <c r="L330" s="5"/>
      <c r="M330" s="5"/>
      <c r="N330" s="5"/>
      <c r="O330" s="5"/>
      <c r="P330" s="5"/>
      <c r="Q330" s="5"/>
      <c r="R330" s="5"/>
      <c r="S330" s="5"/>
      <c r="T330" s="5"/>
    </row>
    <row r="331" spans="11:20" x14ac:dyDescent="0.2">
      <c r="K331" s="5"/>
      <c r="L331" s="5"/>
      <c r="M331" s="5"/>
      <c r="N331" s="5"/>
      <c r="O331" s="5"/>
      <c r="P331" s="5"/>
      <c r="Q331" s="5"/>
      <c r="R331" s="5"/>
      <c r="S331" s="5"/>
      <c r="T331" s="5"/>
    </row>
    <row r="332" spans="11:20" x14ac:dyDescent="0.2">
      <c r="K332" s="5"/>
      <c r="L332" s="5"/>
      <c r="M332" s="5"/>
      <c r="N332" s="5"/>
      <c r="O332" s="5"/>
      <c r="P332" s="5"/>
      <c r="Q332" s="5"/>
      <c r="R332" s="5"/>
      <c r="S332" s="5"/>
      <c r="T332" s="5"/>
    </row>
    <row r="333" spans="11:20" x14ac:dyDescent="0.2">
      <c r="K333" s="5"/>
      <c r="L333" s="5"/>
      <c r="M333" s="5"/>
      <c r="N333" s="5"/>
      <c r="O333" s="5"/>
      <c r="P333" s="5"/>
      <c r="Q333" s="5"/>
      <c r="R333" s="5"/>
      <c r="S333" s="5"/>
      <c r="T333" s="5"/>
    </row>
    <row r="334" spans="11:20" x14ac:dyDescent="0.2">
      <c r="K334" s="5"/>
      <c r="L334" s="5"/>
      <c r="M334" s="5"/>
      <c r="N334" s="5"/>
      <c r="O334" s="5"/>
      <c r="P334" s="5"/>
      <c r="Q334" s="5"/>
      <c r="R334" s="5"/>
      <c r="S334" s="5"/>
      <c r="T334" s="5"/>
    </row>
    <row r="335" spans="11:20" x14ac:dyDescent="0.2">
      <c r="K335" s="5"/>
      <c r="L335" s="5"/>
      <c r="M335" s="5"/>
      <c r="N335" s="5"/>
      <c r="O335" s="5"/>
      <c r="P335" s="5"/>
      <c r="Q335" s="5"/>
      <c r="R335" s="5"/>
      <c r="S335" s="5"/>
      <c r="T335" s="5"/>
    </row>
    <row r="336" spans="11:20" x14ac:dyDescent="0.2">
      <c r="K336" s="5"/>
      <c r="L336" s="5"/>
      <c r="M336" s="5"/>
      <c r="N336" s="5"/>
      <c r="O336" s="5"/>
      <c r="P336" s="5"/>
      <c r="Q336" s="5"/>
      <c r="R336" s="5"/>
      <c r="S336" s="5"/>
      <c r="T336" s="5"/>
    </row>
    <row r="337" spans="11:20" x14ac:dyDescent="0.2">
      <c r="K337" s="5"/>
      <c r="L337" s="5"/>
      <c r="M337" s="5"/>
      <c r="N337" s="5"/>
      <c r="O337" s="5"/>
      <c r="P337" s="5"/>
      <c r="Q337" s="5"/>
      <c r="R337" s="5"/>
      <c r="S337" s="5"/>
      <c r="T337" s="5"/>
    </row>
    <row r="338" spans="11:20" x14ac:dyDescent="0.2">
      <c r="K338" s="5"/>
      <c r="L338" s="5"/>
      <c r="M338" s="5"/>
      <c r="N338" s="5"/>
      <c r="O338" s="5"/>
      <c r="P338" s="5"/>
      <c r="Q338" s="5"/>
      <c r="R338" s="5"/>
      <c r="S338" s="5"/>
      <c r="T338" s="5"/>
    </row>
    <row r="339" spans="11:20" x14ac:dyDescent="0.2">
      <c r="K339" s="5"/>
      <c r="L339" s="5"/>
      <c r="M339" s="5"/>
      <c r="N339" s="5"/>
      <c r="O339" s="5"/>
      <c r="P339" s="5"/>
      <c r="Q339" s="5"/>
      <c r="R339" s="5"/>
      <c r="S339" s="5"/>
      <c r="T339" s="5"/>
    </row>
    <row r="340" spans="11:20" x14ac:dyDescent="0.2">
      <c r="K340" s="5"/>
      <c r="L340" s="5"/>
      <c r="M340" s="5"/>
      <c r="N340" s="5"/>
      <c r="O340" s="5"/>
      <c r="P340" s="5"/>
      <c r="Q340" s="5"/>
      <c r="R340" s="5"/>
      <c r="S340" s="5"/>
      <c r="T340" s="5"/>
    </row>
    <row r="341" spans="11:20" x14ac:dyDescent="0.2">
      <c r="K341" s="5"/>
      <c r="L341" s="5"/>
      <c r="M341" s="5"/>
      <c r="N341" s="5"/>
      <c r="O341" s="5"/>
      <c r="P341" s="5"/>
      <c r="Q341" s="5"/>
      <c r="R341" s="5"/>
      <c r="S341" s="5"/>
      <c r="T341" s="5"/>
    </row>
    <row r="342" spans="11:20" x14ac:dyDescent="0.2">
      <c r="K342" s="5"/>
      <c r="L342" s="5"/>
      <c r="M342" s="5"/>
      <c r="N342" s="5"/>
      <c r="O342" s="5"/>
      <c r="P342" s="5"/>
      <c r="Q342" s="5"/>
      <c r="R342" s="5"/>
      <c r="S342" s="5"/>
      <c r="T342" s="5"/>
    </row>
    <row r="343" spans="11:20" x14ac:dyDescent="0.2">
      <c r="K343" s="5"/>
      <c r="L343" s="5"/>
      <c r="M343" s="5"/>
      <c r="N343" s="5"/>
      <c r="O343" s="5"/>
      <c r="P343" s="5"/>
      <c r="Q343" s="5"/>
      <c r="R343" s="5"/>
      <c r="S343" s="5"/>
      <c r="T343" s="5"/>
    </row>
    <row r="344" spans="11:20" x14ac:dyDescent="0.2">
      <c r="K344" s="5"/>
      <c r="L344" s="5"/>
      <c r="M344" s="5"/>
      <c r="N344" s="5"/>
      <c r="O344" s="5"/>
      <c r="P344" s="5"/>
      <c r="Q344" s="5"/>
      <c r="R344" s="5"/>
      <c r="S344" s="5"/>
      <c r="T344" s="5"/>
    </row>
    <row r="345" spans="11:20" x14ac:dyDescent="0.2">
      <c r="K345" s="5"/>
      <c r="L345" s="5"/>
      <c r="M345" s="5"/>
      <c r="N345" s="5"/>
      <c r="O345" s="5"/>
      <c r="P345" s="5"/>
      <c r="Q345" s="5"/>
      <c r="R345" s="5"/>
      <c r="S345" s="5"/>
      <c r="T345" s="5"/>
    </row>
    <row r="346" spans="11:20" x14ac:dyDescent="0.2">
      <c r="K346" s="5"/>
      <c r="L346" s="5"/>
      <c r="M346" s="5"/>
      <c r="N346" s="5"/>
      <c r="O346" s="5"/>
      <c r="P346" s="5"/>
      <c r="Q346" s="5"/>
      <c r="R346" s="5"/>
      <c r="S346" s="5"/>
      <c r="T346" s="5"/>
    </row>
    <row r="347" spans="11:20" x14ac:dyDescent="0.2">
      <c r="K347" s="5"/>
      <c r="L347" s="5"/>
      <c r="M347" s="5"/>
      <c r="N347" s="5"/>
      <c r="O347" s="5"/>
      <c r="P347" s="5"/>
      <c r="Q347" s="5"/>
      <c r="R347" s="5"/>
      <c r="S347" s="5"/>
      <c r="T347" s="5"/>
    </row>
    <row r="348" spans="11:20" x14ac:dyDescent="0.2">
      <c r="K348" s="5"/>
      <c r="L348" s="5"/>
      <c r="M348" s="5"/>
      <c r="N348" s="5"/>
      <c r="O348" s="5"/>
      <c r="P348" s="5"/>
      <c r="Q348" s="5"/>
      <c r="R348" s="5"/>
      <c r="S348" s="5"/>
      <c r="T348" s="5"/>
    </row>
    <row r="349" spans="11:20" x14ac:dyDescent="0.2">
      <c r="K349" s="5"/>
      <c r="L349" s="5"/>
      <c r="M349" s="5"/>
      <c r="N349" s="5"/>
      <c r="O349" s="5"/>
      <c r="P349" s="5"/>
      <c r="Q349" s="5"/>
      <c r="R349" s="5"/>
      <c r="S349" s="5"/>
      <c r="T349" s="5"/>
    </row>
    <row r="350" spans="11:20" x14ac:dyDescent="0.2">
      <c r="K350" s="5"/>
      <c r="L350" s="5"/>
      <c r="M350" s="5"/>
      <c r="N350" s="5"/>
      <c r="O350" s="5"/>
      <c r="P350" s="5"/>
      <c r="Q350" s="5"/>
      <c r="R350" s="5"/>
      <c r="S350" s="5"/>
      <c r="T350" s="5"/>
    </row>
    <row r="351" spans="11:20" x14ac:dyDescent="0.2">
      <c r="K351" s="5"/>
      <c r="L351" s="5"/>
      <c r="M351" s="5"/>
      <c r="N351" s="5"/>
      <c r="O351" s="5"/>
      <c r="P351" s="5"/>
      <c r="Q351" s="5"/>
      <c r="R351" s="5"/>
      <c r="S351" s="5"/>
      <c r="T351" s="5"/>
    </row>
    <row r="352" spans="11:20" x14ac:dyDescent="0.2">
      <c r="K352" s="5"/>
      <c r="L352" s="5"/>
      <c r="M352" s="5"/>
      <c r="N352" s="5"/>
      <c r="O352" s="5"/>
      <c r="P352" s="5"/>
      <c r="Q352" s="5"/>
      <c r="R352" s="5"/>
      <c r="S352" s="5"/>
      <c r="T352" s="5"/>
    </row>
    <row r="353" spans="11:20" x14ac:dyDescent="0.2">
      <c r="K353" s="5"/>
      <c r="L353" s="5"/>
      <c r="M353" s="5"/>
      <c r="N353" s="5"/>
      <c r="O353" s="5"/>
      <c r="P353" s="5"/>
      <c r="Q353" s="5"/>
      <c r="R353" s="5"/>
      <c r="S353" s="5"/>
      <c r="T353" s="5"/>
    </row>
    <row r="354" spans="11:20" x14ac:dyDescent="0.2">
      <c r="K354" s="5"/>
      <c r="L354" s="5"/>
      <c r="M354" s="5"/>
      <c r="N354" s="5"/>
      <c r="O354" s="5"/>
      <c r="P354" s="5"/>
      <c r="Q354" s="5"/>
      <c r="R354" s="5"/>
      <c r="S354" s="5"/>
      <c r="T354" s="5"/>
    </row>
    <row r="355" spans="11:20" x14ac:dyDescent="0.2">
      <c r="K355" s="5"/>
      <c r="L355" s="5"/>
      <c r="M355" s="5"/>
      <c r="N355" s="5"/>
      <c r="O355" s="5"/>
      <c r="P355" s="5"/>
      <c r="Q355" s="5"/>
      <c r="R355" s="5"/>
      <c r="S355" s="5"/>
      <c r="T355" s="5"/>
    </row>
    <row r="356" spans="11:20" x14ac:dyDescent="0.2">
      <c r="K356" s="5"/>
      <c r="L356" s="5"/>
      <c r="M356" s="5"/>
      <c r="N356" s="5"/>
      <c r="O356" s="5"/>
      <c r="P356" s="5"/>
      <c r="Q356" s="5"/>
      <c r="R356" s="5"/>
      <c r="S356" s="5"/>
      <c r="T356" s="5"/>
    </row>
    <row r="357" spans="11:20" x14ac:dyDescent="0.2">
      <c r="K357" s="5"/>
      <c r="L357" s="5"/>
      <c r="M357" s="5"/>
      <c r="N357" s="5"/>
      <c r="O357" s="5"/>
      <c r="P357" s="5"/>
      <c r="Q357" s="5"/>
      <c r="R357" s="5"/>
      <c r="S357" s="5"/>
      <c r="T357" s="5"/>
    </row>
    <row r="358" spans="11:20" x14ac:dyDescent="0.2">
      <c r="K358" s="5"/>
      <c r="L358" s="5"/>
      <c r="M358" s="5"/>
      <c r="N358" s="5"/>
      <c r="O358" s="5"/>
      <c r="P358" s="5"/>
      <c r="Q358" s="5"/>
      <c r="R358" s="5"/>
      <c r="S358" s="5"/>
      <c r="T358" s="5"/>
    </row>
    <row r="359" spans="11:20" x14ac:dyDescent="0.2">
      <c r="K359" s="5"/>
      <c r="L359" s="5"/>
      <c r="M359" s="5"/>
      <c r="N359" s="5"/>
      <c r="O359" s="5"/>
      <c r="P359" s="5"/>
      <c r="Q359" s="5"/>
      <c r="R359" s="5"/>
      <c r="S359" s="5"/>
      <c r="T359" s="5"/>
    </row>
    <row r="360" spans="11:20" x14ac:dyDescent="0.2">
      <c r="K360" s="5"/>
      <c r="L360" s="5"/>
      <c r="M360" s="5"/>
      <c r="N360" s="5"/>
      <c r="O360" s="5"/>
      <c r="P360" s="5"/>
      <c r="Q360" s="5"/>
      <c r="R360" s="5"/>
      <c r="S360" s="5"/>
      <c r="T360" s="5"/>
    </row>
    <row r="361" spans="11:20" x14ac:dyDescent="0.2">
      <c r="K361" s="5"/>
      <c r="L361" s="5"/>
      <c r="M361" s="5"/>
      <c r="N361" s="5"/>
      <c r="O361" s="5"/>
      <c r="P361" s="5"/>
      <c r="Q361" s="5"/>
      <c r="R361" s="5"/>
      <c r="S361" s="5"/>
      <c r="T361" s="5"/>
    </row>
    <row r="362" spans="11:20" x14ac:dyDescent="0.2">
      <c r="K362" s="5"/>
      <c r="L362" s="5"/>
      <c r="M362" s="5"/>
      <c r="N362" s="5"/>
      <c r="O362" s="5"/>
      <c r="P362" s="5"/>
      <c r="Q362" s="5"/>
      <c r="R362" s="5"/>
      <c r="S362" s="5"/>
      <c r="T362" s="5"/>
    </row>
    <row r="363" spans="11:20" x14ac:dyDescent="0.2">
      <c r="K363" s="5"/>
      <c r="L363" s="5"/>
      <c r="M363" s="5"/>
      <c r="N363" s="5"/>
      <c r="O363" s="5"/>
      <c r="P363" s="5"/>
      <c r="Q363" s="5"/>
      <c r="R363" s="5"/>
      <c r="S363" s="5"/>
      <c r="T363" s="5"/>
    </row>
    <row r="364" spans="11:20" x14ac:dyDescent="0.2">
      <c r="K364" s="5"/>
      <c r="L364" s="5"/>
      <c r="M364" s="5"/>
      <c r="N364" s="5"/>
      <c r="O364" s="5"/>
      <c r="P364" s="5"/>
      <c r="Q364" s="5"/>
      <c r="R364" s="5"/>
      <c r="S364" s="5"/>
      <c r="T364" s="5"/>
    </row>
    <row r="365" spans="11:20" x14ac:dyDescent="0.2">
      <c r="K365" s="5"/>
      <c r="L365" s="5"/>
      <c r="M365" s="5"/>
      <c r="N365" s="5"/>
      <c r="O365" s="5"/>
      <c r="P365" s="5"/>
      <c r="Q365" s="5"/>
      <c r="R365" s="5"/>
      <c r="S365" s="5"/>
      <c r="T365" s="5"/>
    </row>
    <row r="366" spans="11:20" x14ac:dyDescent="0.2">
      <c r="K366" s="5"/>
      <c r="L366" s="5"/>
      <c r="M366" s="5"/>
      <c r="N366" s="5"/>
      <c r="O366" s="5"/>
      <c r="P366" s="5"/>
      <c r="Q366" s="5"/>
      <c r="R366" s="5"/>
      <c r="S366" s="5"/>
      <c r="T366" s="5"/>
    </row>
    <row r="367" spans="11:20" x14ac:dyDescent="0.2">
      <c r="K367" s="5"/>
      <c r="L367" s="5"/>
      <c r="M367" s="5"/>
      <c r="N367" s="5"/>
      <c r="O367" s="5"/>
      <c r="P367" s="5"/>
      <c r="Q367" s="5"/>
      <c r="R367" s="5"/>
      <c r="S367" s="5"/>
      <c r="T367" s="5"/>
    </row>
    <row r="368" spans="11:20" x14ac:dyDescent="0.2">
      <c r="K368" s="5"/>
      <c r="L368" s="5"/>
      <c r="M368" s="5"/>
      <c r="N368" s="5"/>
      <c r="O368" s="5"/>
      <c r="P368" s="5"/>
      <c r="Q368" s="5"/>
      <c r="R368" s="5"/>
      <c r="S368" s="5"/>
      <c r="T368" s="5"/>
    </row>
    <row r="369" spans="11:20" x14ac:dyDescent="0.2">
      <c r="K369" s="5"/>
      <c r="L369" s="5"/>
      <c r="M369" s="5"/>
      <c r="N369" s="5"/>
      <c r="O369" s="5"/>
      <c r="P369" s="5"/>
      <c r="Q369" s="5"/>
      <c r="R369" s="5"/>
      <c r="S369" s="5"/>
      <c r="T369" s="5"/>
    </row>
    <row r="370" spans="11:20" x14ac:dyDescent="0.2">
      <c r="K370" s="5"/>
      <c r="L370" s="5"/>
      <c r="M370" s="5"/>
      <c r="N370" s="5"/>
      <c r="O370" s="5"/>
      <c r="P370" s="5"/>
      <c r="Q370" s="5"/>
      <c r="R370" s="5"/>
      <c r="S370" s="5"/>
      <c r="T370" s="5"/>
    </row>
    <row r="371" spans="11:20" x14ac:dyDescent="0.2">
      <c r="K371" s="5"/>
      <c r="L371" s="5"/>
      <c r="M371" s="5"/>
      <c r="N371" s="5"/>
      <c r="O371" s="5"/>
      <c r="P371" s="5"/>
      <c r="Q371" s="5"/>
      <c r="R371" s="5"/>
      <c r="S371" s="5"/>
      <c r="T371" s="5"/>
    </row>
    <row r="372" spans="11:20" x14ac:dyDescent="0.2">
      <c r="K372" s="5"/>
      <c r="L372" s="5"/>
      <c r="M372" s="5"/>
      <c r="N372" s="5"/>
      <c r="O372" s="5"/>
      <c r="P372" s="5"/>
      <c r="Q372" s="5"/>
      <c r="R372" s="5"/>
      <c r="S372" s="5"/>
      <c r="T372" s="5"/>
    </row>
    <row r="373" spans="11:20" x14ac:dyDescent="0.2">
      <c r="K373" s="5"/>
      <c r="L373" s="5"/>
      <c r="M373" s="5"/>
      <c r="N373" s="5"/>
      <c r="O373" s="5"/>
      <c r="P373" s="5"/>
      <c r="Q373" s="5"/>
      <c r="R373" s="5"/>
      <c r="S373" s="5"/>
      <c r="T373" s="5"/>
    </row>
    <row r="374" spans="11:20" x14ac:dyDescent="0.2">
      <c r="K374" s="5"/>
      <c r="L374" s="5"/>
      <c r="M374" s="5"/>
      <c r="N374" s="5"/>
      <c r="O374" s="5"/>
      <c r="P374" s="5"/>
      <c r="Q374" s="5"/>
      <c r="R374" s="5"/>
      <c r="S374" s="5"/>
      <c r="T374" s="5"/>
    </row>
    <row r="375" spans="11:20" x14ac:dyDescent="0.2">
      <c r="K375" s="5"/>
      <c r="L375" s="5"/>
      <c r="M375" s="5"/>
      <c r="N375" s="5"/>
      <c r="O375" s="5"/>
      <c r="P375" s="5"/>
      <c r="Q375" s="5"/>
      <c r="R375" s="5"/>
      <c r="S375" s="5"/>
      <c r="T375" s="5"/>
    </row>
    <row r="376" spans="11:20" x14ac:dyDescent="0.2">
      <c r="K376" s="5"/>
      <c r="L376" s="5"/>
      <c r="M376" s="5"/>
      <c r="N376" s="5"/>
      <c r="O376" s="5"/>
      <c r="P376" s="5"/>
      <c r="Q376" s="5"/>
      <c r="R376" s="5"/>
      <c r="S376" s="5"/>
      <c r="T376" s="5"/>
    </row>
    <row r="377" spans="11:20" x14ac:dyDescent="0.2">
      <c r="K377" s="5"/>
      <c r="L377" s="5"/>
      <c r="M377" s="5"/>
      <c r="N377" s="5"/>
      <c r="O377" s="5"/>
      <c r="P377" s="5"/>
      <c r="Q377" s="5"/>
      <c r="R377" s="5"/>
      <c r="S377" s="5"/>
      <c r="T377" s="5"/>
    </row>
    <row r="378" spans="11:20" x14ac:dyDescent="0.2">
      <c r="K378" s="5"/>
      <c r="L378" s="5"/>
      <c r="M378" s="5"/>
      <c r="N378" s="5"/>
      <c r="O378" s="5"/>
      <c r="P378" s="5"/>
      <c r="Q378" s="5"/>
      <c r="R378" s="5"/>
      <c r="S378" s="5"/>
      <c r="T378" s="5"/>
    </row>
    <row r="379" spans="11:20" x14ac:dyDescent="0.2">
      <c r="K379" s="5"/>
      <c r="L379" s="5"/>
      <c r="M379" s="5"/>
      <c r="N379" s="5"/>
      <c r="O379" s="5"/>
      <c r="P379" s="5"/>
      <c r="Q379" s="5"/>
      <c r="R379" s="5"/>
      <c r="S379" s="5"/>
      <c r="T379" s="5"/>
    </row>
    <row r="380" spans="11:20" x14ac:dyDescent="0.2">
      <c r="K380" s="5"/>
      <c r="L380" s="5"/>
      <c r="M380" s="5"/>
      <c r="N380" s="5"/>
      <c r="O380" s="5"/>
      <c r="P380" s="5"/>
      <c r="Q380" s="5"/>
      <c r="R380" s="5"/>
      <c r="S380" s="5"/>
      <c r="T380" s="5"/>
    </row>
    <row r="381" spans="11:20" x14ac:dyDescent="0.2">
      <c r="K381" s="5"/>
      <c r="L381" s="5"/>
      <c r="M381" s="5"/>
      <c r="N381" s="5"/>
      <c r="O381" s="5"/>
      <c r="P381" s="5"/>
      <c r="Q381" s="5"/>
      <c r="R381" s="5"/>
      <c r="S381" s="5"/>
      <c r="T381" s="5"/>
    </row>
    <row r="382" spans="11:20" x14ac:dyDescent="0.2">
      <c r="K382" s="5"/>
      <c r="L382" s="5"/>
      <c r="M382" s="5"/>
      <c r="N382" s="5"/>
      <c r="O382" s="5"/>
      <c r="P382" s="5"/>
      <c r="Q382" s="5"/>
      <c r="R382" s="5"/>
      <c r="S382" s="5"/>
      <c r="T382" s="5"/>
    </row>
    <row r="383" spans="11:20" x14ac:dyDescent="0.2">
      <c r="K383" s="5"/>
      <c r="L383" s="5"/>
      <c r="M383" s="5"/>
      <c r="N383" s="5"/>
      <c r="O383" s="5"/>
      <c r="P383" s="5"/>
      <c r="Q383" s="5"/>
      <c r="R383" s="5"/>
      <c r="S383" s="5"/>
      <c r="T383" s="5"/>
    </row>
    <row r="384" spans="11:20" x14ac:dyDescent="0.2">
      <c r="K384" s="5"/>
      <c r="L384" s="5"/>
      <c r="M384" s="5"/>
      <c r="N384" s="5"/>
      <c r="O384" s="5"/>
      <c r="P384" s="5"/>
      <c r="Q384" s="5"/>
      <c r="R384" s="5"/>
      <c r="S384" s="5"/>
      <c r="T384" s="5"/>
    </row>
    <row r="385" spans="11:20" x14ac:dyDescent="0.2">
      <c r="K385" s="5"/>
      <c r="L385" s="5"/>
      <c r="M385" s="5"/>
      <c r="N385" s="5"/>
      <c r="O385" s="5"/>
      <c r="P385" s="5"/>
      <c r="Q385" s="5"/>
      <c r="R385" s="5"/>
      <c r="S385" s="5"/>
      <c r="T385" s="5"/>
    </row>
    <row r="386" spans="11:20" x14ac:dyDescent="0.2">
      <c r="K386" s="5"/>
      <c r="L386" s="5"/>
      <c r="M386" s="5"/>
      <c r="N386" s="5"/>
      <c r="O386" s="5"/>
      <c r="P386" s="5"/>
      <c r="Q386" s="5"/>
      <c r="R386" s="5"/>
      <c r="S386" s="5"/>
      <c r="T386" s="5"/>
    </row>
    <row r="387" spans="11:20" x14ac:dyDescent="0.2">
      <c r="K387" s="5"/>
      <c r="L387" s="5"/>
      <c r="M387" s="5"/>
      <c r="N387" s="5"/>
      <c r="O387" s="5"/>
      <c r="P387" s="5"/>
      <c r="Q387" s="5"/>
      <c r="R387" s="5"/>
      <c r="S387" s="5"/>
      <c r="T387" s="5"/>
    </row>
    <row r="388" spans="11:20" x14ac:dyDescent="0.2">
      <c r="K388" s="5"/>
      <c r="L388" s="5"/>
      <c r="M388" s="5"/>
      <c r="N388" s="5"/>
      <c r="O388" s="5"/>
      <c r="P388" s="5"/>
      <c r="Q388" s="5"/>
      <c r="R388" s="5"/>
      <c r="S388" s="5"/>
      <c r="T388" s="5"/>
    </row>
    <row r="389" spans="11:20" x14ac:dyDescent="0.2">
      <c r="K389" s="5"/>
      <c r="L389" s="5"/>
      <c r="M389" s="5"/>
      <c r="N389" s="5"/>
      <c r="O389" s="5"/>
      <c r="P389" s="5"/>
      <c r="Q389" s="5"/>
      <c r="R389" s="5"/>
      <c r="S389" s="5"/>
      <c r="T389" s="5"/>
    </row>
    <row r="390" spans="11:20" x14ac:dyDescent="0.2">
      <c r="K390" s="5"/>
      <c r="L390" s="5"/>
      <c r="M390" s="5"/>
      <c r="N390" s="5"/>
      <c r="O390" s="5"/>
      <c r="P390" s="5"/>
      <c r="Q390" s="5"/>
      <c r="R390" s="5"/>
      <c r="S390" s="5"/>
      <c r="T390" s="5"/>
    </row>
    <row r="391" spans="11:20" x14ac:dyDescent="0.2">
      <c r="K391" s="5"/>
      <c r="L391" s="5"/>
      <c r="M391" s="5"/>
      <c r="N391" s="5"/>
      <c r="O391" s="5"/>
      <c r="P391" s="5"/>
      <c r="Q391" s="5"/>
      <c r="R391" s="5"/>
      <c r="S391" s="5"/>
      <c r="T391" s="5"/>
    </row>
    <row r="392" spans="11:20" x14ac:dyDescent="0.2">
      <c r="K392" s="5"/>
      <c r="L392" s="5"/>
      <c r="M392" s="5"/>
      <c r="N392" s="5"/>
      <c r="O392" s="5"/>
      <c r="P392" s="5"/>
      <c r="Q392" s="5"/>
      <c r="R392" s="5"/>
      <c r="S392" s="5"/>
      <c r="T392" s="5"/>
    </row>
    <row r="393" spans="11:20" x14ac:dyDescent="0.2">
      <c r="K393" s="5"/>
      <c r="L393" s="5"/>
      <c r="M393" s="5"/>
      <c r="N393" s="5"/>
      <c r="O393" s="5"/>
      <c r="P393" s="5"/>
      <c r="Q393" s="5"/>
      <c r="R393" s="5"/>
      <c r="S393" s="5"/>
      <c r="T393" s="5"/>
    </row>
    <row r="394" spans="11:20" x14ac:dyDescent="0.2">
      <c r="K394" s="5"/>
      <c r="L394" s="5"/>
      <c r="M394" s="5"/>
      <c r="N394" s="5"/>
      <c r="O394" s="5"/>
      <c r="P394" s="5"/>
      <c r="Q394" s="5"/>
      <c r="R394" s="5"/>
      <c r="S394" s="5"/>
      <c r="T394" s="5"/>
    </row>
    <row r="395" spans="11:20" x14ac:dyDescent="0.2">
      <c r="K395" s="5"/>
      <c r="L395" s="5"/>
      <c r="M395" s="5"/>
      <c r="N395" s="5"/>
      <c r="O395" s="5"/>
      <c r="P395" s="5"/>
      <c r="Q395" s="5"/>
      <c r="R395" s="5"/>
      <c r="S395" s="5"/>
      <c r="T395" s="5"/>
    </row>
    <row r="396" spans="11:20" x14ac:dyDescent="0.2">
      <c r="K396" s="5"/>
      <c r="L396" s="5"/>
      <c r="M396" s="5"/>
      <c r="N396" s="5"/>
      <c r="O396" s="5"/>
      <c r="P396" s="5"/>
      <c r="Q396" s="5"/>
      <c r="R396" s="5"/>
      <c r="S396" s="5"/>
      <c r="T396" s="5"/>
    </row>
    <row r="397" spans="11:20" x14ac:dyDescent="0.2">
      <c r="K397" s="5"/>
      <c r="L397" s="5"/>
      <c r="M397" s="5"/>
      <c r="N397" s="5"/>
      <c r="O397" s="5"/>
      <c r="P397" s="5"/>
      <c r="Q397" s="5"/>
      <c r="R397" s="5"/>
      <c r="S397" s="5"/>
      <c r="T397" s="5"/>
    </row>
    <row r="398" spans="11:20" x14ac:dyDescent="0.2">
      <c r="K398" s="5"/>
      <c r="L398" s="5"/>
      <c r="M398" s="5"/>
      <c r="N398" s="5"/>
      <c r="O398" s="5"/>
      <c r="P398" s="5"/>
      <c r="Q398" s="5"/>
      <c r="R398" s="5"/>
      <c r="S398" s="5"/>
      <c r="T398" s="5"/>
    </row>
    <row r="399" spans="11:20" x14ac:dyDescent="0.2">
      <c r="K399" s="5"/>
      <c r="L399" s="5"/>
      <c r="M399" s="5"/>
      <c r="N399" s="5"/>
      <c r="O399" s="5"/>
      <c r="P399" s="5"/>
      <c r="Q399" s="5"/>
      <c r="R399" s="5"/>
      <c r="S399" s="5"/>
      <c r="T399" s="5"/>
    </row>
    <row r="400" spans="11:20" x14ac:dyDescent="0.2">
      <c r="K400" s="5"/>
      <c r="L400" s="5"/>
      <c r="M400" s="5"/>
      <c r="N400" s="5"/>
      <c r="O400" s="5"/>
      <c r="P400" s="5"/>
      <c r="Q400" s="5"/>
      <c r="R400" s="5"/>
      <c r="S400" s="5"/>
      <c r="T400" s="5"/>
    </row>
    <row r="401" spans="11:20" x14ac:dyDescent="0.2">
      <c r="K401" s="5"/>
      <c r="L401" s="5"/>
      <c r="M401" s="5"/>
      <c r="N401" s="5"/>
      <c r="O401" s="5"/>
      <c r="P401" s="5"/>
      <c r="Q401" s="5"/>
      <c r="R401" s="5"/>
      <c r="S401" s="5"/>
      <c r="T401" s="5"/>
    </row>
    <row r="402" spans="11:20" x14ac:dyDescent="0.2">
      <c r="K402" s="5"/>
      <c r="L402" s="5"/>
      <c r="M402" s="5"/>
      <c r="N402" s="5"/>
      <c r="O402" s="5"/>
      <c r="P402" s="5"/>
      <c r="Q402" s="5"/>
      <c r="R402" s="5"/>
      <c r="S402" s="5"/>
      <c r="T402" s="5"/>
    </row>
    <row r="403" spans="11:20" x14ac:dyDescent="0.2">
      <c r="K403" s="5"/>
      <c r="L403" s="5"/>
      <c r="M403" s="5"/>
      <c r="N403" s="5"/>
      <c r="O403" s="5"/>
      <c r="P403" s="5"/>
      <c r="Q403" s="5"/>
      <c r="R403" s="5"/>
      <c r="S403" s="5"/>
      <c r="T403" s="5"/>
    </row>
    <row r="404" spans="11:20" x14ac:dyDescent="0.2">
      <c r="K404" s="5"/>
      <c r="L404" s="5"/>
      <c r="M404" s="5"/>
      <c r="N404" s="5"/>
      <c r="O404" s="5"/>
      <c r="P404" s="5"/>
      <c r="Q404" s="5"/>
      <c r="R404" s="5"/>
      <c r="S404" s="5"/>
      <c r="T404" s="5"/>
    </row>
    <row r="405" spans="11:20" x14ac:dyDescent="0.2">
      <c r="K405" s="5"/>
      <c r="L405" s="5"/>
      <c r="M405" s="5"/>
      <c r="N405" s="5"/>
      <c r="O405" s="5"/>
      <c r="P405" s="5"/>
      <c r="Q405" s="5"/>
      <c r="R405" s="5"/>
      <c r="S405" s="5"/>
      <c r="T405" s="5"/>
    </row>
    <row r="406" spans="11:20" x14ac:dyDescent="0.2">
      <c r="K406" s="5"/>
      <c r="L406" s="5"/>
      <c r="M406" s="5"/>
      <c r="N406" s="5"/>
      <c r="O406" s="5"/>
      <c r="P406" s="5"/>
      <c r="Q406" s="5"/>
      <c r="R406" s="5"/>
      <c r="S406" s="5"/>
      <c r="T406" s="5"/>
    </row>
    <row r="407" spans="11:20" x14ac:dyDescent="0.2">
      <c r="K407" s="5"/>
      <c r="L407" s="5"/>
      <c r="M407" s="5"/>
      <c r="N407" s="5"/>
      <c r="O407" s="5"/>
      <c r="P407" s="5"/>
      <c r="Q407" s="5"/>
      <c r="R407" s="5"/>
      <c r="S407" s="5"/>
      <c r="T407" s="5"/>
    </row>
    <row r="408" spans="11:20" x14ac:dyDescent="0.2">
      <c r="K408" s="5"/>
      <c r="L408" s="5"/>
      <c r="M408" s="5"/>
      <c r="N408" s="5"/>
      <c r="O408" s="5"/>
      <c r="P408" s="5"/>
      <c r="Q408" s="5"/>
      <c r="R408" s="5"/>
      <c r="S408" s="5"/>
      <c r="T408" s="5"/>
    </row>
    <row r="409" spans="11:20" x14ac:dyDescent="0.2">
      <c r="K409" s="5"/>
      <c r="L409" s="5"/>
      <c r="M409" s="5"/>
      <c r="N409" s="5"/>
      <c r="O409" s="5"/>
      <c r="P409" s="5"/>
      <c r="Q409" s="5"/>
      <c r="R409" s="5"/>
      <c r="S409" s="5"/>
      <c r="T409" s="5"/>
    </row>
    <row r="410" spans="11:20" x14ac:dyDescent="0.2">
      <c r="K410" s="5"/>
      <c r="L410" s="5"/>
      <c r="M410" s="5"/>
      <c r="N410" s="5"/>
      <c r="O410" s="5"/>
      <c r="P410" s="5"/>
      <c r="Q410" s="5"/>
      <c r="R410" s="5"/>
      <c r="S410" s="5"/>
      <c r="T410" s="5"/>
    </row>
    <row r="411" spans="11:20" x14ac:dyDescent="0.2">
      <c r="K411" s="5"/>
      <c r="L411" s="5"/>
      <c r="M411" s="5"/>
      <c r="N411" s="5"/>
      <c r="O411" s="5"/>
      <c r="P411" s="5"/>
      <c r="Q411" s="5"/>
      <c r="R411" s="5"/>
      <c r="S411" s="5"/>
      <c r="T411" s="5"/>
    </row>
    <row r="412" spans="11:20" x14ac:dyDescent="0.2">
      <c r="K412" s="5"/>
      <c r="L412" s="5"/>
      <c r="M412" s="5"/>
      <c r="N412" s="5"/>
      <c r="O412" s="5"/>
      <c r="P412" s="5"/>
      <c r="Q412" s="5"/>
      <c r="R412" s="5"/>
      <c r="S412" s="5"/>
      <c r="T412" s="5"/>
    </row>
    <row r="413" spans="11:20" x14ac:dyDescent="0.2">
      <c r="K413" s="5"/>
      <c r="L413" s="5"/>
      <c r="M413" s="5"/>
      <c r="N413" s="5"/>
      <c r="O413" s="5"/>
      <c r="P413" s="5"/>
      <c r="Q413" s="5"/>
      <c r="R413" s="5"/>
      <c r="S413" s="5"/>
      <c r="T413" s="5"/>
    </row>
    <row r="414" spans="11:20" x14ac:dyDescent="0.2">
      <c r="K414" s="5"/>
      <c r="L414" s="5"/>
      <c r="M414" s="5"/>
      <c r="N414" s="5"/>
      <c r="O414" s="5"/>
      <c r="P414" s="5"/>
      <c r="Q414" s="5"/>
      <c r="R414" s="5"/>
      <c r="S414" s="5"/>
      <c r="T414" s="5"/>
    </row>
    <row r="415" spans="11:20" x14ac:dyDescent="0.2">
      <c r="K415" s="5"/>
      <c r="L415" s="5"/>
      <c r="M415" s="5"/>
      <c r="N415" s="5"/>
      <c r="O415" s="5"/>
      <c r="P415" s="5"/>
      <c r="Q415" s="5"/>
      <c r="R415" s="5"/>
      <c r="S415" s="5"/>
      <c r="T415" s="5"/>
    </row>
    <row r="416" spans="11:20" x14ac:dyDescent="0.2">
      <c r="K416" s="5"/>
      <c r="L416" s="5"/>
      <c r="M416" s="5"/>
      <c r="N416" s="5"/>
      <c r="O416" s="5"/>
      <c r="P416" s="5"/>
      <c r="Q416" s="5"/>
      <c r="R416" s="5"/>
      <c r="S416" s="5"/>
      <c r="T416" s="5"/>
    </row>
    <row r="417" spans="11:20" x14ac:dyDescent="0.2">
      <c r="K417" s="5"/>
      <c r="L417" s="5"/>
      <c r="M417" s="5"/>
      <c r="N417" s="5"/>
      <c r="O417" s="5"/>
      <c r="P417" s="5"/>
      <c r="Q417" s="5"/>
      <c r="R417" s="5"/>
      <c r="S417" s="5"/>
      <c r="T417" s="5"/>
    </row>
    <row r="418" spans="11:20" x14ac:dyDescent="0.2">
      <c r="K418" s="5"/>
      <c r="L418" s="5"/>
      <c r="M418" s="5"/>
      <c r="N418" s="5"/>
      <c r="O418" s="5"/>
      <c r="P418" s="5"/>
      <c r="Q418" s="5"/>
      <c r="R418" s="5"/>
      <c r="S418" s="5"/>
      <c r="T418" s="5"/>
    </row>
    <row r="419" spans="11:20" x14ac:dyDescent="0.2">
      <c r="K419" s="5"/>
      <c r="L419" s="5"/>
      <c r="M419" s="5"/>
      <c r="N419" s="5"/>
      <c r="O419" s="5"/>
      <c r="P419" s="5"/>
      <c r="Q419" s="5"/>
      <c r="R419" s="5"/>
      <c r="S419" s="5"/>
      <c r="T419" s="5"/>
    </row>
    <row r="420" spans="11:20" x14ac:dyDescent="0.2">
      <c r="K420" s="5"/>
      <c r="L420" s="5"/>
      <c r="M420" s="5"/>
      <c r="N420" s="5"/>
      <c r="O420" s="5"/>
      <c r="P420" s="5"/>
      <c r="Q420" s="5"/>
      <c r="R420" s="5"/>
      <c r="S420" s="5"/>
      <c r="T420" s="5"/>
    </row>
    <row r="421" spans="11:20" x14ac:dyDescent="0.2">
      <c r="K421" s="5"/>
      <c r="L421" s="5"/>
      <c r="M421" s="5"/>
      <c r="N421" s="5"/>
      <c r="O421" s="5"/>
      <c r="P421" s="5"/>
      <c r="Q421" s="5"/>
      <c r="R421" s="5"/>
      <c r="S421" s="5"/>
      <c r="T421" s="5"/>
    </row>
    <row r="422" spans="11:20" x14ac:dyDescent="0.2">
      <c r="K422" s="5"/>
      <c r="L422" s="5"/>
      <c r="M422" s="5"/>
      <c r="N422" s="5"/>
      <c r="O422" s="5"/>
      <c r="P422" s="5"/>
      <c r="Q422" s="5"/>
      <c r="R422" s="5"/>
      <c r="S422" s="5"/>
      <c r="T422" s="5"/>
    </row>
    <row r="423" spans="11:20" x14ac:dyDescent="0.2">
      <c r="K423" s="5"/>
      <c r="L423" s="5"/>
      <c r="M423" s="5"/>
      <c r="N423" s="5"/>
      <c r="O423" s="5"/>
      <c r="P423" s="5"/>
      <c r="Q423" s="5"/>
      <c r="R423" s="5"/>
      <c r="S423" s="5"/>
      <c r="T423" s="5"/>
    </row>
    <row r="424" spans="11:20" x14ac:dyDescent="0.2">
      <c r="K424" s="5"/>
      <c r="L424" s="5"/>
      <c r="M424" s="5"/>
      <c r="N424" s="5"/>
      <c r="O424" s="5"/>
      <c r="P424" s="5"/>
      <c r="Q424" s="5"/>
      <c r="R424" s="5"/>
      <c r="S424" s="5"/>
      <c r="T424" s="5"/>
    </row>
    <row r="425" spans="11:20" x14ac:dyDescent="0.2">
      <c r="K425" s="5"/>
      <c r="L425" s="5"/>
      <c r="M425" s="5"/>
      <c r="N425" s="5"/>
      <c r="O425" s="5"/>
      <c r="P425" s="5"/>
      <c r="Q425" s="5"/>
      <c r="R425" s="5"/>
      <c r="S425" s="5"/>
      <c r="T425" s="5"/>
    </row>
    <row r="426" spans="11:20" x14ac:dyDescent="0.2">
      <c r="K426" s="5"/>
      <c r="L426" s="5"/>
      <c r="M426" s="5"/>
      <c r="N426" s="5"/>
      <c r="O426" s="5"/>
      <c r="P426" s="5"/>
      <c r="Q426" s="5"/>
      <c r="R426" s="5"/>
      <c r="S426" s="5"/>
      <c r="T426" s="5"/>
    </row>
    <row r="427" spans="11:20" x14ac:dyDescent="0.2">
      <c r="K427" s="5"/>
      <c r="L427" s="5"/>
      <c r="M427" s="5"/>
      <c r="N427" s="5"/>
      <c r="O427" s="5"/>
      <c r="P427" s="5"/>
      <c r="Q427" s="5"/>
      <c r="R427" s="5"/>
      <c r="S427" s="5"/>
      <c r="T427" s="5"/>
    </row>
    <row r="428" spans="11:20" x14ac:dyDescent="0.2">
      <c r="K428" s="5"/>
      <c r="L428" s="5"/>
      <c r="M428" s="5"/>
      <c r="N428" s="5"/>
      <c r="O428" s="5"/>
      <c r="P428" s="5"/>
      <c r="Q428" s="5"/>
      <c r="R428" s="5"/>
      <c r="S428" s="5"/>
      <c r="T428" s="5"/>
    </row>
    <row r="429" spans="11:20" x14ac:dyDescent="0.2">
      <c r="K429" s="5"/>
      <c r="L429" s="5"/>
      <c r="M429" s="5"/>
      <c r="N429" s="5"/>
      <c r="O429" s="5"/>
      <c r="P429" s="5"/>
      <c r="Q429" s="5"/>
      <c r="R429" s="5"/>
      <c r="S429" s="5"/>
      <c r="T429" s="5"/>
    </row>
    <row r="430" spans="11:20" x14ac:dyDescent="0.2">
      <c r="K430" s="5"/>
      <c r="L430" s="5"/>
      <c r="M430" s="5"/>
      <c r="N430" s="5"/>
      <c r="O430" s="5"/>
      <c r="P430" s="5"/>
      <c r="Q430" s="5"/>
      <c r="R430" s="5"/>
      <c r="S430" s="5"/>
      <c r="T430" s="5"/>
    </row>
    <row r="431" spans="11:20" x14ac:dyDescent="0.2">
      <c r="K431" s="5"/>
      <c r="L431" s="5"/>
      <c r="M431" s="5"/>
      <c r="N431" s="5"/>
      <c r="O431" s="5"/>
      <c r="P431" s="5"/>
      <c r="Q431" s="5"/>
      <c r="R431" s="5"/>
      <c r="S431" s="5"/>
      <c r="T431" s="5"/>
    </row>
    <row r="432" spans="11:20" x14ac:dyDescent="0.2">
      <c r="K432" s="5"/>
      <c r="L432" s="5"/>
      <c r="M432" s="5"/>
      <c r="N432" s="5"/>
      <c r="O432" s="5"/>
      <c r="P432" s="5"/>
      <c r="Q432" s="5"/>
      <c r="R432" s="5"/>
      <c r="S432" s="5"/>
      <c r="T432" s="5"/>
    </row>
    <row r="433" spans="11:20" x14ac:dyDescent="0.2">
      <c r="K433" s="5"/>
      <c r="L433" s="5"/>
      <c r="M433" s="5"/>
      <c r="N433" s="5"/>
      <c r="O433" s="5"/>
      <c r="P433" s="5"/>
      <c r="Q433" s="5"/>
      <c r="R433" s="5"/>
      <c r="S433" s="5"/>
      <c r="T433" s="5"/>
    </row>
    <row r="434" spans="11:20" x14ac:dyDescent="0.2">
      <c r="K434" s="5"/>
      <c r="L434" s="5"/>
      <c r="M434" s="5"/>
      <c r="N434" s="5"/>
      <c r="O434" s="5"/>
      <c r="P434" s="5"/>
      <c r="Q434" s="5"/>
      <c r="R434" s="5"/>
      <c r="S434" s="5"/>
      <c r="T434" s="5"/>
    </row>
    <row r="435" spans="11:20" x14ac:dyDescent="0.2">
      <c r="K435" s="5"/>
      <c r="L435" s="5"/>
      <c r="M435" s="5"/>
      <c r="N435" s="5"/>
      <c r="O435" s="5"/>
      <c r="P435" s="5"/>
      <c r="Q435" s="5"/>
      <c r="R435" s="5"/>
      <c r="S435" s="5"/>
      <c r="T435" s="5"/>
    </row>
    <row r="436" spans="11:20" x14ac:dyDescent="0.2">
      <c r="K436" s="5"/>
      <c r="L436" s="5"/>
      <c r="M436" s="5"/>
      <c r="N436" s="5"/>
      <c r="O436" s="5"/>
      <c r="P436" s="5"/>
      <c r="Q436" s="5"/>
      <c r="R436" s="5"/>
      <c r="S436" s="5"/>
      <c r="T436" s="5"/>
    </row>
    <row r="437" spans="11:20" x14ac:dyDescent="0.2">
      <c r="K437" s="5"/>
      <c r="L437" s="5"/>
      <c r="M437" s="5"/>
      <c r="N437" s="5"/>
      <c r="O437" s="5"/>
      <c r="P437" s="5"/>
      <c r="Q437" s="5"/>
      <c r="R437" s="5"/>
      <c r="S437" s="5"/>
      <c r="T437" s="5"/>
    </row>
    <row r="438" spans="11:20" x14ac:dyDescent="0.2">
      <c r="K438" s="5"/>
      <c r="L438" s="5"/>
      <c r="M438" s="5"/>
      <c r="N438" s="5"/>
      <c r="O438" s="5"/>
      <c r="P438" s="5"/>
      <c r="Q438" s="5"/>
      <c r="R438" s="5"/>
      <c r="S438" s="5"/>
      <c r="T438" s="5"/>
    </row>
    <row r="439" spans="11:20" x14ac:dyDescent="0.2">
      <c r="K439" s="5"/>
      <c r="L439" s="5"/>
      <c r="M439" s="5"/>
      <c r="N439" s="5"/>
      <c r="O439" s="5"/>
      <c r="P439" s="5"/>
      <c r="Q439" s="5"/>
      <c r="R439" s="5"/>
      <c r="S439" s="5"/>
      <c r="T439" s="5"/>
    </row>
    <row r="440" spans="11:20" x14ac:dyDescent="0.2">
      <c r="K440" s="5"/>
      <c r="L440" s="5"/>
      <c r="M440" s="5"/>
      <c r="N440" s="5"/>
      <c r="O440" s="5"/>
      <c r="P440" s="5"/>
      <c r="Q440" s="5"/>
      <c r="R440" s="5"/>
      <c r="S440" s="5"/>
      <c r="T440" s="5"/>
    </row>
    <row r="441" spans="11:20" x14ac:dyDescent="0.2">
      <c r="K441" s="5"/>
      <c r="L441" s="5"/>
      <c r="M441" s="5"/>
      <c r="N441" s="5"/>
      <c r="O441" s="5"/>
      <c r="P441" s="5"/>
      <c r="Q441" s="5"/>
      <c r="R441" s="5"/>
      <c r="S441" s="5"/>
      <c r="T441" s="5"/>
    </row>
    <row r="442" spans="11:20" x14ac:dyDescent="0.2">
      <c r="K442" s="5"/>
      <c r="L442" s="5"/>
      <c r="M442" s="5"/>
      <c r="N442" s="5"/>
      <c r="O442" s="5"/>
      <c r="P442" s="5"/>
      <c r="Q442" s="5"/>
      <c r="R442" s="5"/>
      <c r="S442" s="5"/>
      <c r="T442" s="5"/>
    </row>
    <row r="443" spans="11:20" x14ac:dyDescent="0.2">
      <c r="K443" s="5"/>
      <c r="L443" s="5"/>
      <c r="M443" s="5"/>
      <c r="N443" s="5"/>
      <c r="O443" s="5"/>
      <c r="P443" s="5"/>
      <c r="Q443" s="5"/>
      <c r="R443" s="5"/>
      <c r="S443" s="5"/>
      <c r="T443" s="5"/>
    </row>
    <row r="444" spans="11:20" x14ac:dyDescent="0.2">
      <c r="K444" s="5"/>
      <c r="L444" s="5"/>
      <c r="M444" s="5"/>
      <c r="N444" s="5"/>
      <c r="O444" s="5"/>
      <c r="P444" s="5"/>
      <c r="Q444" s="5"/>
      <c r="R444" s="5"/>
      <c r="S444" s="5"/>
      <c r="T444" s="5"/>
    </row>
    <row r="445" spans="11:20" x14ac:dyDescent="0.2">
      <c r="K445" s="5"/>
      <c r="L445" s="5"/>
      <c r="M445" s="5"/>
      <c r="N445" s="5"/>
      <c r="O445" s="5"/>
      <c r="P445" s="5"/>
      <c r="Q445" s="5"/>
      <c r="R445" s="5"/>
      <c r="S445" s="5"/>
      <c r="T445" s="5"/>
    </row>
    <row r="446" spans="11:20" x14ac:dyDescent="0.2">
      <c r="K446" s="5"/>
      <c r="L446" s="5"/>
      <c r="M446" s="5"/>
      <c r="N446" s="5"/>
      <c r="O446" s="5"/>
      <c r="P446" s="5"/>
      <c r="Q446" s="5"/>
      <c r="R446" s="5"/>
      <c r="S446" s="5"/>
      <c r="T446" s="5"/>
    </row>
    <row r="447" spans="11:20" x14ac:dyDescent="0.2">
      <c r="K447" s="5"/>
      <c r="L447" s="5"/>
      <c r="M447" s="5"/>
      <c r="N447" s="5"/>
      <c r="O447" s="5"/>
      <c r="P447" s="5"/>
      <c r="Q447" s="5"/>
      <c r="R447" s="5"/>
      <c r="S447" s="5"/>
      <c r="T447" s="5"/>
    </row>
    <row r="448" spans="11:20" x14ac:dyDescent="0.2">
      <c r="K448" s="5"/>
      <c r="L448" s="5"/>
      <c r="M448" s="5"/>
      <c r="N448" s="5"/>
      <c r="O448" s="5"/>
      <c r="P448" s="5"/>
      <c r="Q448" s="5"/>
      <c r="R448" s="5"/>
      <c r="S448" s="5"/>
      <c r="T448" s="5"/>
    </row>
  </sheetData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67</vt:i4>
      </vt:variant>
    </vt:vector>
  </HeadingPairs>
  <TitlesOfParts>
    <vt:vector size="67" baseType="lpstr">
      <vt:lpstr>admonita</vt:lpstr>
      <vt:lpstr>anglica</vt:lpstr>
      <vt:lpstr>aria</vt:lpstr>
      <vt:lpstr>aria varieties</vt:lpstr>
      <vt:lpstr>arranensis</vt:lpstr>
      <vt:lpstr>aucuparia</vt:lpstr>
      <vt:lpstr>avonensis =aria x porrig</vt:lpstr>
      <vt:lpstr>bristoliensis</vt:lpstr>
      <vt:lpstr>cambrensis</vt:lpstr>
      <vt:lpstr>cheddarensis</vt:lpstr>
      <vt:lpstr>croceocarpa</vt:lpstr>
      <vt:lpstr>cuneifolia</vt:lpstr>
      <vt:lpstr>decipiens</vt:lpstr>
      <vt:lpstr>devoniensis</vt:lpstr>
      <vt:lpstr>domestica</vt:lpstr>
      <vt:lpstr>eminens south</vt:lpstr>
      <vt:lpstr>eminentiformis = north</vt:lpstr>
      <vt:lpstr>eminentoides</vt:lpstr>
      <vt:lpstr>hibernica</vt:lpstr>
      <vt:lpstr>hibernica - upload</vt:lpstr>
      <vt:lpstr>hibernica - upload - leaf</vt:lpstr>
      <vt:lpstr>houstoniae aria x bristolinesis</vt:lpstr>
      <vt:lpstr>hybrida</vt:lpstr>
      <vt:lpstr>intermedia</vt:lpstr>
      <vt:lpstr>intermedia - upload - all</vt:lpstr>
      <vt:lpstr>intermedia - upload - leaf</vt:lpstr>
      <vt:lpstr>intermedia - upload - fruit</vt:lpstr>
      <vt:lpstr>lancastriensis</vt:lpstr>
      <vt:lpstr>latifola ss</vt:lpstr>
      <vt:lpstr>leptophylla</vt:lpstr>
      <vt:lpstr>leighensis (Brisol porrig)</vt:lpstr>
      <vt:lpstr>leyana</vt:lpstr>
      <vt:lpstr>liljeforsii =aucu x int</vt:lpstr>
      <vt:lpstr>margaretiae</vt:lpstr>
      <vt:lpstr>minima</vt:lpstr>
      <vt:lpstr>minima - upload</vt:lpstr>
      <vt:lpstr>minima - upload - leaf</vt:lpstr>
      <vt:lpstr>mougeotii</vt:lpstr>
      <vt:lpstr>motleyana</vt:lpstr>
      <vt:lpstr>parviloba</vt:lpstr>
      <vt:lpstr>pinnatifida</vt:lpstr>
      <vt:lpstr>porrigentiformis</vt:lpstr>
      <vt:lpstr>proctoris =aucuparia x scalaris</vt:lpstr>
      <vt:lpstr>pseudofennica</vt:lpstr>
      <vt:lpstr>pseudomenichii</vt:lpstr>
      <vt:lpstr> Menai</vt:lpstr>
      <vt:lpstr>roberstonii = aria x eminens</vt:lpstr>
      <vt:lpstr>rupicola</vt:lpstr>
      <vt:lpstr>rupicoloides</vt:lpstr>
      <vt:lpstr>saxicola</vt:lpstr>
      <vt:lpstr>scanelliae</vt:lpstr>
      <vt:lpstr>stenophylla</vt:lpstr>
      <vt:lpstr>stirtonii</vt:lpstr>
      <vt:lpstr>subcuneata</vt:lpstr>
      <vt:lpstr>thuringiaca</vt:lpstr>
      <vt:lpstr>torminalis</vt:lpstr>
      <vt:lpstr>tomentella</vt:lpstr>
      <vt:lpstr>vexans</vt:lpstr>
      <vt:lpstr>whiteana</vt:lpstr>
      <vt:lpstr>wilmottiana</vt:lpstr>
      <vt:lpstr>misc data</vt:lpstr>
      <vt:lpstr>evansii (Seven sisters porrig)</vt:lpstr>
      <vt:lpstr>herefordiensis Miners Rest</vt:lpstr>
      <vt:lpstr>greenii</vt:lpstr>
      <vt:lpstr>lepsii</vt:lpstr>
      <vt:lpstr>observatory</vt:lpstr>
      <vt:lpstr>Portishead</vt:lpstr>
    </vt:vector>
  </TitlesOfParts>
  <Company>nmgw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nmgw</dc:creator>
  <cp:lastModifiedBy>Peter Norton</cp:lastModifiedBy>
  <cp:lastPrinted>2008-03-20T13:27:30Z</cp:lastPrinted>
  <dcterms:created xsi:type="dcterms:W3CDTF">2002-01-03T15:46:50Z</dcterms:created>
  <dcterms:modified xsi:type="dcterms:W3CDTF">2017-06-14T19:46:01Z</dcterms:modified>
</cp:coreProperties>
</file>