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ections" sheetId="1" r:id="rId3"/>
    <sheet state="visible" name="slides" sheetId="2" r:id="rId4"/>
    <sheet state="visible" name="clean_sheet" sheetId="3" r:id="rId5"/>
    <sheet state="visible" name="upcoming mice to collect" sheetId="4" r:id="rId6"/>
    <sheet state="visible" name="Sheet13" sheetId="5" r:id="rId7"/>
    <sheet state="visible" name="Sheet11" sheetId="6" r:id="rId8"/>
    <sheet state="visible" name="WSB" sheetId="7" r:id="rId9"/>
    <sheet state="visible" name="Sheet8" sheetId="8" r:id="rId10"/>
    <sheet state="visible" name="set 2" sheetId="9" r:id="rId11"/>
    <sheet state="visible" name="set 3" sheetId="10" r:id="rId12"/>
    <sheet state="visible" name="set 4" sheetId="11" r:id="rId13"/>
    <sheet state="visible" name="set 1" sheetId="12" r:id="rId14"/>
    <sheet state="visible" name="female recombination rates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91">
      <text>
        <t xml:space="preserve">age?
	-April Peterson</t>
      </text>
    </comment>
    <comment authorId="0" ref="C383">
      <text>
        <t xml:space="preserve">age?
	-April Peterson</t>
      </text>
    </comment>
    <comment authorId="0" ref="C378">
      <text>
        <t xml:space="preserve">age?
	-April Peterson</t>
      </text>
    </comment>
    <comment authorId="0" ref="A376">
      <text>
        <t xml:space="preserve">age?
	-April Peterson</t>
      </text>
    </comment>
    <comment authorId="0" ref="A450">
      <text>
        <t xml:space="preserve">age?
	-April Peterson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55">
      <text>
        <t xml:space="preserve">some bright foci, but the cell integrity isn't the best.</t>
      </text>
    </comment>
    <comment authorId="0" ref="E476">
      <text>
        <t xml:space="preserve">signal not that good</t>
      </text>
    </comment>
    <comment authorId="0" ref="A332">
      <text>
        <t xml:space="preserve">good image more?
	-April Peterson</t>
      </text>
    </comment>
    <comment authorId="0" ref="A174">
      <text>
        <t xml:space="preserve">very low cell density
	-April Peterson</t>
      </text>
    </comment>
    <comment authorId="0" ref="E268">
      <text>
        <t xml:space="preserve">15 cells imaged
	-April Peterson</t>
      </text>
    </comment>
    <comment authorId="0" ref="A231">
      <text>
        <t xml:space="preserve">many of the cells were in L or Z
try collecting from 48hr mice
	-April Peterson</t>
      </text>
    </comment>
    <comment authorId="0" ref="D246">
      <text>
        <t xml:space="preserve">couldn't find any cells
	-April Peterson</t>
      </text>
    </comment>
    <comment authorId="0" ref="D279">
      <text>
        <t xml:space="preserve">not that good
	-April Peterson</t>
      </text>
    </comment>
    <comment authorId="0" ref="D278">
      <text>
        <t xml:space="preserve">maybe good
	-April Peterson</t>
      </text>
    </comment>
    <comment authorId="0" ref="D275">
      <text>
        <t xml:space="preserve">pretty good
	-April Peterson</t>
      </text>
    </comment>
    <comment authorId="0" ref="D274">
      <text>
        <t xml:space="preserve">not very good
	-April Peterson</t>
      </text>
    </comment>
    <comment authorId="0" ref="D283">
      <text>
        <t xml:space="preserve">bad
	-April Peterson</t>
      </text>
    </comment>
    <comment authorId="0" ref="D282">
      <text>
        <t xml:space="preserve">good
	-April Peterson</t>
      </text>
    </comment>
    <comment authorId="0" ref="D281">
      <text>
        <t xml:space="preserve">good
	-April Peterson</t>
      </text>
    </comment>
    <comment authorId="0" ref="D289">
      <text>
        <t xml:space="preserve">good
	-April Peterson</t>
      </text>
    </comment>
    <comment authorId="0" ref="D288">
      <text>
        <t xml:space="preserve">good
	-April Peterson</t>
      </text>
    </comment>
    <comment authorId="0" ref="D287">
      <text>
        <t xml:space="preserve">good
	-April Peterson</t>
      </text>
    </comment>
    <comment authorId="0" ref="D273">
      <text>
        <t xml:space="preserve">seems like a good slide
	-April Peterson</t>
      </text>
    </comment>
    <comment authorId="0" ref="D292">
      <text>
        <t xml:space="preserve">maybe a better/good slide
	-April Peterson</t>
      </text>
    </comment>
    <comment authorId="0" ref="D291">
      <text>
        <t xml:space="preserve">bad slide
	-April Peterson</t>
      </text>
    </comment>
    <comment authorId="0" ref="D290">
      <text>
        <t xml:space="preserve">not a very good slide
	-April Peterson</t>
      </text>
    </comment>
    <comment authorId="0" ref="D302">
      <text>
        <t xml:space="preserve">not very good
	-April Peterson</t>
      </text>
    </comment>
    <comment authorId="0" ref="D403">
      <text>
        <t xml:space="preserve">add more
	-April Peterson</t>
      </text>
    </comment>
    <comment authorId="0" ref="D382">
      <text>
        <t xml:space="preserve">finished MLH1 data collection
	-April Peterson</t>
      </text>
    </comment>
    <comment authorId="0" ref="D334">
      <text>
        <t xml:space="preserve">finished MLH1 data collection
	-April Peterson</t>
      </text>
    </comment>
    <comment authorId="0" ref="D367">
      <text>
        <t xml:space="preserve">finished MLH1 data collection
	-April Peterson</t>
      </text>
    </comment>
    <comment authorId="0" ref="D442">
      <text>
        <t xml:space="preserve">finished MLH1 data collection
	-April Peterson</t>
      </text>
    </comment>
    <comment authorId="0" ref="D404">
      <text>
        <t xml:space="preserve">finished MLH1 data collection
	-April Peterson</t>
      </text>
    </comment>
    <comment authorId="0" ref="D323">
      <text>
        <t xml:space="preserve">finished MLH1 data collection
	-April Peterson</t>
      </text>
    </comment>
    <comment authorId="0" ref="D351">
      <text>
        <t xml:space="preserve">finished MLH1 data collection
	-April Peterson</t>
      </text>
    </comment>
    <comment authorId="0" ref="D359">
      <text>
        <t xml:space="preserve">finished MLH1 data collection
	-April Peterson</t>
      </text>
    </comment>
    <comment authorId="0" ref="D409">
      <text>
        <t xml:space="preserve">finished MLH1 data collection
	-April Peterson</t>
      </text>
    </comment>
    <comment authorId="0" ref="D340">
      <text>
        <t xml:space="preserve">data collection finished
	-April Peterson</t>
      </text>
    </comment>
    <comment authorId="0" ref="A344">
      <text>
        <t xml:space="preserve">on sp2 most of the slide is filled with debris. found clean and isolated cells near the top left edge.
	-April Peterson
can't find MLH1 images or recorded data
	-April Peterson</t>
      </text>
    </comment>
    <comment authorId="0" ref="E344">
      <text>
        <t xml:space="preserve">good signal on a number of cells which are outside the debris zone.
	-April Peterson</t>
      </text>
    </comment>
    <comment authorId="0" ref="A320">
      <text>
        <t xml:space="preserve">hard to find isolated cell. lots of debris.
	-April Peterson</t>
      </text>
    </comment>
    <comment authorId="0" ref="A375">
      <text>
        <t xml:space="preserve">good cell integrity and SC staining. Membrane may have not been permeated.
	-April Peterson</t>
      </text>
    </comment>
    <comment authorId="0" ref="A373">
      <text>
        <t xml:space="preserve">better cell integrity
	-April Peterson</t>
      </text>
    </comment>
    <comment authorId="0" ref="A374">
      <text>
        <t xml:space="preserve">good cell integrity, but antibody signal has not entered cells.
	-April Peterson</t>
      </text>
    </comment>
    <comment authorId="0" ref="A315">
      <text>
        <t xml:space="preserve">lose chromosomes everywhere. kinda hard to find individual isolated cells.
	-April Peterson</t>
      </text>
    </comment>
    <comment authorId="0" ref="A455">
      <text>
        <t xml:space="preserve">cell integrity not very good.
	-April Peterson</t>
      </text>
    </comment>
    <comment authorId="0" ref="A420">
      <text>
        <t xml:space="preserve">random chromomes everywhere and many cells broken up
	-April Peterson</t>
      </text>
    </comment>
    <comment authorId="0" ref="D375">
      <text>
        <t xml:space="preserve">cell membrane not broken, no antibody can reach nucleus.
	-April Peterson</t>
      </text>
    </comment>
    <comment authorId="0" ref="D374">
      <text>
        <t xml:space="preserve">cell membrane not broken, no antibody can reach nucleus.
	-April Peterson</t>
      </text>
    </comment>
    <comment authorId="0" ref="D373">
      <text>
        <t xml:space="preserve">cell membrane not broken, no antibody can reach nucleus.
	-April Peterson</t>
      </text>
    </comment>
    <comment authorId="0" ref="D315">
      <text>
        <t xml:space="preserve">some decent stained cells, lots of chromosome debris
	-April Peterson</t>
      </text>
    </comment>
    <comment authorId="0" ref="D316">
      <text>
        <t xml:space="preserve">some decent stained cells, lots of chromosome debris
	-April Peterson</t>
      </text>
    </comment>
    <comment authorId="0" ref="D320">
      <text>
        <t xml:space="preserve">some decent stained cells, lots of chromosome debris
	-April Peterson</t>
      </text>
    </comment>
    <comment authorId="0" ref="E339">
      <text>
        <t xml:space="preserve">signal not that good.
	-April Peterson</t>
      </text>
    </comment>
    <comment authorId="0" ref="E340">
      <text>
        <t xml:space="preserve">good slide with good signal and cell integrity.
	-April Peterson</t>
      </text>
    </comment>
    <comment authorId="0" ref="E348">
      <text>
        <t xml:space="preserve">good DMC1 signal, but cell quality not that good.
	-April Peterson</t>
      </text>
    </comment>
    <comment authorId="0" ref="E462">
      <text>
        <t xml:space="preserve">not very good signal, retry microscoping.
	-April Peterson</t>
      </text>
    </comment>
    <comment authorId="0" ref="E406">
      <text>
        <t xml:space="preserve">very good DMC1 staining. most cells are P and not L or Z
	-April Peterson</t>
      </text>
    </comment>
    <comment authorId="0" ref="E408">
      <text>
        <t xml:space="preserve">some good foci signal but in cells with poor cell integrity
	-April Peterson</t>
      </text>
    </comment>
    <comment authorId="0" ref="E409">
      <text>
        <t xml:space="preserve">some good DMC1 signal, but cell integrity isn't that good.
	-April Peterson</t>
      </text>
    </comment>
    <comment authorId="0" ref="F452">
      <text>
        <t xml:space="preserve">awful dmc1 signal
	-April Peterson</t>
      </text>
    </comment>
    <comment authorId="0" ref="E396">
      <text>
        <t xml:space="preserve">great signal, bad cell spreading.
	-April Peterson</t>
      </text>
    </comment>
    <comment authorId="0" ref="F461">
      <text>
        <t xml:space="preserve">decent DMC1 signal
	-April Peterson</t>
      </text>
    </comment>
    <comment authorId="0" ref="E404">
      <text>
        <t xml:space="preserve">good staing and DMC1 data
	-April Peterson</t>
      </text>
    </comment>
    <comment authorId="0" ref="E403">
      <text>
        <t xml:space="preserve">very good staining.
	-April Peterson</t>
      </text>
    </comment>
    <comment authorId="0" ref="E346">
      <text>
        <t xml:space="preserve">can't find slide
	-April Peterson</t>
      </text>
    </comment>
    <comment authorId="0" ref="E369">
      <text>
        <t xml:space="preserve">good DMC1 signal
	-April Peterson</t>
      </text>
    </comment>
    <comment authorId="0" ref="E417">
      <text>
        <t xml:space="preserve">10 DMC1 cells. good signal
	-April Peterson</t>
      </text>
    </comment>
    <comment authorId="0" ref="E368">
      <text>
        <t xml:space="preserve">awful DMC1 signal. put away.
	-April Peterson</t>
      </text>
    </comment>
    <comment authorId="0" ref="E351">
      <text>
        <t xml:space="preserve">very poor cell qunaity, chromosomes everywhere. put away.
	-April Peterson</t>
      </text>
    </comment>
    <comment authorId="0" ref="D392">
      <text>
        <t xml:space="preserve">pretty good signal and cell integrity
	-April Peterson</t>
      </text>
    </comment>
    <comment authorId="0" ref="D391">
      <text>
        <t xml:space="preserve">low cell integrity and low signal
	-April Peterson</t>
      </text>
    </comment>
    <comment authorId="0" ref="D393">
      <text>
        <t xml:space="preserve">good cells. but 11/35
	-April Peterson</t>
      </text>
    </comment>
    <comment authorId="0" ref="E381">
      <text>
        <t xml:space="preserve">some decent DMC1 signal, 10 cells imaged
	-April Peterson</t>
      </text>
    </comment>
    <comment authorId="0" ref="E387">
      <text>
        <t xml:space="preserve">poor DMC1 signal
	-April Peterson</t>
      </text>
    </comment>
    <comment authorId="0" ref="E323">
      <text>
        <t xml:space="preserve">great cell integrity, poor DMC1 signal
	-April Peterson</t>
      </text>
    </comment>
    <comment authorId="0" ref="E322">
      <text>
        <t xml:space="preserve">good cell integrity, DMC1 signal not very good
	-April Peterson</t>
      </text>
    </comment>
    <comment authorId="0" ref="E418">
      <text>
        <t xml:space="preserve">decent cell density poor signal
	-April Peterson</t>
      </text>
    </comment>
    <comment authorId="0" ref="E389">
      <text>
        <t xml:space="preserve">low cell density and poor signal
	-April Peterson</t>
      </text>
    </comment>
    <comment authorId="0" ref="D470">
      <text>
        <t xml:space="preserve">pretty good cell density, poor MLH1 staining
	-April Peterson</t>
      </text>
    </comment>
    <comment authorId="0" ref="E321">
      <text>
        <t xml:space="preserve">good signal for P cells.
	-April Peterson</t>
      </text>
    </comment>
    <comment authorId="0" ref="F396">
      <text>
        <t xml:space="preserve">very bad cell integrity.
	-April Peterson</t>
      </text>
    </comment>
    <comment authorId="0" ref="E419">
      <text>
        <t xml:space="preserve">not very good DMC1 signal
	-April Peterson
some decent signal.
	-April Peterson</t>
      </text>
    </comment>
    <comment authorId="0" ref="E378">
      <text>
        <t xml:space="preserve">poor DMC1 signal
	-April Peterson</t>
      </text>
    </comment>
    <comment authorId="0" ref="E384">
      <text>
        <t xml:space="preserve">some good DMC1 signal, 10 cells imaged (non-P)
	-April Peterson
25 cells on 11-3-17
	-April Peterson</t>
      </text>
    </comment>
    <comment authorId="0" ref="E388">
      <text>
        <t xml:space="preserve">poor DMC1 signal. but didn't look at whole slide.
	-April Peterson</t>
      </text>
    </comment>
    <comment authorId="0" ref="J436">
      <text>
        <t xml:space="preserve">recount good images
	-April Peterson</t>
      </text>
    </comment>
    <comment authorId="0" ref="J435">
      <text>
        <t xml:space="preserve">recount these good images
	-April Peterson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52">
      <text>
        <t xml:space="preserve">some bright foci, but the cell integrity isn't the best.</t>
      </text>
    </comment>
    <comment authorId="0" ref="E473">
      <text>
        <t xml:space="preserve">signal not that good</t>
      </text>
    </comment>
  </commentList>
</comments>
</file>

<file path=xl/sharedStrings.xml><?xml version="1.0" encoding="utf-8"?>
<sst xmlns="http://schemas.openxmlformats.org/spreadsheetml/2006/main" count="4573" uniqueCount="1277">
  <si>
    <t>mouse</t>
  </si>
  <si>
    <t>good.MLH1</t>
  </si>
  <si>
    <t>age</t>
  </si>
  <si>
    <t>sp1</t>
  </si>
  <si>
    <t>sp2</t>
  </si>
  <si>
    <t>sp3</t>
  </si>
  <si>
    <t>sp1 cells</t>
  </si>
  <si>
    <t>sp2 cells</t>
  </si>
  <si>
    <t>sp3 cells</t>
  </si>
  <si>
    <t>repeat name if good for MLH1 (sufficient numbers), X if options exhausted</t>
  </si>
  <si>
    <t>good cell average</t>
  </si>
  <si>
    <t>level of achiasmate SC</t>
  </si>
  <si>
    <t>issue/problem</t>
  </si>
  <si>
    <t>27oct18_PERC_m1</t>
  </si>
  <si>
    <t>5jan19_MLH1</t>
  </si>
  <si>
    <t>ID</t>
  </si>
  <si>
    <t>strain</t>
  </si>
  <si>
    <t>DOB</t>
  </si>
  <si>
    <t>age of mie</t>
  </si>
  <si>
    <t>maternal_DOB</t>
  </si>
  <si>
    <t>paternal_DOB</t>
  </si>
  <si>
    <t>mat_ID</t>
  </si>
  <si>
    <t>notes</t>
  </si>
  <si>
    <t>gonad pairs collected</t>
  </si>
  <si>
    <t>slides made</t>
  </si>
  <si>
    <t>meiocyte incubation</t>
  </si>
  <si>
    <t>staining</t>
  </si>
  <si>
    <t>Gm</t>
  </si>
  <si>
    <t>WSB_m</t>
  </si>
  <si>
    <t>LEW_m</t>
  </si>
  <si>
    <t>PWD_m</t>
  </si>
  <si>
    <t>MSM_m</t>
  </si>
  <si>
    <t>G_f</t>
  </si>
  <si>
    <t>27oct18_PERC_m2</t>
  </si>
  <si>
    <t>27oct18_PERC_m3</t>
  </si>
  <si>
    <t>29oct18_MLH1-2</t>
  </si>
  <si>
    <t>27oct18_MOLF_m1</t>
  </si>
  <si>
    <t>27oct18_MOLF_m2</t>
  </si>
  <si>
    <t>29oct18_MLH1-1</t>
  </si>
  <si>
    <t>27oct18_MOLF_m3</t>
  </si>
  <si>
    <t>27oct18_SKIVE_m1</t>
  </si>
  <si>
    <t>jan</t>
  </si>
  <si>
    <t>27oct18_SKIVE_m2</t>
  </si>
  <si>
    <t>march</t>
  </si>
  <si>
    <t>BP2</t>
  </si>
  <si>
    <t>26oct18_MOLF_m1</t>
  </si>
  <si>
    <t>26oct18_CZECH_m1</t>
  </si>
  <si>
    <t>26oct18_SKIVE_m1</t>
  </si>
  <si>
    <t>26oct18_SKIVE_f1</t>
  </si>
  <si>
    <t>BP1</t>
  </si>
  <si>
    <t>G_m</t>
  </si>
  <si>
    <t>26oct18_SKIVE_f2</t>
  </si>
  <si>
    <t>26oct18_SKIVE_f3</t>
  </si>
  <si>
    <t>26oct18_SKIVE_f4</t>
  </si>
  <si>
    <t>feb</t>
  </si>
  <si>
    <t>28sep18_MOLF_m1</t>
  </si>
  <si>
    <t>7oct18_MLH1</t>
  </si>
  <si>
    <t>28sep18_MOLF_m2</t>
  </si>
  <si>
    <t>28sep18_CZECH_m1</t>
  </si>
  <si>
    <t>28sep18_CZECH_m2</t>
  </si>
  <si>
    <t>e16.5</t>
  </si>
  <si>
    <t>28sep18_CZECH_m3</t>
  </si>
  <si>
    <t>28sep18_TOM_m1</t>
  </si>
  <si>
    <t>20sep18_LL_m1</t>
  </si>
  <si>
    <t>26sep18_MLH1-2</t>
  </si>
  <si>
    <t>13sep18_LL_m2</t>
  </si>
  <si>
    <t>26sep18_MLH1-1</t>
  </si>
  <si>
    <t>13sep18_LL_m3</t>
  </si>
  <si>
    <t>13sep18_LL_m4</t>
  </si>
  <si>
    <t>13sep18_LL_m5</t>
  </si>
  <si>
    <t>CZECH_BP1</t>
  </si>
  <si>
    <t>mar</t>
  </si>
  <si>
    <t>13sep18_LL_m6</t>
  </si>
  <si>
    <t>13sep18_LL_m7</t>
  </si>
  <si>
    <t>13sep18_LL_m8</t>
  </si>
  <si>
    <t>28aug18_LEW_f1</t>
  </si>
  <si>
    <t>13sep18_LL_m9</t>
  </si>
  <si>
    <t>28aug18_MSM_f1</t>
  </si>
  <si>
    <t>13sep18_LL_m10</t>
  </si>
  <si>
    <t>28aug18_CZECH_f1</t>
  </si>
  <si>
    <t>13sep18_BW_m1</t>
  </si>
  <si>
    <t>28aug18_CZECH_f2</t>
  </si>
  <si>
    <t>13sep18_BW_m2</t>
  </si>
  <si>
    <t>13sep18_BW_m3</t>
  </si>
  <si>
    <t>3sep18_AST_m1</t>
  </si>
  <si>
    <t>12sep18_MLH1-1</t>
  </si>
  <si>
    <t>3sep18_TOM_m1</t>
  </si>
  <si>
    <t>WSB_f</t>
  </si>
  <si>
    <t>28aug18_CZECH_f3</t>
  </si>
  <si>
    <t>3sep18_TOM_m2</t>
  </si>
  <si>
    <t>3sep18_HMI_m1</t>
  </si>
  <si>
    <t>3sep18_HMI_m2</t>
  </si>
  <si>
    <t>12sep18_MLH1-2</t>
  </si>
  <si>
    <t>3sep18_HMI_m3</t>
  </si>
  <si>
    <t>apr</t>
  </si>
  <si>
    <t>27aug18_SPRET_m1</t>
  </si>
  <si>
    <t>28aug18_MLH1-2</t>
  </si>
  <si>
    <t>27aug18_AST_m1</t>
  </si>
  <si>
    <t>28aug18_MLH1-1</t>
  </si>
  <si>
    <t>27aug18_HMI_m1</t>
  </si>
  <si>
    <t>27aug18_HMI_m2</t>
  </si>
  <si>
    <t>27aug18_CZECH_m1</t>
  </si>
  <si>
    <t>7aug18_SPIC_m1</t>
  </si>
  <si>
    <t>7aug18_LEW_m1</t>
  </si>
  <si>
    <t>7aug18_MLH1-1</t>
  </si>
  <si>
    <t>may</t>
  </si>
  <si>
    <t>DMC1</t>
  </si>
  <si>
    <t>7aug18_AST_m1</t>
  </si>
  <si>
    <t>7aug18_MLH1-2</t>
  </si>
  <si>
    <t>7aug18_SPRET_m1</t>
  </si>
  <si>
    <t>7aug18_SPRET_m2</t>
  </si>
  <si>
    <t>2aug18_SPIC_m1</t>
  </si>
  <si>
    <t>2aug18_SPRET_m1</t>
  </si>
  <si>
    <t>3jul18_SKIVE_f1</t>
  </si>
  <si>
    <t>8jul18_MLH1-1</t>
  </si>
  <si>
    <t>3jul18_SKIVE_f2</t>
  </si>
  <si>
    <t>3jul18_TOM_m1</t>
  </si>
  <si>
    <t>PWD_f</t>
  </si>
  <si>
    <t>NA</t>
  </si>
  <si>
    <t>4jul18_MAD_m23</t>
  </si>
  <si>
    <t>4jul18_MAD_m24</t>
  </si>
  <si>
    <t>28jun18_MOLF_m1</t>
  </si>
  <si>
    <t>1jul18_MLH1-1</t>
  </si>
  <si>
    <t>28jun18_TOM_m1</t>
  </si>
  <si>
    <t>1jul18_MLH1-2</t>
  </si>
  <si>
    <t>jun</t>
  </si>
  <si>
    <t>AST_3</t>
  </si>
  <si>
    <t>MLH1</t>
  </si>
  <si>
    <t>28jun18_HMI_m1</t>
  </si>
  <si>
    <t>28jun18_SPIC_m1</t>
  </si>
  <si>
    <t>22jun18_MLH1-2</t>
  </si>
  <si>
    <t>28jun18_SPIC_m2</t>
  </si>
  <si>
    <t>28jun18_SPIC_m3</t>
  </si>
  <si>
    <t>28jun18_MAD_19</t>
  </si>
  <si>
    <t>28jun18_MAD_18</t>
  </si>
  <si>
    <t>8jun18_CZECH_m1</t>
  </si>
  <si>
    <t>22jun18_MLH1-1</t>
  </si>
  <si>
    <t>8jun18_CZECH_m2</t>
  </si>
  <si>
    <t>25jun18_MLH1</t>
  </si>
  <si>
    <t>8jun18_AST_m1</t>
  </si>
  <si>
    <t>8jun18_SPIC_m1</t>
  </si>
  <si>
    <t>8jun18_SPIC_m2</t>
  </si>
  <si>
    <t>8jun18_SKIVE_f1</t>
  </si>
  <si>
    <t>22jun18_MLH-1</t>
  </si>
  <si>
    <t>8jun18_SKIVE_f2</t>
  </si>
  <si>
    <t>8jun18_SKIVE_f3</t>
  </si>
  <si>
    <t>jul</t>
  </si>
  <si>
    <t>22jun18_MLH-2</t>
  </si>
  <si>
    <t>30may18_MAD_m15</t>
  </si>
  <si>
    <t>1jun18_MLH1_sp1</t>
  </si>
  <si>
    <t>30may18_KAZ_m1</t>
  </si>
  <si>
    <t>6jun18_MLH1_sp1</t>
  </si>
  <si>
    <t>30may18_KAZ_m2</t>
  </si>
  <si>
    <t>30may18_KAZ_m3</t>
  </si>
  <si>
    <t>30may18_SPIC_f1</t>
  </si>
  <si>
    <t>30may18_SPIC_f2</t>
  </si>
  <si>
    <t>11jun18_MLH1</t>
  </si>
  <si>
    <t>30may18_SPIC_f3</t>
  </si>
  <si>
    <t>MSM_f</t>
  </si>
  <si>
    <t>30may18_SPIC_f4</t>
  </si>
  <si>
    <t>Spic4</t>
  </si>
  <si>
    <t>30may18_SPIC_f5</t>
  </si>
  <si>
    <t>21may18_KAZ_m2</t>
  </si>
  <si>
    <t>aug</t>
  </si>
  <si>
    <t>21may18_KAZ_m1</t>
  </si>
  <si>
    <t>BP-1</t>
  </si>
  <si>
    <t>19may18_KAZ_m1</t>
  </si>
  <si>
    <t>19may18_KAZ_m2</t>
  </si>
  <si>
    <t>19may18_SPIC_m1</t>
  </si>
  <si>
    <t>19may18_SPIC_m2</t>
  </si>
  <si>
    <t>9apr18_MAD_m13</t>
  </si>
  <si>
    <t>21may18_MLH1</t>
  </si>
  <si>
    <t>9apr18_MAD_m14</t>
  </si>
  <si>
    <t>9apr18_CAROLI_m1</t>
  </si>
  <si>
    <t>9apr18_KAZ_m1</t>
  </si>
  <si>
    <t>9apr18_KAZ_m2</t>
  </si>
  <si>
    <t>1mar18_CAROLI_m1</t>
  </si>
  <si>
    <t>8jul18_MLH1-2</t>
  </si>
  <si>
    <t>1mar18_CAROLI_m2</t>
  </si>
  <si>
    <t>1mar18_WSB_m1</t>
  </si>
  <si>
    <t>1mar18_WSB_m2</t>
  </si>
  <si>
    <t>11feb18_KAZ_m1</t>
  </si>
  <si>
    <t>20feb18_MLH1-1</t>
  </si>
  <si>
    <t>11feb18_KAZ_m2</t>
  </si>
  <si>
    <t>sep</t>
  </si>
  <si>
    <t>11feb18_KAZ_m3</t>
  </si>
  <si>
    <t>3feb18_MAD_m12</t>
  </si>
  <si>
    <t>orig</t>
  </si>
  <si>
    <t>3feb18_MAD_m11</t>
  </si>
  <si>
    <t>20feb18_MLH1-2</t>
  </si>
  <si>
    <t>1feb18_KAZ_f1</t>
  </si>
  <si>
    <t>4feb18_MLH1-1</t>
  </si>
  <si>
    <t>1feb18_KAZ_f2</t>
  </si>
  <si>
    <t>LEW_f</t>
  </si>
  <si>
    <t>1feb18_KAZ_f3</t>
  </si>
  <si>
    <t>4feb18_MLH1-2</t>
  </si>
  <si>
    <t>1feb18_KAZ_f4</t>
  </si>
  <si>
    <t>oct</t>
  </si>
  <si>
    <t>1feb18_KAZ_f5</t>
  </si>
  <si>
    <t>1feb18_KAZ_f6</t>
  </si>
  <si>
    <t>1feb18_LEW_f1</t>
  </si>
  <si>
    <t>1feb18_LEW_m1</t>
  </si>
  <si>
    <t>1feb18_MSM_m1</t>
  </si>
  <si>
    <t>1feb18_KAZ_m1</t>
  </si>
  <si>
    <t>11jan18_KAZ_m1</t>
  </si>
  <si>
    <t>22jan18_MLH1-1</t>
  </si>
  <si>
    <t>12feb18_DMC1-2</t>
  </si>
  <si>
    <t>CAST_m</t>
  </si>
  <si>
    <t>11jan18_KAZ_m2</t>
  </si>
  <si>
    <t>nov</t>
  </si>
  <si>
    <t>KAZ2</t>
  </si>
  <si>
    <t>11jan18_KAZ_m3</t>
  </si>
  <si>
    <t>11jan18_KAZ_m4</t>
  </si>
  <si>
    <t>11jan18_SPRET_m1</t>
  </si>
  <si>
    <t>KAZ 3</t>
  </si>
  <si>
    <t>11jan18_SPIC_m1</t>
  </si>
  <si>
    <t>12feb18_DMC1-1</t>
  </si>
  <si>
    <t>11jan18_KAZ_f1</t>
  </si>
  <si>
    <t>22jan18_MLH1-2</t>
  </si>
  <si>
    <t>CAST_f</t>
  </si>
  <si>
    <t>11jan18_KAZ_f2</t>
  </si>
  <si>
    <t>11jan18_KAZ_f3</t>
  </si>
  <si>
    <t>dec</t>
  </si>
  <si>
    <t>neonate</t>
  </si>
  <si>
    <t>11jan18_SPIC_f1</t>
  </si>
  <si>
    <t>11jan18_SPIC_f2</t>
  </si>
  <si>
    <t>31dec17_MSM_f1</t>
  </si>
  <si>
    <t>3jan18_MLH1-1</t>
  </si>
  <si>
    <t>DMC1-1</t>
  </si>
  <si>
    <t>31dec17_MSM_f2</t>
  </si>
  <si>
    <t>SPRET_m</t>
  </si>
  <si>
    <t>31dec17_MSM_f3</t>
  </si>
  <si>
    <t>31dec17_MSM_f4</t>
  </si>
  <si>
    <t>31dec17_MSM_f5</t>
  </si>
  <si>
    <t>MSM</t>
  </si>
  <si>
    <t>PWD</t>
  </si>
  <si>
    <t>SPRET_f</t>
  </si>
  <si>
    <t>31dec17_SPIC_f1</t>
  </si>
  <si>
    <t>31dec17_SPIC_f2</t>
  </si>
  <si>
    <t>3jan18_MLH1-2</t>
  </si>
  <si>
    <t>original BP</t>
  </si>
  <si>
    <t>4dec17_SPIC_f1</t>
  </si>
  <si>
    <t>10dec17_MLH1</t>
  </si>
  <si>
    <t>43w</t>
  </si>
  <si>
    <t>original breeder</t>
  </si>
  <si>
    <t>9w</t>
  </si>
  <si>
    <t>4dec17_SPIC_f2</t>
  </si>
  <si>
    <t>26dec17_DMC1_sp2</t>
  </si>
  <si>
    <t>male 2</t>
  </si>
  <si>
    <t>4dec17_SPIC_m1</t>
  </si>
  <si>
    <t>HMI_m</t>
  </si>
  <si>
    <t>4dec17_KAZ_m1</t>
  </si>
  <si>
    <t>4dec17_HMI_m1</t>
  </si>
  <si>
    <t>SPIC 2</t>
  </si>
  <si>
    <t>18nov17_WSB_f1</t>
  </si>
  <si>
    <t>4dec17_MLH1</t>
  </si>
  <si>
    <t>8dec17_DMC1</t>
  </si>
  <si>
    <t>18nov17_WSB_f2</t>
  </si>
  <si>
    <t>HMI_f</t>
  </si>
  <si>
    <t>18nov17_WSB_f3</t>
  </si>
  <si>
    <t>SPIC</t>
  </si>
  <si>
    <t>SPIC1</t>
  </si>
  <si>
    <t>18nov17_WSB_f4</t>
  </si>
  <si>
    <t>18nov17_WSB_f5</t>
  </si>
  <si>
    <t>16nov17_MSM_f1</t>
  </si>
  <si>
    <t>17nov17_MLH1</t>
  </si>
  <si>
    <t>SPIC4</t>
  </si>
  <si>
    <t>16nov17_MSM_f2</t>
  </si>
  <si>
    <t>SPIC_m</t>
  </si>
  <si>
    <t>16nov17_MSM_f3</t>
  </si>
  <si>
    <t>16nov17_SPRET_f1</t>
  </si>
  <si>
    <t>7nov17_SPIC_m1</t>
  </si>
  <si>
    <t>SPic2</t>
  </si>
  <si>
    <t>7nov17_KAZ_m1</t>
  </si>
  <si>
    <t>KAZ</t>
  </si>
  <si>
    <t>7nov17_SPIC_f1</t>
  </si>
  <si>
    <t>HMI</t>
  </si>
  <si>
    <t>SPIC_f</t>
  </si>
  <si>
    <t>30oct17_SPIC_m1</t>
  </si>
  <si>
    <t>30oct17_SPIC_f1</t>
  </si>
  <si>
    <t>31oct17_MLH1</t>
  </si>
  <si>
    <t>30oct17_SPIC_m2</t>
  </si>
  <si>
    <t>30oct17_SPIC_m3</t>
  </si>
  <si>
    <t>30oct17_SPIC_m4</t>
  </si>
  <si>
    <t>30oct17_HMI_m1</t>
  </si>
  <si>
    <t>19oct17_SPRET_f1</t>
  </si>
  <si>
    <t>SPRET</t>
  </si>
  <si>
    <t>24 hr</t>
  </si>
  <si>
    <t>19oct17_SPRET_f2</t>
  </si>
  <si>
    <t>24hr</t>
  </si>
  <si>
    <t>19oct17_SPIC_f1</t>
  </si>
  <si>
    <t>19oct17_SPIC_f2</t>
  </si>
  <si>
    <t>19oct17_SPIC_f3</t>
  </si>
  <si>
    <t>19oct17_SPIC_f4</t>
  </si>
  <si>
    <t>13oct17_MAD_m9</t>
  </si>
  <si>
    <t>Wild, Pero</t>
  </si>
  <si>
    <t>13oct17_WSB_f1</t>
  </si>
  <si>
    <t>WSB</t>
  </si>
  <si>
    <t>13oct17_WSB_f2</t>
  </si>
  <si>
    <t>KAZ_m</t>
  </si>
  <si>
    <t>13oct17_SPRET_m1</t>
  </si>
  <si>
    <t>22oct17_MLH1</t>
  </si>
  <si>
    <t>13oct17_SPRET_m2</t>
  </si>
  <si>
    <t>23sep17_CAST_m1</t>
  </si>
  <si>
    <t>23sep17_CAST_m2</t>
  </si>
  <si>
    <t>10oct17_LEW_f1</t>
  </si>
  <si>
    <t>LEW</t>
  </si>
  <si>
    <t>10oct17_MSM_m1</t>
  </si>
  <si>
    <t>10oct17_MSM_m2</t>
  </si>
  <si>
    <t>10oct17_WSB_m1</t>
  </si>
  <si>
    <t>10oct17_SPRET_m1</t>
  </si>
  <si>
    <t>16w</t>
  </si>
  <si>
    <t>10oct17_LEW_m1</t>
  </si>
  <si>
    <t>13w</t>
  </si>
  <si>
    <t>10oct17_LEW_m2</t>
  </si>
  <si>
    <t>10oct17_LEW_m3</t>
  </si>
  <si>
    <t>13oct17_MAD_m8</t>
  </si>
  <si>
    <t>19oct17_LEW_f1</t>
  </si>
  <si>
    <t>23sep17_SPRET_f1</t>
  </si>
  <si>
    <t>&gt;24 hours</t>
  </si>
  <si>
    <t>KAZ_f</t>
  </si>
  <si>
    <t>23sep17_SPRET_f2</t>
  </si>
  <si>
    <t>19oct17_LEW_f2</t>
  </si>
  <si>
    <t>23sep17_SPRET_f3</t>
  </si>
  <si>
    <t>18sep17_LEW_m1</t>
  </si>
  <si>
    <t>1.1.F4 x 1.1.m2</t>
  </si>
  <si>
    <t>18sep17_LEW_m2</t>
  </si>
  <si>
    <t>20oct17_MLH1</t>
  </si>
  <si>
    <t>18sep17_LEW_m3</t>
  </si>
  <si>
    <t>1.2.f3 x 1.2.m1</t>
  </si>
  <si>
    <t>18sep17_LEW_m4</t>
  </si>
  <si>
    <t>(pat 3/24/17)</t>
  </si>
  <si>
    <t>18sep17_LEW_m5</t>
  </si>
  <si>
    <t>12sep17_PWD_m1</t>
  </si>
  <si>
    <t>juvinile</t>
  </si>
  <si>
    <t>12sep17_PWD_m2</t>
  </si>
  <si>
    <t>12sep17_PWD_m3</t>
  </si>
  <si>
    <t>13sep17_LEW_m1</t>
  </si>
  <si>
    <t>13sep17_LEW_m2</t>
  </si>
  <si>
    <t>13sep17_LEW_m3</t>
  </si>
  <si>
    <t>MAD</t>
  </si>
  <si>
    <t>24aug17_CAST_m1</t>
  </si>
  <si>
    <t>24aug17_SPRET_m1</t>
  </si>
  <si>
    <t>10oct17_LEW_f2</t>
  </si>
  <si>
    <t>24aug17_PERC_m1</t>
  </si>
  <si>
    <t>24aug17_MAD_m6</t>
  </si>
  <si>
    <t>13oct17_MLH1</t>
  </si>
  <si>
    <t>mature</t>
  </si>
  <si>
    <t>24aug17_MAD_m7</t>
  </si>
  <si>
    <t>22aug17_MAD_m1</t>
  </si>
  <si>
    <t>22aug17_MAD_m3</t>
  </si>
  <si>
    <t>juvinille</t>
  </si>
  <si>
    <t>21aug17_SPI_f1</t>
  </si>
  <si>
    <t>Spic</t>
  </si>
  <si>
    <t>neonate, recently died</t>
  </si>
  <si>
    <t>21aug17_SPI_f2</t>
  </si>
  <si>
    <t>21aug17_SPI_f3</t>
  </si>
  <si>
    <t>31jul17_HMI_m1</t>
  </si>
  <si>
    <t>13jul17_MSM_f1</t>
  </si>
  <si>
    <t>TOM_m</t>
  </si>
  <si>
    <t>13jul17_MSM_f2</t>
  </si>
  <si>
    <t>13jul17_SPRET_f1</t>
  </si>
  <si>
    <t>SRET</t>
  </si>
  <si>
    <t>embryo (e18)</t>
  </si>
  <si>
    <t>13jul17_SPRET_f2</t>
  </si>
  <si>
    <t>13jul17_SPRET_f3</t>
  </si>
  <si>
    <t>13jul17_SPRET_m1</t>
  </si>
  <si>
    <t>5jul17_SPRET</t>
  </si>
  <si>
    <t>9oct17_LEW_f1</t>
  </si>
  <si>
    <t>MLH1_TBA</t>
  </si>
  <si>
    <t>9oct17_LEW_f2</t>
  </si>
  <si>
    <t>5jul17_MSM_m1</t>
  </si>
  <si>
    <t>1.2.F2 x 1.2.m1</t>
  </si>
  <si>
    <t>5jul17_PERC_m1</t>
  </si>
  <si>
    <t>5jul17_CAST_m1</t>
  </si>
  <si>
    <t>5jul17_SPRET_m1</t>
  </si>
  <si>
    <t>founder?</t>
  </si>
  <si>
    <t>arrived 12/5/16</t>
  </si>
  <si>
    <t>30may17_SPRET_f1</t>
  </si>
  <si>
    <t>TOM_f</t>
  </si>
  <si>
    <t>30may17_SPRET_m1</t>
  </si>
  <si>
    <t>30may17_MSM_m1</t>
  </si>
  <si>
    <t>8may17_CAST_f1</t>
  </si>
  <si>
    <t>CAST</t>
  </si>
  <si>
    <t>8may17_LEW_m2</t>
  </si>
  <si>
    <t>F2 x M1</t>
  </si>
  <si>
    <t>8may17_LEW_m1</t>
  </si>
  <si>
    <t>1.2.m2</t>
  </si>
  <si>
    <t>8may17_SPRET_m1</t>
  </si>
  <si>
    <t>10apr17_LxP.F1_f1</t>
  </si>
  <si>
    <t>F1</t>
  </si>
  <si>
    <t>10apr17_LxP.F1_f2</t>
  </si>
  <si>
    <t>10apr17_LxP.F1_f3</t>
  </si>
  <si>
    <t>6apr17_LEW_m1</t>
  </si>
  <si>
    <t>MOLF_m</t>
  </si>
  <si>
    <t>6apr17_LEW_m2</t>
  </si>
  <si>
    <t>6apr17_LEW_m3</t>
  </si>
  <si>
    <t>6apr17_LEW_m4</t>
  </si>
  <si>
    <t>6apr17_LEW_m5</t>
  </si>
  <si>
    <t>6apr17_LxP.F1_m1</t>
  </si>
  <si>
    <t>6apr17_LxP.F1_m2</t>
  </si>
  <si>
    <t>6apr17_LxP.F1_m3</t>
  </si>
  <si>
    <t>1mar17_CAST_f1</t>
  </si>
  <si>
    <t>12Feb17_LEW_m1</t>
  </si>
  <si>
    <t>12.5 days</t>
  </si>
  <si>
    <t>lew.1.1.f4</t>
  </si>
  <si>
    <t>6jun18_MLH1</t>
  </si>
  <si>
    <t>12Feb17_LEW_m2</t>
  </si>
  <si>
    <t>MOLF_f</t>
  </si>
  <si>
    <t>23aug17_MLH1</t>
  </si>
  <si>
    <t>13jan17_LEW_f1</t>
  </si>
  <si>
    <t>e19</t>
  </si>
  <si>
    <t>13jan17_LEW_f2</t>
  </si>
  <si>
    <t>13jan17_LEW_f3</t>
  </si>
  <si>
    <t>13jan17_LEW_m1</t>
  </si>
  <si>
    <t>LEW_original founder</t>
  </si>
  <si>
    <t>original founder</t>
  </si>
  <si>
    <t>4jan17_LEW_f1</t>
  </si>
  <si>
    <t>neonates</t>
  </si>
  <si>
    <t>4jan17_LEW_f2</t>
  </si>
  <si>
    <t>4jan17_LEW_f3</t>
  </si>
  <si>
    <t>SKIVE_m</t>
  </si>
  <si>
    <t>4jan17_LEW_f4</t>
  </si>
  <si>
    <t>e17-e19</t>
  </si>
  <si>
    <t>4jan17_LEW_f5</t>
  </si>
  <si>
    <t>4jan17_LEW_f6</t>
  </si>
  <si>
    <t>4jan17_LEW_f7</t>
  </si>
  <si>
    <t>SKIVE_f</t>
  </si>
  <si>
    <t>30Dec16_MSM_m1</t>
  </si>
  <si>
    <t>30Dec16_MSM_m2</t>
  </si>
  <si>
    <t>30Dec16_MSM_m3</t>
  </si>
  <si>
    <t>4aug17_MLH1</t>
  </si>
  <si>
    <t>20dec16_MSM_m1</t>
  </si>
  <si>
    <t>20dec16_MSM_m2</t>
  </si>
  <si>
    <t>20dec16_LEW_m1</t>
  </si>
  <si>
    <t>CAROLI_m</t>
  </si>
  <si>
    <t>20dec16_LEW_m2</t>
  </si>
  <si>
    <t>14jul17_SPRET_f1</t>
  </si>
  <si>
    <t>arrived 6/6/16, DOB guessed</t>
  </si>
  <si>
    <t>15jul17_MLH1</t>
  </si>
  <si>
    <t>20dec16_LEW_m3</t>
  </si>
  <si>
    <t>1.1.F2 x 1.1.m1</t>
  </si>
  <si>
    <t>19dec16_LEW_f1</t>
  </si>
  <si>
    <t>14jul17_SPRET_f2</t>
  </si>
  <si>
    <t>CZECH_m</t>
  </si>
  <si>
    <t>14jul17_SPRET_f3</t>
  </si>
  <si>
    <t>~24</t>
  </si>
  <si>
    <t>14jul17_MSM_f1</t>
  </si>
  <si>
    <t>19dec16_MSM_f1</t>
  </si>
  <si>
    <t>CZECH_f</t>
  </si>
  <si>
    <t>19dec16_MSM_f2</t>
  </si>
  <si>
    <t>13nov16_MSM_f2</t>
  </si>
  <si>
    <t>14jul17_MSM_f2</t>
  </si>
  <si>
    <t>13nov16_MSM_m1</t>
  </si>
  <si>
    <t>PERC_m</t>
  </si>
  <si>
    <t>13nov16_MSM_m2</t>
  </si>
  <si>
    <t>14jul17_LEW_f1</t>
  </si>
  <si>
    <t>30sep16_MSM_f1</t>
  </si>
  <si>
    <t>from female 1</t>
  </si>
  <si>
    <t>30sep16_MSM_f2</t>
  </si>
  <si>
    <t>PERC_f</t>
  </si>
  <si>
    <t>30sep16_MSM_f3</t>
  </si>
  <si>
    <t>from female 2, 2nd generation</t>
  </si>
  <si>
    <t>12jul17_MLH1</t>
  </si>
  <si>
    <t>12sep16_MSM_f1</t>
  </si>
  <si>
    <t>(from founders 2 x 2</t>
  </si>
  <si>
    <t>12sep16_MSM_f2</t>
  </si>
  <si>
    <t>12sep16_MSM_f3</t>
  </si>
  <si>
    <t>31aug16_MSM_m1</t>
  </si>
  <si>
    <t>DB 6/28/16 parents MSM 1 founder</t>
  </si>
  <si>
    <t>31aug16_MSM_m2</t>
  </si>
  <si>
    <t>4jul17_MSM_f1</t>
  </si>
  <si>
    <t>30jun16_CAST_m1</t>
  </si>
  <si>
    <t>~9w</t>
  </si>
  <si>
    <t>30jun16_CAST_m2</t>
  </si>
  <si>
    <t>30jun16_CAST_m3</t>
  </si>
  <si>
    <t>~21w</t>
  </si>
  <si>
    <t>4apr16_WSB_f2</t>
  </si>
  <si>
    <t>4apr16_WSB_f1</t>
  </si>
  <si>
    <t>1apr16_PWD_m1</t>
  </si>
  <si>
    <t>BD 2/1/16</t>
  </si>
  <si>
    <t>1apr16_PWD_m2</t>
  </si>
  <si>
    <t>1apr16_PWD_m3</t>
  </si>
  <si>
    <t>1apr16_G_m1</t>
  </si>
  <si>
    <t>L1-3</t>
  </si>
  <si>
    <t>1apr16_G_m2</t>
  </si>
  <si>
    <t>1apr16_G_m3</t>
  </si>
  <si>
    <t>8may17_CAST_f2</t>
  </si>
  <si>
    <t>MLH1?</t>
  </si>
  <si>
    <t>1apr16_G_m4</t>
  </si>
  <si>
    <t>G (L1-3 F8, BD 2/4/16)</t>
  </si>
  <si>
    <t>1apr16_WSB_m1</t>
  </si>
  <si>
    <t>(WSB from charmony)</t>
  </si>
  <si>
    <t>BD 10/19/15</t>
  </si>
  <si>
    <t>12may17_MLH1</t>
  </si>
  <si>
    <t>17mar16_G_f1</t>
  </si>
  <si>
    <t>Gough L1-3 F8</t>
  </si>
  <si>
    <t>neonate 5</t>
  </si>
  <si>
    <t>17mar16_G_f2</t>
  </si>
  <si>
    <t>17mar16_G_f3</t>
  </si>
  <si>
    <t>17mar16_G_f4</t>
  </si>
  <si>
    <t>17mar16_G_f5</t>
  </si>
  <si>
    <t>6mar16_PWD_m1</t>
  </si>
  <si>
    <t>DB 11jan16  7 weeks</t>
  </si>
  <si>
    <t>12may17_DMC1</t>
  </si>
  <si>
    <t>6mar16_G_m1</t>
  </si>
  <si>
    <t>11w</t>
  </si>
  <si>
    <t>6mar16_G_m2</t>
  </si>
  <si>
    <t>6mar16_G_m3</t>
  </si>
  <si>
    <t>22feb16_G_m1</t>
  </si>
  <si>
    <t>(DB 12/20/15)</t>
  </si>
  <si>
    <t>16jan16_G_f1</t>
  </si>
  <si>
    <t>gough (probably 1-3)</t>
  </si>
  <si>
    <t>3 pairs</t>
  </si>
  <si>
    <t>16jan16_G_f2</t>
  </si>
  <si>
    <t>16jan16_G_f3</t>
  </si>
  <si>
    <t>20feb16_G_f1</t>
  </si>
  <si>
    <t>-5063 12.5w</t>
  </si>
  <si>
    <t>2 ovaries each</t>
  </si>
  <si>
    <t>20feb16_G_f2</t>
  </si>
  <si>
    <t>20feb16_G_f3</t>
  </si>
  <si>
    <t>3jan16_G_m1</t>
  </si>
  <si>
    <t>1 testes</t>
  </si>
  <si>
    <t>3jan16_G_m2</t>
  </si>
  <si>
    <t>Gough L1-3 F6</t>
  </si>
  <si>
    <t>?</t>
  </si>
  <si>
    <t>24nov15_WSB_f1</t>
  </si>
  <si>
    <t>&gt;12 &lt;24</t>
  </si>
  <si>
    <t>3 total</t>
  </si>
  <si>
    <t>40 min</t>
  </si>
  <si>
    <t>24nov15_WSB_f2</t>
  </si>
  <si>
    <t>3mar17_MLH1</t>
  </si>
  <si>
    <t>3nov15_WSB_f1</t>
  </si>
  <si>
    <t>19oct15_G_m1</t>
  </si>
  <si>
    <t>Gough L3 F11</t>
  </si>
  <si>
    <t>12oct15_WSB_f1</t>
  </si>
  <si>
    <t>20 weeks</t>
  </si>
  <si>
    <t>1 pair ovaries</t>
  </si>
  <si>
    <t>12oct15_G_m1</t>
  </si>
  <si>
    <t>Gough L2_F9</t>
  </si>
  <si>
    <t>21 weeks</t>
  </si>
  <si>
    <t>2 (one stored in ice cold PBS, other left in body)</t>
  </si>
  <si>
    <t>12oct15_WSB_m1</t>
  </si>
  <si>
    <t>34 weeks</t>
  </si>
  <si>
    <t>16sep15_WSB_m1</t>
  </si>
  <si>
    <t>13 weeks</t>
  </si>
  <si>
    <t>22jun15_G_m1</t>
  </si>
  <si>
    <t>Gough L1_3 F6</t>
  </si>
  <si>
    <t>11 weeks</t>
  </si>
  <si>
    <t>22jun15_G_m2</t>
  </si>
  <si>
    <t>16jun15_WSB_f1</t>
  </si>
  <si>
    <t>e17</t>
  </si>
  <si>
    <t>54w 10/15/14</t>
  </si>
  <si>
    <t>1 set of ovaries</t>
  </si>
  <si>
    <t>45min</t>
  </si>
  <si>
    <t>16jun15_WSB_f2</t>
  </si>
  <si>
    <t>16jun15_WSB_f3</t>
  </si>
  <si>
    <t>12-16 dpc</t>
  </si>
  <si>
    <t>2 sets of ovaries</t>
  </si>
  <si>
    <t>16jun15_WSB_f4</t>
  </si>
  <si>
    <t>34w 6/2/14</t>
  </si>
  <si>
    <t>12jun15_WSB_m1</t>
  </si>
  <si>
    <t>f1 mater. f2</t>
  </si>
  <si>
    <t>12jun15_WSB_m2</t>
  </si>
  <si>
    <t>12jun15_WSB_f1</t>
  </si>
  <si>
    <t>e17-e21</t>
  </si>
  <si>
    <t>17-19</t>
  </si>
  <si>
    <t>12jun15_WSB_f2</t>
  </si>
  <si>
    <t>8jun15_G_f1</t>
  </si>
  <si>
    <t>G 4 females collected</t>
  </si>
  <si>
    <t>~13-18 embryonic days</t>
  </si>
  <si>
    <t>27 weeks (4311)</t>
  </si>
  <si>
    <t>4 pairs of ovaries</t>
  </si>
  <si>
    <t>16jun15_MLH1</t>
  </si>
  <si>
    <t>29mar17_DMC1</t>
  </si>
  <si>
    <t>8jun15_G_f2</t>
  </si>
  <si>
    <t>8jun15_G_f3</t>
  </si>
  <si>
    <t>8jun15_G_f4</t>
  </si>
  <si>
    <t>18may15_WSB_m1</t>
  </si>
  <si>
    <t xml:space="preserve">8-10 weeks
</t>
  </si>
  <si>
    <t>1 male</t>
  </si>
  <si>
    <t>3 each</t>
  </si>
  <si>
    <t>18may15_PWD_m1</t>
  </si>
  <si>
    <t>2 males</t>
  </si>
  <si>
    <t>18may15_PWD_m2</t>
  </si>
  <si>
    <t>4jan17_LEW_m1</t>
  </si>
  <si>
    <t>6jan17_MLH1_sp1</t>
  </si>
  <si>
    <t>24apr15_PWD_m1</t>
  </si>
  <si>
    <t>5w</t>
  </si>
  <si>
    <t>24apr15_PWD_m2</t>
  </si>
  <si>
    <t>5jan17_MLH1_sp1</t>
  </si>
  <si>
    <t>24apr15_WSB_m1</t>
  </si>
  <si>
    <t>21 w</t>
  </si>
  <si>
    <t>MLH16jan17_MLH1_sp1</t>
  </si>
  <si>
    <t>23apr15_PWD_f1</t>
  </si>
  <si>
    <t>23apr15_PWD_f2</t>
  </si>
  <si>
    <t>23apr15_WSB_f1</t>
  </si>
  <si>
    <t>e18-21</t>
  </si>
  <si>
    <t>17apr15_PWD_f1</t>
  </si>
  <si>
    <t>8 neonates, 4 females</t>
  </si>
  <si>
    <t>17apr15_PWD_f2</t>
  </si>
  <si>
    <t>17apr15_PWD_f3</t>
  </si>
  <si>
    <t>17apr15_PWD_f4</t>
  </si>
  <si>
    <t>4apr15_WSB_f1</t>
  </si>
  <si>
    <t>4apr15_WSB_f2</t>
  </si>
  <si>
    <t>mat DOB 10-16-14</t>
  </si>
  <si>
    <t>1april15_PWD_f1</t>
  </si>
  <si>
    <t>PWD (2 females)  16-17embryonic days</t>
  </si>
  <si>
    <t>e16-17</t>
  </si>
  <si>
    <t xml:space="preserve">2 pairs of ovaries
</t>
  </si>
  <si>
    <t>1april15_PWD_f2</t>
  </si>
  <si>
    <t>31mar15_WSB_m1</t>
  </si>
  <si>
    <t>WSB (3 mature males)</t>
  </si>
  <si>
    <t>1 tests</t>
  </si>
  <si>
    <t>31mar15_WSB_m2</t>
  </si>
  <si>
    <t>31mar15_WSB_m3</t>
  </si>
  <si>
    <t>24mar15_G_m1</t>
  </si>
  <si>
    <t>1 G male (4105, L2_F8) 1 PWD male</t>
  </si>
  <si>
    <t>28, 12</t>
  </si>
  <si>
    <t>1 teste each</t>
  </si>
  <si>
    <t>14mar15_G_m1</t>
  </si>
  <si>
    <t>G (2 mature males)_L2_F7</t>
  </si>
  <si>
    <t>11months</t>
  </si>
  <si>
    <t>14mar15_G_m2</t>
  </si>
  <si>
    <t>10mar15_PWD_m1</t>
  </si>
  <si>
    <t>PWD(2 mature)</t>
  </si>
  <si>
    <t>2 testes total</t>
  </si>
  <si>
    <t>10mar15_PWD_m2</t>
  </si>
  <si>
    <t>10mar15_WSB_m1</t>
  </si>
  <si>
    <t>WSB(2 mature)</t>
  </si>
  <si>
    <t>10mar15_WSB_m2</t>
  </si>
  <si>
    <t>1mar15_WSB_m1</t>
  </si>
  <si>
    <t>looked very good</t>
  </si>
  <si>
    <t>1mar15_PWD_m1</t>
  </si>
  <si>
    <t>28feb15_PWD_f1</t>
  </si>
  <si>
    <t>PWD (e18)</t>
  </si>
  <si>
    <t>e18</t>
  </si>
  <si>
    <t>f1-f3, 74 days, f5-f7 185 days</t>
  </si>
  <si>
    <t>7 females</t>
  </si>
  <si>
    <t xml:space="preserve">7 (3each)
</t>
  </si>
  <si>
    <t>28feb15_PWD_f2</t>
  </si>
  <si>
    <t>28feb15_PWD_f3</t>
  </si>
  <si>
    <t>28feb15_PWD_f4</t>
  </si>
  <si>
    <t>28feb15_PWD_f5</t>
  </si>
  <si>
    <t>28feb15_PWD_f6</t>
  </si>
  <si>
    <t>30dec16_MSM_m1</t>
  </si>
  <si>
    <t>30dec14_WSB_m1</t>
  </si>
  <si>
    <t>5 males</t>
  </si>
  <si>
    <t>15 (3each)</t>
  </si>
  <si>
    <t>45 HEB incubation, good proportion of cells from first slides.</t>
  </si>
  <si>
    <t>7jan15 staining m1, m2. m2 very good, but not very good results from m1.</t>
  </si>
  <si>
    <t>30dec14_WSB_m2</t>
  </si>
  <si>
    <t>30dec14_WSB_m3</t>
  </si>
  <si>
    <t>30dec16_MSM_m2</t>
  </si>
  <si>
    <t>30dec14_WSB_m4</t>
  </si>
  <si>
    <t>30dec14_WSB_m5</t>
  </si>
  <si>
    <t>30dec16_MSM_m3</t>
  </si>
  <si>
    <t>21dec14_WSB_m1</t>
  </si>
  <si>
    <t>3 males, testes (adult males)</t>
  </si>
  <si>
    <t>15 (5 each)</t>
  </si>
  <si>
    <t>45 min HEB</t>
  </si>
  <si>
    <t>21dec14_WSB_m2</t>
  </si>
  <si>
    <t>21dec14_WSB_m3</t>
  </si>
  <si>
    <t>13oct14_G_f1</t>
  </si>
  <si>
    <t>gough L13</t>
  </si>
  <si>
    <t>2886 (18.5 days pregnant)(pluged 9-25-14)</t>
  </si>
  <si>
    <t>emb</t>
  </si>
  <si>
    <t>3 females collected, 2 slides each</t>
  </si>
  <si>
    <t>f1, very few pachtyene cells - also tight and fairly compact cells.</t>
  </si>
  <si>
    <t>13oct14_G_f2</t>
  </si>
  <si>
    <t>13oct14_G_f3</t>
  </si>
  <si>
    <t>13oct14_G_f4</t>
  </si>
  <si>
    <t>2 females collected</t>
  </si>
  <si>
    <t>8oct14_G_f1</t>
  </si>
  <si>
    <t>G</t>
  </si>
  <si>
    <t>L3 2794</t>
  </si>
  <si>
    <t>cells seem pretty good from slides from 2 females</t>
  </si>
  <si>
    <t>poor staing so far</t>
  </si>
  <si>
    <t>8oct14_PWD_f1</t>
  </si>
  <si>
    <t>8 females</t>
  </si>
  <si>
    <t>16 slides</t>
  </si>
  <si>
    <t>8oct14_PWD_f2</t>
  </si>
  <si>
    <t>8oct14_PWD_f3</t>
  </si>
  <si>
    <t>8oct14_PWD_f4</t>
  </si>
  <si>
    <t>8oct14_PWD_f5</t>
  </si>
  <si>
    <t>8oct14_PWD_f6</t>
  </si>
  <si>
    <t>8oct14_PWD_f7</t>
  </si>
  <si>
    <t>8oct14_PWD_f8</t>
  </si>
  <si>
    <t>19Dec16_LEW_f1</t>
  </si>
  <si>
    <t>8oct14_WSB_f1</t>
  </si>
  <si>
    <t>3 females</t>
  </si>
  <si>
    <t>6 slides</t>
  </si>
  <si>
    <t>3 females stained, meiocytes seem fairly intact. poor staining methods</t>
  </si>
  <si>
    <t>7jan15 staing of f3, almost no pachtyene cells</t>
  </si>
  <si>
    <t>8oct14_WSB_f2</t>
  </si>
  <si>
    <t>19Dec16_MSM_f1</t>
  </si>
  <si>
    <t>8oct14_WSB_f3</t>
  </si>
  <si>
    <t>5 males 12.5 days</t>
  </si>
  <si>
    <t>15 slides</t>
  </si>
  <si>
    <t>19Dec16_MSM_f2</t>
  </si>
  <si>
    <t>30sep14_G_m1</t>
  </si>
  <si>
    <t>Gough_L3</t>
  </si>
  <si>
    <t>2794 (180 days at birth, ~25weeks)</t>
  </si>
  <si>
    <t>30sep14: Gough L3 gen7? (2794) 9 pups (12.5)</t>
  </si>
  <si>
    <t>30sep14_G_m2</t>
  </si>
  <si>
    <t>13nov16_WSB_m1</t>
  </si>
  <si>
    <t>30sep14_G_m3</t>
  </si>
  <si>
    <t>2796 (180 days at birth, ~25weeks)</t>
  </si>
  <si>
    <t>30sep14_G_m4</t>
  </si>
  <si>
    <t>2797 (180 days at birth, ~25weeks)</t>
  </si>
  <si>
    <t>30sep14_G_m5</t>
  </si>
  <si>
    <t>13nov16_MSM_f1</t>
  </si>
  <si>
    <t>2798 (180 days at birth, ~25weeks)</t>
  </si>
  <si>
    <t>17nov16_MLH1_sp1</t>
  </si>
  <si>
    <t>27sep14: 5 WSB pups (12.5) from 2 litters</t>
  </si>
  <si>
    <t>1 male 12.5 days</t>
  </si>
  <si>
    <t>27sep14_WSB_m1</t>
  </si>
  <si>
    <t>25sep14 WSB</t>
  </si>
  <si>
    <t>4 male 12.5 days</t>
  </si>
  <si>
    <t>3 slides each</t>
  </si>
  <si>
    <t>spermatocytes seem ok</t>
  </si>
  <si>
    <t>3 slides stained 16nov14, bad antibody staining</t>
  </si>
  <si>
    <t>25sep14: Gough L1-3 (2889) 6 pups 2males(12.5)</t>
  </si>
  <si>
    <t>gough</t>
  </si>
  <si>
    <t>2886 (5 months 5 days at birth)</t>
  </si>
  <si>
    <t>2 males 12.5 days</t>
  </si>
  <si>
    <t>29nov14 MLH1 stain, m2, all cells lysed</t>
  </si>
  <si>
    <t>2dec14 showed 24sep14G_m2 had bad spermatocytes</t>
  </si>
  <si>
    <t>24sep14_PWD_m1</t>
  </si>
  <si>
    <t>24sep14: PWD 5 males (11.5)</t>
  </si>
  <si>
    <t>24sep14_PWD_m2</t>
  </si>
  <si>
    <t>24sep14_PWD_m3</t>
  </si>
  <si>
    <t>13nov16_LEWES_m1</t>
  </si>
  <si>
    <t>15sep14: 4 neonates</t>
  </si>
  <si>
    <t>14sep14: WSB 4 neonates</t>
  </si>
  <si>
    <t>14sep14_WSB_f1</t>
  </si>
  <si>
    <t>15sep14_WSB_f2</t>
  </si>
  <si>
    <t>30sep16_MSM_m1</t>
  </si>
  <si>
    <t>11sep14: Gough 3 males L1-3 (2886) (12.5 days)</t>
  </si>
  <si>
    <t>Gough L13</t>
  </si>
  <si>
    <t>2886 (147days at birth, ~20weeks)</t>
  </si>
  <si>
    <t>11sep14_G_m1</t>
  </si>
  <si>
    <t>11sep14_G_m2</t>
  </si>
  <si>
    <t>11sep14_G_m3</t>
  </si>
  <si>
    <t>8sep14: 2 (12.5 PWD males)</t>
  </si>
  <si>
    <t>3sep14: 2 males (12.5) PWD, testing incubation</t>
  </si>
  <si>
    <t>30sep16_MSM_m2</t>
  </si>
  <si>
    <t>30aug14: 3 Gough neonates, 18.5 days post fertilization</t>
  </si>
  <si>
    <t>Gough_L13</t>
  </si>
  <si>
    <t>2886 (21 weeks, ~5 months)</t>
  </si>
  <si>
    <t>2 females</t>
  </si>
  <si>
    <t>9 slides total made (this probably was too much)</t>
  </si>
  <si>
    <t>8aug14: 6 frozen dead pups</t>
  </si>
  <si>
    <t>did not work</t>
  </si>
  <si>
    <t>30sep16_LEWES_m1</t>
  </si>
  <si>
    <t>28jul14: 1 female (2890) 5 embryos (11days)</t>
  </si>
  <si>
    <t>6oct16_MLH1_sp1</t>
  </si>
  <si>
    <t>2890 L1_3 15 weeks</t>
  </si>
  <si>
    <t>27jul14: 2 females (2868 and 2892), 5 embryos</t>
  </si>
  <si>
    <t>L13 2892 ~15 weeks</t>
  </si>
  <si>
    <t>imaged 2 slides, first sucessful female MLH1 staining</t>
  </si>
  <si>
    <t>stained MLH1?</t>
  </si>
  <si>
    <t>7jul14: G 2795 female litter of 12 (12.5 days)</t>
  </si>
  <si>
    <t>5jul14: G littler 11</t>
  </si>
  <si>
    <t>3jul14: G 1 female 9 embryos</t>
  </si>
  <si>
    <t>30jun14: G 7 embryos, 2 females</t>
  </si>
  <si>
    <t>3jun14: 1 WSB pup</t>
  </si>
  <si>
    <t>13sep16_MLH1_sp1</t>
  </si>
  <si>
    <t>~9</t>
  </si>
  <si>
    <t>1july16_MLH1_sp1</t>
  </si>
  <si>
    <t>~21</t>
  </si>
  <si>
    <t>1apr16_PWD_m</t>
  </si>
  <si>
    <t>20may16_MLH1_sp1</t>
  </si>
  <si>
    <t>1apr16_WSB_m (from charmony</t>
  </si>
  <si>
    <t>22mar16_MLH1_sp1</t>
  </si>
  <si>
    <t>11apr16_DMC1_sp2</t>
  </si>
  <si>
    <t>29mar17_DMC1_sp3</t>
  </si>
  <si>
    <t>24mar16_MLH1</t>
  </si>
  <si>
    <t>DMC1 or RAD51</t>
  </si>
  <si>
    <t>18mar16_MLH1</t>
  </si>
  <si>
    <t>7.8w</t>
  </si>
  <si>
    <t>26feb16_MLH1</t>
  </si>
  <si>
    <t>15jan16_MLH1</t>
  </si>
  <si>
    <t>20 w</t>
  </si>
  <si>
    <t>4jan16_MLH1_sp1</t>
  </si>
  <si>
    <t>18may16_DMC1_sp2</t>
  </si>
  <si>
    <t>6 w</t>
  </si>
  <si>
    <t>RAD51</t>
  </si>
  <si>
    <t>4dec14_MLH1_sp1</t>
  </si>
  <si>
    <t>15dec15_MLH1</t>
  </si>
  <si>
    <t>4jan16_MLH1_sp2</t>
  </si>
  <si>
    <t>22feb16_MLH1_sp3</t>
  </si>
  <si>
    <t>19oct15_WSB_m1</t>
  </si>
  <si>
    <t>18w</t>
  </si>
  <si>
    <t>25may16_DMC1_sp2</t>
  </si>
  <si>
    <t>34w</t>
  </si>
  <si>
    <t>21w</t>
  </si>
  <si>
    <t>13oct15_MLH1_sp1 (23 good Images)</t>
  </si>
  <si>
    <t>19oct15_DMC1_sp2</t>
  </si>
  <si>
    <t>13oct15_MLH1</t>
  </si>
  <si>
    <t>13oct15_MLH1_sp1</t>
  </si>
  <si>
    <t>13jul15_MLH1_sp1, cells very broken, very hard to find intact cells</t>
  </si>
  <si>
    <t>13aug15_MLH1_sp2</t>
  </si>
  <si>
    <t>17 decent cells</t>
  </si>
  <si>
    <t>13jul15_MLH1_sp1 &gt;25 good cells</t>
  </si>
  <si>
    <t>6sep15_DMC1_sp2</t>
  </si>
  <si>
    <t>14-21dpc</t>
  </si>
  <si>
    <t>22jun15_MLH1_sp1</t>
  </si>
  <si>
    <t>31aug15_MLH1</t>
  </si>
  <si>
    <t>22jun15_MLH1_sp1, foci not distinct</t>
  </si>
  <si>
    <t>22jun15_MLH1_sp1, high cell density, low signal, ~10 good cells</t>
  </si>
  <si>
    <t>very low foci signal</t>
  </si>
  <si>
    <t>10 weeks</t>
  </si>
  <si>
    <t>22jun15_MLH1_sp1, 13 good cells</t>
  </si>
  <si>
    <t>22jun15_MLH1_sp1, some good cells</t>
  </si>
  <si>
    <t>&lt;image more</t>
  </si>
  <si>
    <t>17-21 dpc</t>
  </si>
  <si>
    <t>16jun15_MLH1_sp1, ~20 good image</t>
  </si>
  <si>
    <t>X</t>
  </si>
  <si>
    <t>0days/neonate</t>
  </si>
  <si>
    <t>16jun15_MLH1_sp1 awesome, 7 good images 30 cells imaged</t>
  </si>
  <si>
    <t>15dec15_MLH1_sp3</t>
  </si>
  <si>
    <t>all very faint foci, &lt;10 good cells</t>
  </si>
  <si>
    <t>13-18 dpc</t>
  </si>
  <si>
    <t>16jun15_MLH1_sp1, (few good cells) 10/14 cells</t>
  </si>
  <si>
    <t>16jun15_MLH1_sp1, 1 good cell</t>
  </si>
  <si>
    <t>15dec15_MLH1_sp2</t>
  </si>
  <si>
    <t>16jun15_MLH1_sp1, 4good/44, 30/44 semi good cells</t>
  </si>
  <si>
    <t>16jun15_MLH1_sp1, 4 good cells</t>
  </si>
  <si>
    <t>8 w</t>
  </si>
  <si>
    <t>7-8w</t>
  </si>
  <si>
    <t>13jul15_MLH1_sp1, very good slide</t>
  </si>
  <si>
    <t>19apr15_MLH1, very good slide</t>
  </si>
  <si>
    <t>18may15_WSB_m2</t>
  </si>
  <si>
    <t>8w</t>
  </si>
  <si>
    <t>19apr15_MLH1, 20 good cells images</t>
  </si>
  <si>
    <t>&lt;- can't find WSB_m2</t>
  </si>
  <si>
    <t>MLH1? have trouble finding</t>
  </si>
  <si>
    <t>can't find</t>
  </si>
  <si>
    <t>19apr15_MLH1, very low cell density, 19 good cells</t>
  </si>
  <si>
    <t>4dec14_MLH1_sp3</t>
  </si>
  <si>
    <t>23apr15_WSB_f2</t>
  </si>
  <si>
    <t>19apr15_MLH1 -- hard time finding slide</t>
  </si>
  <si>
    <t>19apr15_MLH1, 11 good images. collect more</t>
  </si>
  <si>
    <t>21oct15_DMC1_sp2</t>
  </si>
  <si>
    <t>19apr15_MLH1, 25 images</t>
  </si>
  <si>
    <t>21apr15_MLH1</t>
  </si>
  <si>
    <t>40 images taken, ~25 average</t>
  </si>
  <si>
    <t xml:space="preserve">21apr15_MLH1_sp1, </t>
  </si>
  <si>
    <t>21apr15_MLH1 16 good cells + 30 cells</t>
  </si>
  <si>
    <t>decent cells</t>
  </si>
  <si>
    <t>decent cells, some good MLH1 signal, maybe need to collect more data</t>
  </si>
  <si>
    <t>21apr15_MLH1, 17 good cells</t>
  </si>
  <si>
    <t>21oct15_DMC1</t>
  </si>
  <si>
    <t>9/21 good cells</t>
  </si>
  <si>
    <t>21apr15_MLH1, 11 good cells</t>
  </si>
  <si>
    <t>13/22 good cells</t>
  </si>
  <si>
    <t>1apr15_PWD_f1</t>
  </si>
  <si>
    <t>e16-21</t>
  </si>
  <si>
    <t>6apr15_MLH1, 15 good cells</t>
  </si>
  <si>
    <t>21oct15/ 19oct15_DMC1_sp2</t>
  </si>
  <si>
    <t>1apr15_PWD_f2</t>
  </si>
  <si>
    <t>6apr15_MLH1 awful low cell density</t>
  </si>
  <si>
    <t>6apr15_MLH1, cells not as good</t>
  </si>
  <si>
    <t>6apr15_MLH1, cells looked pretty good 18 good cells</t>
  </si>
  <si>
    <t>23may15_DMC1_sp2 cells very lysed, hard to find isolated cells</t>
  </si>
  <si>
    <t>23 average</t>
  </si>
  <si>
    <t>23w</t>
  </si>
  <si>
    <t>6apr15_MLH1 25 cells</t>
  </si>
  <si>
    <t>23may15_DMC1_sp2 pretty good signal</t>
  </si>
  <si>
    <t>28w</t>
  </si>
  <si>
    <t>4jan16_MLH1</t>
  </si>
  <si>
    <t>24mar15_PWD_m2</t>
  </si>
  <si>
    <t>12w</t>
  </si>
  <si>
    <t>6apr15_MLH1</t>
  </si>
  <si>
    <t>12jun15_DMC1_sp2</t>
  </si>
  <si>
    <t>19oct15_DMC1_sp3 (21oct15)</t>
  </si>
  <si>
    <t>20 good cells</t>
  </si>
  <si>
    <t>46w</t>
  </si>
  <si>
    <t>17mar15_MLH1</t>
  </si>
  <si>
    <t>DMC1+RAD51</t>
  </si>
  <si>
    <t>23/32 good cells</t>
  </si>
  <si>
    <t>&lt;DMC1&gt;</t>
  </si>
  <si>
    <t>10/28 good cells</t>
  </si>
  <si>
    <t>17w</t>
  </si>
  <si>
    <t>16mar15_MLH1</t>
  </si>
  <si>
    <t>13mar15_MLH1 (SC not in the best chap, but there are some good cells)</t>
  </si>
  <si>
    <t>13mar15_MLH1</t>
  </si>
  <si>
    <t>19w</t>
  </si>
  <si>
    <t>4mar15_MLH1 39 images</t>
  </si>
  <si>
    <t>17mar15_DMC1 cells very compact, quite alot of sperm debris</t>
  </si>
  <si>
    <t>4mar15_MLH1_sp1   &lt;cells much lower&gt;</t>
  </si>
  <si>
    <t>17mar15_DMC1</t>
  </si>
  <si>
    <t>16-18</t>
  </si>
  <si>
    <t>7mar15_MLH1 22 of 15 cells</t>
  </si>
  <si>
    <t>many cells with too many SC, think that this mouse might be anueploidic</t>
  </si>
  <si>
    <t>7mar15_MLH1, 38 cells</t>
  </si>
  <si>
    <t>25.21 38 cells</t>
  </si>
  <si>
    <t>7mar15_MLH1</t>
  </si>
  <si>
    <t>~14 good cells</t>
  </si>
  <si>
    <t>14dec15_MLH1_sp2</t>
  </si>
  <si>
    <t>cells not very good</t>
  </si>
  <si>
    <t>28feb15_PWD_f7</t>
  </si>
  <si>
    <t>14dec15_MLH1_sp3</t>
  </si>
  <si>
    <t>2 w</t>
  </si>
  <si>
    <t>7jan15_MLH1 not as good.</t>
  </si>
  <si>
    <t>7jan15 AMAZING!</t>
  </si>
  <si>
    <t>17mar15_DMC1_sp2</t>
  </si>
  <si>
    <t>&gt;24 of 50</t>
  </si>
  <si>
    <t>25jan15_MLH1_sp1</t>
  </si>
  <si>
    <t>19jan16_MLH1_sp2</t>
  </si>
  <si>
    <t>23may15_DMC1_sp2</t>
  </si>
  <si>
    <t>cells all bad, no foci signal</t>
  </si>
  <si>
    <t>6feb15_MLH1</t>
  </si>
  <si>
    <t>6feb15_MLH1 cells not that good</t>
  </si>
  <si>
    <t>many cells broken and SC everywhere. 2 cells good</t>
  </si>
  <si>
    <t>25 weeks</t>
  </si>
  <si>
    <t>17jan15_MLH1_(SP5)</t>
  </si>
  <si>
    <t>sp1 not many good cells</t>
  </si>
  <si>
    <t>2jan15_MLH1 slide broke</t>
  </si>
  <si>
    <t>~3 months 18.5embryo</t>
  </si>
  <si>
    <t>13oct14_G2886_f1</t>
  </si>
  <si>
    <t>e18.5</t>
  </si>
  <si>
    <t>18sep14_MLH1, poor cell staging and clumped cells. bad spread of SC.</t>
  </si>
  <si>
    <t>25mar15_MLH1_sp1?</t>
  </si>
  <si>
    <t>58 images</t>
  </si>
  <si>
    <t>13oct14_G2886_f2</t>
  </si>
  <si>
    <t>22jan15_MLH1  6feb15 sp1, about 17 good cells</t>
  </si>
  <si>
    <t>n=22 23 average</t>
  </si>
  <si>
    <t>13oct14_G2886_f3</t>
  </si>
  <si>
    <t>7jan15 continue imaging, probably has some good cells.</t>
  </si>
  <si>
    <t>23 of 37  26.2 average</t>
  </si>
  <si>
    <t>13oct14_G_f4? check records  f1?</t>
  </si>
  <si>
    <t>23mar15_MLH1</t>
  </si>
  <si>
    <t>some distinct good foci</t>
  </si>
  <si>
    <t>12oct14_G_f1? (excellent) (8oct15)? // really 13oct15 -- no 12oct14 female.</t>
  </si>
  <si>
    <t>23mar15_MLH1_sp1</t>
  </si>
  <si>
    <t>8oct14_G_f1?</t>
  </si>
  <si>
    <t>8oct14_G_f2</t>
  </si>
  <si>
    <t>2dec14_MLH1 (29nov14), about half images taken had good cells (images taken over 2-3 days)</t>
  </si>
  <si>
    <t>16mar15_MLH1 very low cell density</t>
  </si>
  <si>
    <t>DMC1?</t>
  </si>
  <si>
    <t>12 of 31 ~25.8</t>
  </si>
  <si>
    <t xml:space="preserve">2dec14_MLH1 (images taken over 2-3 days). </t>
  </si>
  <si>
    <t>&lt;10 good cells. 7 of 34 average 23.17</t>
  </si>
  <si>
    <t>7jan15 almost no pachtyene cells. some bright decent foci. almost all wrong stage</t>
  </si>
  <si>
    <t>MLH1 / DMC1?</t>
  </si>
  <si>
    <t>0 of 12</t>
  </si>
  <si>
    <t>19/16mar15_MLH1, maybe 11 cells</t>
  </si>
  <si>
    <t>17jan15_MLH1, some good cells, not that many</t>
  </si>
  <si>
    <t>2 of 10, cells not so good</t>
  </si>
  <si>
    <t>17jan15_MLH1_sp1</t>
  </si>
  <si>
    <t>19mar15_ML:H1</t>
  </si>
  <si>
    <t>16mar15_MLH1_sp1</t>
  </si>
  <si>
    <t>25jan15 MLH1, ~27 good cellls</t>
  </si>
  <si>
    <t>23may15_DMC1_sp2, very few good cells</t>
  </si>
  <si>
    <t>n=17</t>
  </si>
  <si>
    <t>17jan15_MLH1</t>
  </si>
  <si>
    <t>any images taken?</t>
  </si>
  <si>
    <t>14nov14_MLH1 (awful)</t>
  </si>
  <si>
    <t>0 of 13 no very bright foci</t>
  </si>
  <si>
    <t>2jan15_MLH1 some decent cells, fair amount of SC noise. 7 good pachtyene cells from half of slide.</t>
  </si>
  <si>
    <t>~2w</t>
  </si>
  <si>
    <t xml:space="preserve">7jan15_MLH1 most cells not that good, but can get some counts. still decent amount of noise. 1 excellent cell with very bright foci. </t>
  </si>
  <si>
    <t>16dec14_MLH1, poor MLH1 signal</t>
  </si>
  <si>
    <t>23may15_DMC1_sp3</t>
  </si>
  <si>
    <t>10 of 23 mu=23.2</t>
  </si>
  <si>
    <t>5 of 35</t>
  </si>
  <si>
    <t>6feb15_MLH1_sp1 (files misnamed -SP2--should be sp1)</t>
  </si>
  <si>
    <t>23may15_DMC1_sp2 pretty good staining</t>
  </si>
  <si>
    <t>pretty good cells, some percentage of bright foci. 12 of 35 cells. average 23</t>
  </si>
  <si>
    <t>14feb15_MLH1_sp2</t>
  </si>
  <si>
    <t>6feb15_MLH1_sp2 ? 14feb15_MLH1</t>
  </si>
  <si>
    <t>20/23may15_DMC1_sp1 bad</t>
  </si>
  <si>
    <t>about 18 good cells of 36</t>
  </si>
  <si>
    <t>6feb15_MLH1_sp1</t>
  </si>
  <si>
    <t>23mar15_MLH1_sp2</t>
  </si>
  <si>
    <t>bad cells</t>
  </si>
  <si>
    <t>19mar15_MLH1_sp1</t>
  </si>
  <si>
    <t>12jun15_DMC1_sp3</t>
  </si>
  <si>
    <t>30sep14_G_m6?</t>
  </si>
  <si>
    <t>7jan15 Not a very good slide. 6 images taken, few good ones. very poor green channel</t>
  </si>
  <si>
    <t>0 of 6</t>
  </si>
  <si>
    <t>17jan15_MLH1 a few bright foci. but very few cells.</t>
  </si>
  <si>
    <t>25sep14_WSB_m1</t>
  </si>
  <si>
    <t>14nov14_MLH1 (awful) or 16nov14 MLH1</t>
  </si>
  <si>
    <t>25mar15_MLH1_sp2</t>
  </si>
  <si>
    <t>25sep14_WSB_m2</t>
  </si>
  <si>
    <t>14nov14_MLH1 (awful) (cell integreity?)</t>
  </si>
  <si>
    <t>0 of 13</t>
  </si>
  <si>
    <t>25sep14_WSB_m3</t>
  </si>
  <si>
    <t>0 of 10</t>
  </si>
  <si>
    <t>25sep14_G_m1</t>
  </si>
  <si>
    <t>25sep14_G_m2</t>
  </si>
  <si>
    <t>2dec14_MLH1 spermatocytes in bad shape</t>
  </si>
  <si>
    <t>4mar15_MLH1_sp1   kinda good slide</t>
  </si>
  <si>
    <t>25jan15_MLH1_sp2</t>
  </si>
  <si>
    <t>cells not good, not in tack</t>
  </si>
  <si>
    <t>2jan15_MLH1 cells not very good. low cell density. very few pachtyene cells.</t>
  </si>
  <si>
    <t>24sep14_PWD_m4</t>
  </si>
  <si>
    <t>sp1, 16dec14 MLH1</t>
  </si>
  <si>
    <t>7 of 19</t>
  </si>
  <si>
    <t>24sep14_PWD_m5</t>
  </si>
  <si>
    <t>female?</t>
  </si>
  <si>
    <t>15sep14_WSB_f1</t>
  </si>
  <si>
    <t>19jan16_MLH1_sp1</t>
  </si>
  <si>
    <t>MLH1_20sep14(28sep14) ~15 good cells</t>
  </si>
  <si>
    <t>MLH1_20sep14(28sep14), low confidence cells from this spread</t>
  </si>
  <si>
    <t>MLH1 13 cells</t>
  </si>
  <si>
    <t>7 of 35</t>
  </si>
  <si>
    <t>14sep14_DMC1</t>
  </si>
  <si>
    <t>MLH1_20sep14(28sep14)</t>
  </si>
  <si>
    <t>8 of 47 (MLH1)</t>
  </si>
  <si>
    <t>MLH1_20sep14(28sep14), 13 cells</t>
  </si>
  <si>
    <t>17 of 32 (MLH1)</t>
  </si>
  <si>
    <t>18may16_DMC1_sp2?</t>
  </si>
  <si>
    <t>8sep14_PWD_m1</t>
  </si>
  <si>
    <t>MLH1_20sep14(28sep14) (not yet imaged)</t>
  </si>
  <si>
    <t>13 of 26 (MLH1)</t>
  </si>
  <si>
    <t>8sep14_PWD_m2</t>
  </si>
  <si>
    <t>MLH1_20sep14(28sep14) not very good images from this slide</t>
  </si>
  <si>
    <t>5 of 35 (MLH1) 39 DMC1 cells</t>
  </si>
  <si>
    <t>3sep14_PWD_m1</t>
  </si>
  <si>
    <t>DMC1_4sep14</t>
  </si>
  <si>
    <t>3sep14_PWD_m2</t>
  </si>
  <si>
    <t>16dec14_MLH1, cells not very condensed. tissue digest before hand must helped seperate the tissue</t>
  </si>
  <si>
    <t>(second set of incubation slides made)</t>
  </si>
  <si>
    <t>30aug14_G2886_f1</t>
  </si>
  <si>
    <t>18.5 neonate</t>
  </si>
  <si>
    <t>31aug14_MLH1?</t>
  </si>
  <si>
    <t>MLH1sep sp2, 9 images all bad, cells too compact</t>
  </si>
  <si>
    <t>0 of 9</t>
  </si>
  <si>
    <t>30aug14_G2886_f2</t>
  </si>
  <si>
    <t>30aug14_G2886_f3</t>
  </si>
  <si>
    <t>28jul14_G_f1</t>
  </si>
  <si>
    <t>L1-3  16.5 embryonic</t>
  </si>
  <si>
    <t>27jul14_G2892_fL1</t>
  </si>
  <si>
    <t>3aug14_MLH1 low noise level, threw away due to low cell density</t>
  </si>
  <si>
    <t>8aug14_MLH1</t>
  </si>
  <si>
    <t>3aug14_MLH1 cells were compact. 12 images taken</t>
  </si>
  <si>
    <t>27jul14_G2892_fR2</t>
  </si>
  <si>
    <t>8aug14 stain some good cells, overall unuseable without high degree of tinkering</t>
  </si>
  <si>
    <t>8aug14 stain  awful, bright green clouds of MLH1</t>
  </si>
  <si>
    <t>8aug14 stain suprisingly good, found in freezer, imaged 4jan15. high proportion of pachtyene cells. bright MLH1 foci</t>
  </si>
  <si>
    <t>0 of 24</t>
  </si>
  <si>
    <t>0 of ~20</t>
  </si>
  <si>
    <t>22 good cells</t>
  </si>
  <si>
    <t>8aug14  f's don't use</t>
  </si>
  <si>
    <t>(sp5) cells and SC seem small and short</t>
  </si>
  <si>
    <t>average of all good cell measurements 26.</t>
  </si>
  <si>
    <t>some cells ok</t>
  </si>
  <si>
    <t>22 n=25</t>
  </si>
  <si>
    <t>several images of sp1 had longer SCs with punctate series of foci</t>
  </si>
  <si>
    <t>22.95 n=20</t>
  </si>
  <si>
    <t>sp1, still some background, but some cells have very bright foci</t>
  </si>
  <si>
    <t>still some background, but some cells have very bright foci</t>
  </si>
  <si>
    <t>broken SC,</t>
  </si>
  <si>
    <t>many cells in the wrong stage</t>
  </si>
  <si>
    <t xml:space="preserve">mean 25.3
</t>
  </si>
  <si>
    <t xml:space="preserve">21 images </t>
  </si>
  <si>
    <t>cells all very compact, few pachtyene cells</t>
  </si>
  <si>
    <t>Msm males</t>
  </si>
  <si>
    <t>~5w</t>
  </si>
  <si>
    <t>mid Aug16</t>
  </si>
  <si>
    <t>MSM females</t>
  </si>
  <si>
    <t>next new litter</t>
  </si>
  <si>
    <t>end aug16</t>
  </si>
  <si>
    <t>Cast males</t>
  </si>
  <si>
    <t>~8w</t>
  </si>
  <si>
    <t>mid aug16</t>
  </si>
  <si>
    <t>WSB females</t>
  </si>
  <si>
    <t>mouse name</t>
  </si>
  <si>
    <t>mouse info</t>
  </si>
  <si>
    <t>raw images</t>
  </si>
  <si>
    <t>good cell images</t>
  </si>
  <si>
    <t>Msm</t>
  </si>
  <si>
    <t>22aug14</t>
  </si>
  <si>
    <t>23aug14</t>
  </si>
  <si>
    <t>24aug14</t>
  </si>
  <si>
    <t>seperated females and males on 31aug14</t>
  </si>
  <si>
    <t xml:space="preserve">cage 1 </t>
  </si>
  <si>
    <t>cage 2</t>
  </si>
  <si>
    <t>2 WSB litters found 14sep14 at 9pm</t>
  </si>
  <si>
    <t>today</t>
  </si>
  <si>
    <t>current cost per day</t>
  </si>
  <si>
    <t>female reproductive cycle article</t>
  </si>
  <si>
    <t>http://www.plosone.org/article/info%3Adoi%2F10.1371%2Fjournal.pone.0035538#s2</t>
  </si>
  <si>
    <t xml:space="preserve">WSB stock </t>
  </si>
  <si>
    <t>date</t>
  </si>
  <si>
    <t>cage 1 (female only)</t>
  </si>
  <si>
    <t>8jul14</t>
  </si>
  <si>
    <t>9jul14</t>
  </si>
  <si>
    <t>10jul14</t>
  </si>
  <si>
    <t>11jul14</t>
  </si>
  <si>
    <t>12jul14 (last day)</t>
  </si>
  <si>
    <t>22jul14</t>
  </si>
  <si>
    <t>23jul14</t>
  </si>
  <si>
    <t>not esterus</t>
  </si>
  <si>
    <t>esterus?</t>
  </si>
  <si>
    <t>esterus, switched into mating cage</t>
  </si>
  <si>
    <t xml:space="preserve">not quite esterus paired with 2929. 
</t>
  </si>
  <si>
    <t>not cycling</t>
  </si>
  <si>
    <t>mating</t>
  </si>
  <si>
    <t>esterus, move to matting cage L3. tried colsolidating with 2892 and they started fighting hard.</t>
  </si>
  <si>
    <t>moved to back to female cage</t>
  </si>
  <si>
    <t>may not be pregnant, no reall sign of bump and nipples not extruding</t>
  </si>
  <si>
    <t>cage 2 L3 male</t>
  </si>
  <si>
    <t>proesterus</t>
  </si>
  <si>
    <t>esterus, no plug</t>
  </si>
  <si>
    <t>no plug</t>
  </si>
  <si>
    <t>seminal protein in vag, call P</t>
  </si>
  <si>
    <t>no nipples showing, maybe larger</t>
  </si>
  <si>
    <t>esterus</t>
  </si>
  <si>
    <t>smallish plug. move to female cage tomorrow</t>
  </si>
  <si>
    <t>no plug, move to fe</t>
  </si>
  <si>
    <t>white protein in vag, should be pregnant already</t>
  </si>
  <si>
    <t>bigger, not quite sure of 'bump', but pretty sure pregnant</t>
  </si>
  <si>
    <t>nipples not too prominant. no obvious bump.</t>
  </si>
  <si>
    <t>added</t>
  </si>
  <si>
    <t>plug, moved to female cage</t>
  </si>
  <si>
    <t>cage 3 L1_3 male</t>
  </si>
  <si>
    <t>2797 (blondie)</t>
  </si>
  <si>
    <t>no plug, kept in harem cage</t>
  </si>
  <si>
    <t>probably pregnant, assume similar stage to 2890, similar size</t>
  </si>
  <si>
    <t>larger, bump and nipples out</t>
  </si>
  <si>
    <t>number</t>
  </si>
  <si>
    <t>2892 (95?)</t>
  </si>
  <si>
    <t>maybe plug, or else swollen vag</t>
  </si>
  <si>
    <t>pregnant, in harem cage.</t>
  </si>
  <si>
    <t>bigger, pregnant. bite marks on back</t>
  </si>
  <si>
    <t>downstairs1</t>
  </si>
  <si>
    <t>PWD_F1</t>
  </si>
  <si>
    <t>no plug, non-esterus</t>
  </si>
  <si>
    <t>plug, seperated from male</t>
  </si>
  <si>
    <t>downstairs2</t>
  </si>
  <si>
    <t>PWD_F2</t>
  </si>
  <si>
    <t>no plug, seperated from male.</t>
  </si>
  <si>
    <t>paired with male 1</t>
  </si>
  <si>
    <t>Mice being used</t>
  </si>
  <si>
    <t>sex</t>
  </si>
  <si>
    <t>DB</t>
  </si>
  <si>
    <t>age when mated</t>
  </si>
  <si>
    <t>line</t>
  </si>
  <si>
    <t>plug</t>
  </si>
  <si>
    <t>sac</t>
  </si>
  <si>
    <t>stage</t>
  </si>
  <si>
    <t>embryos</t>
  </si>
  <si>
    <t>f</t>
  </si>
  <si>
    <t>13 w</t>
  </si>
  <si>
    <t>L3</t>
  </si>
  <si>
    <t>no plug this round</t>
  </si>
  <si>
    <t>29jul14 / deciding not pregnant, will not euth</t>
  </si>
  <si>
    <t>11jul14 by 2929 -- might not be preg</t>
  </si>
  <si>
    <t>17.5 will be 28jul14</t>
  </si>
  <si>
    <t>10jul14 by 2929</t>
  </si>
  <si>
    <t>17.5 will be 27jul14, may wait to work with Maria</t>
  </si>
  <si>
    <t>NOT pregnant</t>
  </si>
  <si>
    <t>not pregnant</t>
  </si>
  <si>
    <t>m</t>
  </si>
  <si>
    <t>15 weeks</t>
  </si>
  <si>
    <t>L1_3</t>
  </si>
  <si>
    <t>28jul14</t>
  </si>
  <si>
    <t>day 5? 8? embryos were equal size to the palcenta</t>
  </si>
  <si>
    <t>11jul14 by 2892</t>
  </si>
  <si>
    <t>27jul14</t>
  </si>
  <si>
    <t>16.5, yet large</t>
  </si>
  <si>
    <t>females should be 6 weeks by mating</t>
  </si>
  <si>
    <t>mice 5jun14  to 30jan14 will be 6wks by this point</t>
  </si>
  <si>
    <t>12jul14</t>
  </si>
  <si>
    <t>29jul14</t>
  </si>
  <si>
    <t>start breeding again 17jul14 or 18jul14 / 21jul14 after chicago popgen</t>
  </si>
  <si>
    <t>PWD_M1</t>
  </si>
  <si>
    <t>17jul14</t>
  </si>
  <si>
    <t>WSB breedin</t>
  </si>
  <si>
    <t>PWD_M2</t>
  </si>
  <si>
    <t>17w (didn't mate)</t>
  </si>
  <si>
    <t>21jul14</t>
  </si>
  <si>
    <t>Cage1</t>
  </si>
  <si>
    <t>19jul14</t>
  </si>
  <si>
    <t>20jul14</t>
  </si>
  <si>
    <t>24jul14</t>
  </si>
  <si>
    <t>25jul14 (last day to miss Marla's wedding)</t>
  </si>
  <si>
    <t>18jul14</t>
  </si>
  <si>
    <t>gone</t>
  </si>
  <si>
    <t>paired with 2929</t>
  </si>
  <si>
    <t>male</t>
  </si>
  <si>
    <t>female</t>
  </si>
  <si>
    <t>paired with 2797</t>
  </si>
  <si>
    <t>PWD 2</t>
  </si>
  <si>
    <t>no plug, seperated from male</t>
  </si>
  <si>
    <t>16 w</t>
  </si>
  <si>
    <t>6 week old females</t>
  </si>
  <si>
    <t>6jul14 to 2mar14</t>
  </si>
  <si>
    <t>PWD_F1 had 6 pups on 31jul14, will try disecting on wednesday</t>
  </si>
  <si>
    <t>Cage</t>
  </si>
  <si>
    <t>M</t>
  </si>
  <si>
    <t>T</t>
  </si>
  <si>
    <t>W</t>
  </si>
  <si>
    <t>R</t>
  </si>
  <si>
    <t>5aug14</t>
  </si>
  <si>
    <t>6aug14</t>
  </si>
  <si>
    <t>7aug14</t>
  </si>
  <si>
    <t>8aug14</t>
  </si>
  <si>
    <t>9aug14</t>
  </si>
  <si>
    <t>10aug14</t>
  </si>
  <si>
    <t>11aug14</t>
  </si>
  <si>
    <t>12aug14</t>
  </si>
  <si>
    <t>13aug14</t>
  </si>
  <si>
    <t>14aug14 (last day to miss first day of courses)</t>
  </si>
  <si>
    <t>start traveling to MT</t>
  </si>
  <si>
    <t>paired with PWD male</t>
  </si>
  <si>
    <t>paired with male</t>
  </si>
  <si>
    <t>white protein inside vagina, not a clear plug,</t>
  </si>
  <si>
    <t>20.5, sacrificed, was not pregnant</t>
  </si>
  <si>
    <t>big plug by 2761</t>
  </si>
  <si>
    <t>plug?</t>
  </si>
  <si>
    <t>probably not a plug</t>
  </si>
  <si>
    <t>cage 1</t>
  </si>
  <si>
    <t>cage 3</t>
  </si>
  <si>
    <t>cage 4</t>
  </si>
  <si>
    <t>mice used</t>
  </si>
  <si>
    <t>embyros</t>
  </si>
  <si>
    <t>13jun14</t>
  </si>
  <si>
    <t>30jun14</t>
  </si>
  <si>
    <t>17.5 but embryos seemed smaller, hard to sex and id</t>
  </si>
  <si>
    <t>litter of 6 22aug14</t>
  </si>
  <si>
    <t>15jun14</t>
  </si>
  <si>
    <t>3jul14</t>
  </si>
  <si>
    <t>waited till 18.5 for larger embryo to work with. were much larger than last 17.5.. 4 females, collected ~4ovaries. tore some whilt opening cavity/torso</t>
  </si>
  <si>
    <t>expand these mice, do not kill</t>
  </si>
  <si>
    <t>litter of 6 27aug14</t>
  </si>
  <si>
    <t>5jul14</t>
  </si>
  <si>
    <t>assumed female would be pregnant after housed with male/harem cage. she was not pregnant</t>
  </si>
  <si>
    <t>female species / strain</t>
  </si>
  <si>
    <t>sample size</t>
  </si>
  <si>
    <t>heterochiasmy (male/female)</t>
  </si>
  <si>
    <t>publication</t>
  </si>
  <si>
    <t>should be day 17.5</t>
  </si>
  <si>
    <t>~26 MLH1</t>
  </si>
  <si>
    <t>litter of 6 30aug14</t>
  </si>
  <si>
    <t>female already gave birth at 17.5.  eut'd litter of 11 by decapitation</t>
  </si>
  <si>
    <t>1_3</t>
  </si>
  <si>
    <t>7jul14</t>
  </si>
  <si>
    <t>19.5, but embryos staged at 12</t>
  </si>
  <si>
    <t>this female looked ill, was missing patches of fur and seemed overly anxious when handeling</t>
  </si>
  <si>
    <t>Murdoch?</t>
  </si>
  <si>
    <t>PWD (Mmm)</t>
  </si>
  <si>
    <t>used in set 2</t>
  </si>
  <si>
    <t>~27 MLH1</t>
  </si>
  <si>
    <t>14aug14</t>
  </si>
  <si>
    <t>30aug14, does not appear pregnant</t>
  </si>
  <si>
    <t>4jun14</t>
  </si>
  <si>
    <t>13aug14 not pregnant</t>
  </si>
  <si>
    <t>19jun14</t>
  </si>
  <si>
    <t>15 but embryos were much smaller, like day 5</t>
  </si>
  <si>
    <t>Dumont 2011</t>
  </si>
  <si>
    <t>possible male mice</t>
  </si>
  <si>
    <t>CxP</t>
  </si>
  <si>
    <t>~ 27 MLH1</t>
  </si>
  <si>
    <t>big ol mice, left large plugs in the females, possibly left there for 2 days</t>
  </si>
  <si>
    <t>male measurements</t>
  </si>
  <si>
    <t>mice killed with good tissue</t>
  </si>
  <si>
    <t>CZECHI</t>
  </si>
  <si>
    <t>sucessful embryos</t>
  </si>
  <si>
    <t>~26</t>
  </si>
  <si>
    <t>my fault</t>
  </si>
  <si>
    <t>~22</t>
  </si>
  <si>
    <t>3 males</t>
  </si>
  <si>
    <t>PxC</t>
  </si>
  <si>
    <t>~26.5</t>
  </si>
  <si>
    <t>~30</t>
  </si>
  <si>
    <t>Pig</t>
  </si>
  <si>
    <t>SC</t>
  </si>
  <si>
    <t>190.3um</t>
  </si>
  <si>
    <t>MLH1 foci</t>
  </si>
  <si>
    <t>32.0 +-4.5</t>
  </si>
  <si>
    <t>variation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</si>
</sst>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"/>
    <numFmt numFmtId="166" formatCode="m-d-yy"/>
    <numFmt numFmtId="167" formatCode="dmmmyy"/>
  </numFmts>
  <fonts count="18">
    <font>
      <sz val="10.0"/>
      <color rgb="FF000000"/>
      <name val="Arial"/>
    </font>
    <font>
      <b/>
    </font>
    <font/>
    <font>
      <name val="Arial"/>
    </font>
    <font>
      <strike/>
      <name val="Arial"/>
    </font>
    <font>
      <color rgb="FF000000"/>
      <name val="Arial"/>
    </font>
    <font>
      <b/>
      <name val="Arial"/>
    </font>
    <font>
      <sz val="11.0"/>
      <color rgb="FF000000"/>
      <name val="Inconsolata"/>
    </font>
    <font>
      <b/>
      <sz val="11.0"/>
      <color rgb="FF000000"/>
      <name val="Inconsolata"/>
    </font>
    <font>
      <strike/>
    </font>
    <font>
      <sz val="11.0"/>
      <color rgb="FF000000"/>
      <name val="Calibri"/>
    </font>
    <font>
      <sz val="11.0"/>
    </font>
    <font>
      <sz val="10.0"/>
    </font>
    <font>
      <b/>
      <strike/>
    </font>
    <font>
      <u/>
      <sz val="10.0"/>
      <color rgb="FF0000FF"/>
    </font>
    <font>
      <b/>
      <sz val="13.0"/>
      <color rgb="FF191919"/>
    </font>
    <font>
      <b/>
      <sz val="10.0"/>
    </font>
    <font>
      <sz val="10.0"/>
      <color rgb="FF1155CC"/>
    </font>
  </fonts>
  <fills count="2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980000"/>
        <bgColor rgb="FF980000"/>
      </patternFill>
    </fill>
  </fills>
  <borders count="6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readingOrder="0"/>
    </xf>
    <xf borderId="0" fillId="2" fontId="3" numFmtId="0" xfId="0" applyAlignment="1" applyFill="1" applyFont="1">
      <alignment readingOrder="0" vertical="bottom"/>
    </xf>
    <xf borderId="0" fillId="3" fontId="3" numFmtId="0" xfId="0" applyAlignment="1" applyFill="1" applyFont="1">
      <alignment readingOrder="0" vertical="bottom"/>
    </xf>
    <xf borderId="0" fillId="0" fontId="2" numFmtId="166" xfId="0" applyAlignment="1" applyFont="1" applyNumberFormat="1">
      <alignment readingOrder="0"/>
    </xf>
    <xf borderId="0" fillId="4" fontId="3" numFmtId="0" xfId="0" applyAlignment="1" applyFill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5" fontId="3" numFmtId="0" xfId="0" applyAlignment="1" applyFill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vertical="bottom"/>
    </xf>
    <xf borderId="1" fillId="0" fontId="5" numFmtId="0" xfId="0" applyAlignment="1" applyBorder="1" applyFont="1">
      <alignment readingOrder="0" vertical="bottom"/>
    </xf>
    <xf borderId="0" fillId="6" fontId="3" numFmtId="0" xfId="0" applyAlignment="1" applyFill="1" applyFont="1">
      <alignment readingOrder="0" vertical="bottom"/>
    </xf>
    <xf borderId="0" fillId="7" fontId="3" numFmtId="0" xfId="0" applyAlignment="1" applyFill="1" applyFont="1">
      <alignment readingOrder="0" vertical="bottom"/>
    </xf>
    <xf borderId="0" fillId="2" fontId="2" numFmtId="0" xfId="0" applyAlignment="1" applyFont="1">
      <alignment readingOrder="0"/>
    </xf>
    <xf borderId="0" fillId="8" fontId="3" numFmtId="0" xfId="0" applyAlignment="1" applyFill="1" applyFont="1">
      <alignment readingOrder="0" vertical="bottom"/>
    </xf>
    <xf borderId="0" fillId="0" fontId="6" numFmtId="0" xfId="0" applyAlignment="1" applyFont="1">
      <alignment readingOrder="0" vertical="bottom"/>
    </xf>
    <xf borderId="0" fillId="9" fontId="7" numFmtId="0" xfId="0" applyAlignment="1" applyFill="1" applyFont="1">
      <alignment readingOrder="0"/>
    </xf>
    <xf borderId="0" fillId="6" fontId="6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9" fontId="8" numFmtId="0" xfId="0" applyAlignment="1" applyFont="1">
      <alignment readingOrder="0"/>
    </xf>
    <xf borderId="0" fillId="3" fontId="6" numFmtId="0" xfId="0" applyAlignment="1" applyFont="1">
      <alignment readingOrder="0" vertical="bottom"/>
    </xf>
    <xf borderId="0" fillId="5" fontId="6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3" numFmtId="167" xfId="0" applyAlignment="1" applyFont="1" applyNumberFormat="1">
      <alignment readingOrder="0" vertical="bottom"/>
    </xf>
    <xf borderId="0" fillId="9" fontId="3" numFmtId="0" xfId="0" applyAlignment="1" applyFon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10" fontId="3" numFmtId="0" xfId="0" applyAlignment="1" applyFill="1" applyFont="1">
      <alignment readingOrder="0" vertical="bottom"/>
    </xf>
    <xf borderId="0" fillId="11" fontId="3" numFmtId="0" xfId="0" applyAlignment="1" applyFill="1" applyFont="1">
      <alignment readingOrder="0" vertical="bottom"/>
    </xf>
    <xf borderId="0" fillId="0" fontId="9" numFmtId="0" xfId="0" applyAlignment="1" applyFont="1">
      <alignment readingOrder="0"/>
    </xf>
    <xf borderId="0" fillId="0" fontId="2" numFmtId="164" xfId="0" applyFont="1" applyNumberFormat="1"/>
    <xf borderId="0" fillId="12" fontId="6" numFmtId="0" xfId="0" applyAlignment="1" applyFill="1" applyFont="1">
      <alignment readingOrder="0" vertical="bottom"/>
    </xf>
    <xf borderId="0" fillId="13" fontId="6" numFmtId="0" xfId="0" applyAlignment="1" applyFill="1" applyFont="1">
      <alignment readingOrder="0" vertical="bottom"/>
    </xf>
    <xf borderId="0" fillId="14" fontId="6" numFmtId="0" xfId="0" applyAlignment="1" applyFill="1" applyFont="1">
      <alignment readingOrder="0" vertical="bottom"/>
    </xf>
    <xf borderId="0" fillId="0" fontId="10" numFmtId="0" xfId="0" applyAlignment="1" applyFont="1">
      <alignment readingOrder="0" shrinkToFit="0" vertical="bottom" wrapText="0"/>
    </xf>
    <xf borderId="0" fillId="13" fontId="3" numFmtId="0" xfId="0" applyAlignment="1" applyFont="1">
      <alignment readingOrder="0" vertical="bottom"/>
    </xf>
    <xf borderId="0" fillId="3" fontId="4" numFmtId="0" xfId="0" applyAlignment="1" applyFont="1">
      <alignment readingOrder="0" vertical="bottom"/>
    </xf>
    <xf borderId="0" fillId="15" fontId="3" numFmtId="0" xfId="0" applyAlignment="1" applyFill="1" applyFont="1">
      <alignment readingOrder="0" vertical="bottom"/>
    </xf>
    <xf borderId="0" fillId="16" fontId="6" numFmtId="0" xfId="0" applyAlignment="1" applyFill="1" applyFont="1">
      <alignment readingOrder="0" vertical="bottom"/>
    </xf>
    <xf borderId="0" fillId="2" fontId="6" numFmtId="0" xfId="0" applyAlignment="1" applyFont="1">
      <alignment readingOrder="0" vertical="bottom"/>
    </xf>
    <xf borderId="0" fillId="17" fontId="3" numFmtId="0" xfId="0" applyAlignment="1" applyFill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9" fontId="5" numFmtId="0" xfId="0" applyAlignment="1" applyFont="1">
      <alignment readingOrder="0"/>
    </xf>
    <xf borderId="0" fillId="4" fontId="5" numFmtId="0" xfId="0" applyAlignment="1" applyFont="1">
      <alignment readingOrder="0"/>
    </xf>
    <xf borderId="0" fillId="11" fontId="5" numFmtId="0" xfId="0" applyAlignment="1" applyFont="1">
      <alignment readingOrder="0"/>
    </xf>
    <xf borderId="0" fillId="5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0" fillId="4" fontId="10" numFmtId="0" xfId="0" applyAlignment="1" applyFont="1">
      <alignment readingOrder="0" shrinkToFit="0" vertical="bottom" wrapText="0"/>
    </xf>
    <xf borderId="0" fillId="4" fontId="1" numFmtId="0" xfId="0" applyAlignment="1" applyFont="1">
      <alignment readingOrder="0" vertical="bottom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9" fontId="1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7" fontId="2" numFmtId="0" xfId="0" applyAlignment="1" applyFont="1">
      <alignment readingOrder="0" vertical="bottom"/>
    </xf>
    <xf borderId="0" fillId="6" fontId="10" numFmtId="0" xfId="0" applyAlignment="1" applyFont="1">
      <alignment readingOrder="0" shrinkToFit="0" vertical="bottom" wrapText="0"/>
    </xf>
    <xf borderId="0" fillId="6" fontId="9" numFmtId="0" xfId="0" applyAlignment="1" applyFont="1">
      <alignment readingOrder="0"/>
    </xf>
    <xf borderId="0" fillId="9" fontId="2" numFmtId="0" xfId="0" applyAlignment="1" applyFont="1">
      <alignment readingOrder="0" vertical="bottom"/>
    </xf>
    <xf borderId="0" fillId="6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2" fontId="11" numFmtId="0" xfId="0" applyAlignment="1" applyFont="1">
      <alignment readingOrder="0" shrinkToFit="0" vertical="bottom" wrapText="0"/>
    </xf>
    <xf borderId="0" fillId="3" fontId="9" numFmtId="0" xfId="0" applyAlignment="1" applyFont="1">
      <alignment readingOrder="0" vertical="bottom"/>
    </xf>
    <xf borderId="0" fillId="3" fontId="11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 vertical="bottom"/>
    </xf>
    <xf borderId="0" fillId="5" fontId="2" numFmtId="0" xfId="0" applyAlignment="1" applyFont="1">
      <alignment readingOrder="0" vertical="bottom"/>
    </xf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11" fontId="11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6" fontId="1" numFmtId="0" xfId="0" applyAlignment="1" applyFont="1">
      <alignment readingOrder="0" vertical="bottom"/>
    </xf>
    <xf borderId="0" fillId="6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6" fontId="12" numFmtId="0" xfId="0" applyAlignment="1" applyFont="1">
      <alignment readingOrder="0" shrinkToFit="0" vertical="bottom" wrapText="0"/>
    </xf>
    <xf borderId="0" fillId="3" fontId="9" numFmtId="0" xfId="0" applyAlignment="1" applyFont="1">
      <alignment readingOrder="0"/>
    </xf>
    <xf borderId="0" fillId="3" fontId="1" numFmtId="0" xfId="0" applyAlignment="1" applyFont="1">
      <alignment readingOrder="0"/>
    </xf>
    <xf borderId="0" fillId="18" fontId="2" numFmtId="0" xfId="0" applyAlignment="1" applyFill="1" applyFont="1">
      <alignment readingOrder="0"/>
    </xf>
    <xf borderId="0" fillId="3" fontId="13" numFmtId="0" xfId="0" applyAlignment="1" applyFont="1">
      <alignment readingOrder="0"/>
    </xf>
    <xf borderId="0" fillId="9" fontId="2" numFmtId="0" xfId="0" applyAlignment="1" applyFont="1">
      <alignment readingOrder="0"/>
    </xf>
    <xf borderId="0" fillId="19" fontId="1" numFmtId="0" xfId="0" applyAlignment="1" applyFill="1" applyFont="1">
      <alignment readingOrder="0"/>
    </xf>
    <xf borderId="0" fillId="20" fontId="2" numFmtId="0" xfId="0" applyAlignment="1" applyFill="1" applyFont="1">
      <alignment readingOrder="0"/>
    </xf>
    <xf borderId="0" fillId="3" fontId="13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3" fontId="1" numFmtId="0" xfId="0" applyAlignment="1" applyFont="1">
      <alignment readingOrder="0" vertical="bottom"/>
    </xf>
    <xf borderId="0" fillId="21" fontId="2" numFmtId="0" xfId="0" applyAlignment="1" applyFill="1" applyFont="1">
      <alignment readingOrder="0"/>
    </xf>
    <xf borderId="0" fillId="11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7" fontId="2" numFmtId="0" xfId="0" applyAlignment="1" applyFont="1">
      <alignment readingOrder="0"/>
    </xf>
    <xf borderId="0" fillId="18" fontId="1" numFmtId="0" xfId="0" applyAlignment="1" applyFont="1">
      <alignment readingOrder="0"/>
    </xf>
    <xf borderId="0" fillId="22" fontId="1" numFmtId="0" xfId="0" applyAlignment="1" applyFill="1" applyFont="1">
      <alignment readingOrder="0"/>
    </xf>
    <xf borderId="0" fillId="10" fontId="11" numFmtId="0" xfId="0" applyAlignment="1" applyFont="1">
      <alignment readingOrder="0" shrinkToFit="0" vertical="bottom" wrapText="0"/>
    </xf>
    <xf borderId="0" fillId="3" fontId="2" numFmtId="0" xfId="0" applyFont="1"/>
    <xf borderId="0" fillId="23" fontId="2" numFmtId="0" xfId="0" applyAlignment="1" applyFill="1" applyFont="1">
      <alignment readingOrder="0"/>
    </xf>
    <xf borderId="0" fillId="0" fontId="12" numFmtId="0" xfId="0" applyAlignment="1" applyFont="1">
      <alignment vertical="bottom"/>
    </xf>
    <xf borderId="0" fillId="0" fontId="12" numFmtId="14" xfId="0" applyAlignment="1" applyFont="1" applyNumberFormat="1">
      <alignment horizontal="right" vertical="bottom"/>
    </xf>
    <xf borderId="0" fillId="9" fontId="12" numFmtId="14" xfId="0" applyAlignment="1" applyFont="1" applyNumberFormat="1">
      <alignment vertical="bottom"/>
    </xf>
    <xf borderId="0" fillId="0" fontId="12" numFmtId="0" xfId="0" applyAlignment="1" applyFont="1">
      <alignment horizontal="right" vertical="bottom"/>
    </xf>
    <xf borderId="0" fillId="0" fontId="12" numFmtId="0" xfId="0" applyFont="1"/>
    <xf borderId="0" fillId="9" fontId="14" numFmtId="0" xfId="0" applyAlignment="1" applyFont="1">
      <alignment readingOrder="0"/>
    </xf>
    <xf borderId="2" fillId="0" fontId="12" numFmtId="0" xfId="0" applyAlignment="1" applyBorder="1" applyFont="1">
      <alignment horizontal="right" vertical="bottom"/>
    </xf>
    <xf borderId="0" fillId="9" fontId="15" numFmtId="0" xfId="0" applyAlignment="1" applyFont="1">
      <alignment vertical="bottom"/>
    </xf>
    <xf borderId="3" fillId="0" fontId="12" numFmtId="0" xfId="0" applyAlignment="1" applyBorder="1" applyFont="1">
      <alignment vertical="bottom"/>
    </xf>
    <xf borderId="0" fillId="6" fontId="12" numFmtId="0" xfId="0" applyAlignment="1" applyFont="1">
      <alignment readingOrder="0"/>
    </xf>
    <xf borderId="3" fillId="0" fontId="12" numFmtId="0" xfId="0" applyAlignment="1" applyBorder="1" applyFont="1">
      <alignment horizontal="right" vertical="bottom"/>
    </xf>
    <xf borderId="0" fillId="9" fontId="16" numFmtId="0" xfId="0" applyAlignment="1" applyFont="1">
      <alignment readingOrder="0"/>
    </xf>
    <xf borderId="4" fillId="0" fontId="12" numFmtId="0" xfId="0" applyAlignment="1" applyBorder="1" applyFont="1">
      <alignment vertical="bottom"/>
    </xf>
    <xf borderId="0" fillId="9" fontId="12" numFmtId="0" xfId="0" applyAlignment="1" applyFont="1">
      <alignment readingOrder="0"/>
    </xf>
    <xf borderId="3" fillId="0" fontId="12" numFmtId="14" xfId="0" applyAlignment="1" applyBorder="1" applyFont="1" applyNumberFormat="1">
      <alignment horizontal="right" vertical="bottom"/>
    </xf>
    <xf borderId="0" fillId="0" fontId="2" numFmtId="14" xfId="0" applyAlignment="1" applyFont="1" applyNumberFormat="1">
      <alignment readingOrder="0"/>
    </xf>
    <xf borderId="0" fillId="10" fontId="2" numFmtId="0" xfId="0" applyAlignment="1" applyFont="1">
      <alignment readingOrder="0"/>
    </xf>
    <xf borderId="5" fillId="9" fontId="17" numFmtId="0" xfId="0" applyAlignment="1" applyBorder="1" applyFont="1">
      <alignment horizontal="right" vertical="bottom"/>
    </xf>
    <xf borderId="0" fillId="0" fontId="12" numFmtId="0" xfId="0" applyAlignment="1" applyFont="1">
      <alignment horizontal="right" vertical="bottom"/>
    </xf>
    <xf borderId="2" fillId="0" fontId="12" numFmtId="0" xfId="0" applyAlignment="1" applyBorder="1" applyFont="1">
      <alignment vertical="bottom"/>
    </xf>
    <xf borderId="5" fillId="9" fontId="1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www.plosone.org/article/info%3Adoi%2F10.1371%2Fjournal.pone.0035538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29"/>
    <col customWidth="1" min="2" max="2" width="6.86"/>
    <col customWidth="1" min="3" max="3" width="13.29"/>
    <col customWidth="1" min="4" max="4" width="13.57"/>
    <col customWidth="1" min="5" max="5" width="4.86"/>
  </cols>
  <sheetData>
    <row r="1">
      <c r="A1" s="3" t="s">
        <v>0</v>
      </c>
      <c r="B1" s="3" t="s">
        <v>15</v>
      </c>
      <c r="C1" s="3" t="s">
        <v>16</v>
      </c>
      <c r="D1" s="5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</row>
    <row r="2">
      <c r="A2" s="3"/>
      <c r="B2" s="3"/>
      <c r="D2" s="8"/>
      <c r="F2" s="3"/>
      <c r="G2" s="8"/>
      <c r="H2" s="3"/>
    </row>
    <row r="3">
      <c r="A3" s="3"/>
      <c r="B3" s="3"/>
      <c r="D3" s="8"/>
      <c r="F3" s="3"/>
      <c r="G3" s="8"/>
      <c r="H3" s="3"/>
    </row>
    <row r="4">
      <c r="A4" s="3" t="s">
        <v>13</v>
      </c>
      <c r="B4" s="3"/>
      <c r="D4" s="8">
        <v>43245.0</v>
      </c>
      <c r="F4" s="3"/>
      <c r="G4" s="8"/>
      <c r="H4" s="3"/>
    </row>
    <row r="5">
      <c r="A5" s="3" t="s">
        <v>33</v>
      </c>
      <c r="B5" s="3"/>
      <c r="D5" s="8">
        <v>43244.0</v>
      </c>
      <c r="F5" s="3"/>
      <c r="G5" s="8"/>
      <c r="H5" s="3"/>
    </row>
    <row r="6">
      <c r="A6" s="3" t="s">
        <v>34</v>
      </c>
      <c r="B6" s="3"/>
      <c r="D6" s="3" t="s">
        <v>43</v>
      </c>
      <c r="F6" s="3"/>
      <c r="G6" s="8"/>
      <c r="H6" s="3"/>
    </row>
    <row r="7">
      <c r="A7" s="3" t="s">
        <v>40</v>
      </c>
      <c r="B7" s="3"/>
      <c r="D7" s="8">
        <v>43346.0</v>
      </c>
      <c r="F7" s="3" t="s">
        <v>44</v>
      </c>
      <c r="G7" s="8"/>
      <c r="H7" s="3" t="s">
        <v>44</v>
      </c>
    </row>
    <row r="8">
      <c r="A8" s="3" t="s">
        <v>42</v>
      </c>
      <c r="B8" s="3" t="s">
        <v>44</v>
      </c>
      <c r="D8" s="8">
        <v>43113.0</v>
      </c>
      <c r="G8" s="8"/>
      <c r="H8" s="3"/>
    </row>
    <row r="9">
      <c r="A9" s="3"/>
      <c r="B9" s="3"/>
      <c r="D9" s="8"/>
      <c r="F9" s="3"/>
      <c r="G9" s="8"/>
      <c r="H9" s="3"/>
    </row>
    <row r="10">
      <c r="A10" s="3"/>
      <c r="B10" s="3"/>
      <c r="D10" s="8"/>
      <c r="F10" s="3"/>
      <c r="G10" s="8"/>
      <c r="H10" s="3"/>
    </row>
    <row r="11">
      <c r="A11" s="3" t="s">
        <v>36</v>
      </c>
      <c r="B11" s="3"/>
      <c r="D11" s="8">
        <v>43237.0</v>
      </c>
      <c r="F11" s="3" t="s">
        <v>49</v>
      </c>
      <c r="G11" s="3" t="s">
        <v>49</v>
      </c>
      <c r="H11" s="3"/>
    </row>
    <row r="12">
      <c r="A12" s="3" t="s">
        <v>37</v>
      </c>
      <c r="B12" s="3"/>
      <c r="D12" s="8">
        <v>43368.0</v>
      </c>
      <c r="F12" s="11">
        <v>43273.0</v>
      </c>
      <c r="G12" s="11">
        <v>43273.0</v>
      </c>
      <c r="H12" s="3"/>
    </row>
    <row r="13">
      <c r="A13" s="3" t="s">
        <v>39</v>
      </c>
      <c r="B13" s="3"/>
      <c r="D13" s="8">
        <v>43361.0</v>
      </c>
      <c r="F13" s="11">
        <v>43237.0</v>
      </c>
      <c r="G13" s="8">
        <v>43244.0</v>
      </c>
      <c r="H13" s="3"/>
    </row>
    <row r="14">
      <c r="A14" s="3"/>
      <c r="B14" s="3"/>
      <c r="D14" s="8"/>
      <c r="F14" s="3"/>
      <c r="G14" s="8"/>
      <c r="H14" s="3"/>
    </row>
    <row r="15">
      <c r="A15" s="3" t="s">
        <v>45</v>
      </c>
      <c r="B15" s="3"/>
      <c r="D15" s="8">
        <v>43304.0</v>
      </c>
      <c r="F15" s="3" t="s">
        <v>49</v>
      </c>
      <c r="G15" s="8">
        <v>43112.0</v>
      </c>
      <c r="H15" s="3" t="s">
        <v>49</v>
      </c>
    </row>
    <row r="16">
      <c r="A16" s="3" t="s">
        <v>46</v>
      </c>
      <c r="B16" s="3"/>
      <c r="D16" s="8">
        <v>43343.0</v>
      </c>
      <c r="F16" s="8">
        <v>43216.0</v>
      </c>
      <c r="G16" s="8">
        <v>43216.0</v>
      </c>
      <c r="H16" s="3"/>
    </row>
    <row r="17">
      <c r="A17" s="3" t="s">
        <v>47</v>
      </c>
      <c r="B17" s="3"/>
      <c r="D17" s="8">
        <v>43225.0</v>
      </c>
      <c r="F17" s="3" t="s">
        <v>44</v>
      </c>
      <c r="G17" s="8"/>
      <c r="H17" s="3" t="s">
        <v>44</v>
      </c>
    </row>
    <row r="18">
      <c r="A18" s="3" t="s">
        <v>48</v>
      </c>
      <c r="B18" s="3"/>
      <c r="D18" s="3" t="s">
        <v>60</v>
      </c>
      <c r="F18" s="8">
        <v>43225.0</v>
      </c>
      <c r="G18" s="8"/>
      <c r="H18" s="3"/>
    </row>
    <row r="19">
      <c r="A19" s="3" t="s">
        <v>51</v>
      </c>
      <c r="B19" s="3"/>
      <c r="D19" s="3" t="s">
        <v>60</v>
      </c>
      <c r="F19" s="8">
        <v>43225.0</v>
      </c>
      <c r="G19" s="8"/>
      <c r="H19" s="3"/>
    </row>
    <row r="20">
      <c r="A20" s="3" t="s">
        <v>52</v>
      </c>
      <c r="B20" s="3"/>
      <c r="D20" s="3" t="s">
        <v>60</v>
      </c>
      <c r="F20" s="8">
        <v>43225.0</v>
      </c>
      <c r="G20" s="8"/>
      <c r="H20" s="3"/>
    </row>
    <row r="21">
      <c r="A21" s="3" t="s">
        <v>53</v>
      </c>
      <c r="B21" s="3"/>
      <c r="D21" s="3" t="s">
        <v>60</v>
      </c>
      <c r="F21" s="8">
        <v>43225.0</v>
      </c>
      <c r="G21" s="8"/>
      <c r="H21" s="3"/>
    </row>
    <row r="22">
      <c r="A22" s="3" t="s">
        <v>55</v>
      </c>
      <c r="B22" s="3"/>
      <c r="D22" s="8">
        <v>43332.0</v>
      </c>
      <c r="F22" s="3" t="s">
        <v>44</v>
      </c>
      <c r="G22" s="8"/>
      <c r="H22" s="3" t="s">
        <v>44</v>
      </c>
    </row>
    <row r="23">
      <c r="A23" s="3" t="s">
        <v>57</v>
      </c>
      <c r="B23" s="3"/>
      <c r="D23" s="8">
        <v>43332.0</v>
      </c>
      <c r="F23" s="3" t="s">
        <v>44</v>
      </c>
      <c r="G23" s="8"/>
      <c r="H23" s="3" t="s">
        <v>44</v>
      </c>
    </row>
    <row r="24">
      <c r="A24" s="3" t="s">
        <v>58</v>
      </c>
      <c r="B24" s="3"/>
      <c r="D24" s="8">
        <v>43318.0</v>
      </c>
      <c r="F24" s="8">
        <v>43252.0</v>
      </c>
      <c r="G24" s="8">
        <v>43252.0</v>
      </c>
    </row>
    <row r="25">
      <c r="A25" s="3" t="s">
        <v>59</v>
      </c>
      <c r="B25" s="3"/>
      <c r="D25" s="8">
        <v>43318.0</v>
      </c>
      <c r="F25" s="8">
        <v>43252.0</v>
      </c>
      <c r="G25" s="8">
        <v>43252.0</v>
      </c>
    </row>
    <row r="26">
      <c r="A26" s="3" t="s">
        <v>61</v>
      </c>
      <c r="B26" s="3"/>
      <c r="D26" s="8">
        <v>43276.0</v>
      </c>
      <c r="F26" s="8">
        <v>43123.0</v>
      </c>
      <c r="G26" s="8"/>
      <c r="H26" s="3" t="s">
        <v>70</v>
      </c>
    </row>
    <row r="27">
      <c r="A27" s="3" t="s">
        <v>62</v>
      </c>
      <c r="B27" s="3"/>
      <c r="D27" s="8"/>
      <c r="F27" s="8"/>
      <c r="G27" s="8"/>
    </row>
    <row r="28">
      <c r="A28" s="3"/>
      <c r="B28" s="3"/>
      <c r="D28" s="8"/>
      <c r="F28" s="8"/>
      <c r="G28" s="8"/>
    </row>
    <row r="29">
      <c r="A29" s="3"/>
      <c r="B29" s="3"/>
      <c r="D29" s="8"/>
      <c r="F29" s="8"/>
      <c r="G29" s="8"/>
    </row>
    <row r="30">
      <c r="A30" s="3" t="s">
        <v>75</v>
      </c>
      <c r="B30" s="3"/>
      <c r="D30" s="8">
        <v>43339.0</v>
      </c>
      <c r="F30" s="8">
        <v>43042.0</v>
      </c>
      <c r="G30" s="8">
        <v>43433.0</v>
      </c>
    </row>
    <row r="31">
      <c r="A31" s="3" t="s">
        <v>77</v>
      </c>
      <c r="B31" s="3"/>
      <c r="D31" s="8">
        <v>43339.0</v>
      </c>
      <c r="F31" s="8">
        <v>43217.0</v>
      </c>
      <c r="G31" s="8">
        <v>43193.0</v>
      </c>
    </row>
    <row r="32">
      <c r="A32" s="3" t="s">
        <v>79</v>
      </c>
      <c r="B32" s="3"/>
      <c r="D32" s="8">
        <v>43339.0</v>
      </c>
      <c r="F32" s="8">
        <v>43123.0</v>
      </c>
      <c r="G32" s="8"/>
      <c r="H32" s="3" t="s">
        <v>70</v>
      </c>
    </row>
    <row r="33">
      <c r="A33" s="3" t="s">
        <v>81</v>
      </c>
      <c r="B33" s="3"/>
      <c r="D33" s="8">
        <v>43339.0</v>
      </c>
      <c r="F33" s="8">
        <v>43123.0</v>
      </c>
      <c r="G33" s="8"/>
      <c r="H33" s="3" t="s">
        <v>70</v>
      </c>
    </row>
    <row r="34">
      <c r="A34" s="3" t="s">
        <v>88</v>
      </c>
      <c r="B34" s="3"/>
      <c r="D34" s="8">
        <v>43339.0</v>
      </c>
      <c r="F34" s="8">
        <v>43123.0</v>
      </c>
      <c r="G34" s="8"/>
      <c r="H34" s="3" t="s">
        <v>70</v>
      </c>
    </row>
    <row r="35">
      <c r="A35" s="14"/>
      <c r="B35" s="16"/>
      <c r="C35" s="14"/>
      <c r="D35" s="17"/>
      <c r="E35" s="14"/>
      <c r="F35" s="17"/>
      <c r="G35" s="17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>
      <c r="A36" s="18" t="s">
        <v>90</v>
      </c>
      <c r="B36" s="16"/>
      <c r="C36" s="14"/>
      <c r="D36" s="17"/>
      <c r="E36" s="14"/>
      <c r="F36" s="17"/>
      <c r="G36" s="17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>
      <c r="A37" s="18" t="s">
        <v>91</v>
      </c>
      <c r="B37" s="16"/>
      <c r="C37" s="14"/>
      <c r="D37" s="17"/>
      <c r="E37" s="14"/>
      <c r="F37" s="17"/>
      <c r="G37" s="17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>
      <c r="A38" s="18" t="s">
        <v>93</v>
      </c>
      <c r="B38" s="16"/>
      <c r="C38" s="14"/>
      <c r="D38" s="17"/>
      <c r="E38" s="14"/>
      <c r="F38" s="17"/>
      <c r="G38" s="17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>
      <c r="A39" s="14"/>
      <c r="B39" s="16"/>
      <c r="C39" s="14"/>
      <c r="D39" s="17"/>
      <c r="E39" s="14"/>
      <c r="F39" s="17"/>
      <c r="G39" s="17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>
      <c r="B40" s="3"/>
      <c r="D40" s="8"/>
      <c r="F40" s="8"/>
      <c r="G40" s="8"/>
    </row>
    <row r="41">
      <c r="B41" s="3"/>
      <c r="D41" s="8"/>
      <c r="F41" s="8"/>
      <c r="G41" s="8"/>
    </row>
    <row r="42">
      <c r="A42" s="3" t="s">
        <v>95</v>
      </c>
      <c r="B42" s="3"/>
      <c r="D42" s="8">
        <v>43032.0</v>
      </c>
      <c r="F42" s="8">
        <v>42906.0</v>
      </c>
      <c r="G42" s="8">
        <v>42906.0</v>
      </c>
    </row>
    <row r="43">
      <c r="A43" s="3" t="s">
        <v>97</v>
      </c>
      <c r="B43" s="3"/>
      <c r="D43" s="8">
        <v>42837.0</v>
      </c>
      <c r="F43" s="3" t="s">
        <v>118</v>
      </c>
      <c r="G43" s="3" t="s">
        <v>118</v>
      </c>
    </row>
    <row r="44">
      <c r="A44" s="3" t="s">
        <v>99</v>
      </c>
      <c r="B44" s="3"/>
      <c r="D44" s="8">
        <v>43038.0</v>
      </c>
      <c r="F44" s="8"/>
      <c r="G44" s="8"/>
    </row>
    <row r="45">
      <c r="A45" s="3" t="s">
        <v>100</v>
      </c>
      <c r="B45" s="3"/>
      <c r="D45" s="8">
        <v>43038.0</v>
      </c>
      <c r="F45" s="8"/>
      <c r="G45" s="8"/>
    </row>
    <row r="46">
      <c r="A46" s="3" t="s">
        <v>101</v>
      </c>
      <c r="B46" s="3"/>
      <c r="D46" s="8">
        <v>43216.0</v>
      </c>
      <c r="F46" s="8">
        <v>43123.0</v>
      </c>
      <c r="G46" s="3" t="s">
        <v>49</v>
      </c>
      <c r="H46" s="3" t="s">
        <v>70</v>
      </c>
    </row>
    <row r="48">
      <c r="A48" s="3" t="s">
        <v>102</v>
      </c>
      <c r="D48" s="8">
        <v>43287.0</v>
      </c>
      <c r="F48" s="8">
        <v>43038.0</v>
      </c>
      <c r="G48" s="8">
        <v>43038.0</v>
      </c>
    </row>
    <row r="49">
      <c r="A49" s="3" t="s">
        <v>103</v>
      </c>
      <c r="D49" s="8">
        <v>43287.0</v>
      </c>
      <c r="F49" s="8">
        <v>43071.0</v>
      </c>
      <c r="G49" s="8">
        <v>43071.0</v>
      </c>
    </row>
    <row r="50">
      <c r="A50" s="3" t="s">
        <v>107</v>
      </c>
      <c r="B50" s="3" t="s">
        <v>126</v>
      </c>
      <c r="D50" s="8">
        <v>42837.0</v>
      </c>
      <c r="F50" s="3" t="s">
        <v>118</v>
      </c>
      <c r="G50" s="3" t="s">
        <v>118</v>
      </c>
    </row>
    <row r="51">
      <c r="A51" s="3" t="s">
        <v>109</v>
      </c>
      <c r="D51" s="8">
        <v>42906.0</v>
      </c>
      <c r="F51" s="8">
        <v>42757.0</v>
      </c>
      <c r="G51" s="8">
        <v>42757.0</v>
      </c>
    </row>
    <row r="52">
      <c r="A52" s="3" t="s">
        <v>110</v>
      </c>
      <c r="D52" s="8">
        <v>42906.0</v>
      </c>
      <c r="F52" s="8">
        <v>42757.0</v>
      </c>
      <c r="G52" s="8">
        <v>42757.0</v>
      </c>
    </row>
    <row r="53">
      <c r="A53" s="3" t="s">
        <v>111</v>
      </c>
      <c r="D53" s="8">
        <v>43273.0</v>
      </c>
      <c r="F53" s="8">
        <v>43059.0</v>
      </c>
      <c r="G53" s="8">
        <v>43059.0</v>
      </c>
    </row>
    <row r="54">
      <c r="A54" s="3" t="s">
        <v>112</v>
      </c>
      <c r="D54" s="8">
        <v>43003.0</v>
      </c>
      <c r="F54" s="8">
        <v>42852.0</v>
      </c>
      <c r="G54" s="8">
        <v>42852.0</v>
      </c>
    </row>
    <row r="55">
      <c r="A55" s="3"/>
      <c r="B55" s="3"/>
      <c r="D55" s="8"/>
      <c r="F55" s="8"/>
      <c r="G55" s="8"/>
    </row>
    <row r="56">
      <c r="A56" s="3" t="s">
        <v>113</v>
      </c>
      <c r="B56" s="3"/>
      <c r="D56" s="8">
        <v>43283.0</v>
      </c>
      <c r="F56" s="8">
        <v>43113.0</v>
      </c>
      <c r="G56" s="8">
        <v>43113.0</v>
      </c>
      <c r="H56" s="3" t="s">
        <v>44</v>
      </c>
    </row>
    <row r="57">
      <c r="A57" s="3" t="s">
        <v>115</v>
      </c>
      <c r="B57" s="3"/>
      <c r="D57" s="8">
        <v>43283.0</v>
      </c>
      <c r="F57" s="8">
        <v>43113.0</v>
      </c>
      <c r="G57" s="8">
        <v>43113.0</v>
      </c>
      <c r="H57" s="3" t="s">
        <v>44</v>
      </c>
    </row>
    <row r="58">
      <c r="A58" s="3" t="s">
        <v>116</v>
      </c>
      <c r="B58" s="3"/>
      <c r="D58" s="8">
        <v>42851.0</v>
      </c>
      <c r="F58" s="8"/>
      <c r="G58" s="8"/>
    </row>
    <row r="59">
      <c r="A59" s="3" t="s">
        <v>119</v>
      </c>
      <c r="B59" s="3"/>
      <c r="D59" s="3" t="s">
        <v>118</v>
      </c>
      <c r="F59" s="3" t="s">
        <v>118</v>
      </c>
      <c r="G59" s="3" t="s">
        <v>118</v>
      </c>
    </row>
    <row r="60">
      <c r="A60" s="3" t="s">
        <v>120</v>
      </c>
      <c r="B60" s="3"/>
      <c r="D60" s="3" t="s">
        <v>118</v>
      </c>
      <c r="F60" s="3" t="s">
        <v>118</v>
      </c>
      <c r="G60" s="3" t="s">
        <v>118</v>
      </c>
    </row>
    <row r="61">
      <c r="A61" s="3" t="s">
        <v>121</v>
      </c>
      <c r="B61" s="3"/>
      <c r="D61" s="8">
        <v>43244.0</v>
      </c>
      <c r="F61" s="8"/>
      <c r="G61" s="8"/>
    </row>
    <row r="62">
      <c r="A62" s="3" t="s">
        <v>123</v>
      </c>
      <c r="B62" s="3"/>
      <c r="D62" s="8">
        <v>42851.0</v>
      </c>
      <c r="F62" s="3" t="s">
        <v>118</v>
      </c>
      <c r="G62" s="3" t="s">
        <v>118</v>
      </c>
    </row>
    <row r="63">
      <c r="A63" s="3" t="s">
        <v>128</v>
      </c>
      <c r="B63" s="3"/>
      <c r="D63" s="8">
        <v>43038.0</v>
      </c>
      <c r="F63" s="8"/>
      <c r="G63" s="8"/>
    </row>
    <row r="64">
      <c r="A64" s="3" t="s">
        <v>129</v>
      </c>
      <c r="B64" s="3"/>
      <c r="D64" s="8">
        <v>43227.0</v>
      </c>
      <c r="F64" s="8">
        <v>43059.0</v>
      </c>
      <c r="G64" s="8">
        <v>43059.0</v>
      </c>
    </row>
    <row r="65">
      <c r="A65" s="3" t="s">
        <v>131</v>
      </c>
      <c r="B65" s="3"/>
      <c r="D65" s="8">
        <v>43227.0</v>
      </c>
      <c r="F65" s="8">
        <v>43059.0</v>
      </c>
      <c r="G65" s="8">
        <v>43059.0</v>
      </c>
    </row>
    <row r="66">
      <c r="A66" s="3" t="s">
        <v>132</v>
      </c>
      <c r="B66" s="3"/>
      <c r="D66" s="8">
        <v>43227.0</v>
      </c>
      <c r="F66" s="8">
        <v>43059.0</v>
      </c>
      <c r="G66" s="8">
        <v>43059.0</v>
      </c>
    </row>
    <row r="67">
      <c r="A67" s="3" t="s">
        <v>133</v>
      </c>
      <c r="B67" s="3"/>
      <c r="D67" s="3" t="s">
        <v>118</v>
      </c>
      <c r="F67" s="3" t="s">
        <v>118</v>
      </c>
      <c r="G67" s="3" t="s">
        <v>118</v>
      </c>
      <c r="H67" s="3" t="s">
        <v>118</v>
      </c>
    </row>
    <row r="68">
      <c r="A68" s="3" t="s">
        <v>134</v>
      </c>
      <c r="B68" s="3"/>
      <c r="D68" s="3" t="s">
        <v>118</v>
      </c>
      <c r="F68" s="3" t="s">
        <v>118</v>
      </c>
      <c r="G68" s="3" t="s">
        <v>118</v>
      </c>
      <c r="H68" s="3" t="s">
        <v>118</v>
      </c>
    </row>
    <row r="69">
      <c r="B69" s="3"/>
      <c r="D69" s="8"/>
      <c r="F69" s="8"/>
      <c r="G69" s="8"/>
    </row>
    <row r="70">
      <c r="A70" s="3" t="s">
        <v>135</v>
      </c>
      <c r="B70" s="3"/>
      <c r="D70" s="8">
        <v>43191.0</v>
      </c>
      <c r="F70" s="8"/>
      <c r="G70" s="8"/>
      <c r="H70" s="3" t="s">
        <v>49</v>
      </c>
    </row>
    <row r="71">
      <c r="A71" s="3" t="s">
        <v>137</v>
      </c>
      <c r="B71" s="3"/>
      <c r="D71" s="8">
        <v>43191.0</v>
      </c>
      <c r="F71" s="8"/>
      <c r="G71" s="8"/>
      <c r="H71" s="3" t="s">
        <v>49</v>
      </c>
    </row>
    <row r="72">
      <c r="A72" s="3" t="s">
        <v>139</v>
      </c>
      <c r="B72" s="3"/>
      <c r="D72" s="8">
        <v>43272.0</v>
      </c>
      <c r="F72" s="3" t="s">
        <v>118</v>
      </c>
      <c r="G72" s="3" t="s">
        <v>118</v>
      </c>
    </row>
    <row r="73">
      <c r="A73" s="3" t="s">
        <v>140</v>
      </c>
      <c r="B73" s="3"/>
      <c r="D73" s="8">
        <v>43150.0</v>
      </c>
      <c r="F73" s="8"/>
      <c r="G73" s="8"/>
      <c r="H73" s="3" t="s">
        <v>160</v>
      </c>
    </row>
    <row r="74">
      <c r="A74" s="3" t="s">
        <v>141</v>
      </c>
      <c r="B74" s="3"/>
      <c r="D74" s="8">
        <v>43150.0</v>
      </c>
      <c r="F74" s="8"/>
      <c r="G74" s="8"/>
      <c r="H74" s="3" t="s">
        <v>160</v>
      </c>
    </row>
    <row r="75">
      <c r="B75" s="3"/>
      <c r="D75" s="8"/>
      <c r="F75" s="8"/>
      <c r="G75" s="8"/>
    </row>
    <row r="76">
      <c r="A76" s="3" t="s">
        <v>142</v>
      </c>
      <c r="B76" s="3"/>
      <c r="D76" s="8">
        <v>43258.0</v>
      </c>
      <c r="F76" s="8">
        <v>43113.0</v>
      </c>
      <c r="G76" s="8">
        <v>43113.0</v>
      </c>
      <c r="H76" s="3" t="s">
        <v>165</v>
      </c>
    </row>
    <row r="77">
      <c r="A77" s="3" t="s">
        <v>144</v>
      </c>
      <c r="B77" s="3"/>
      <c r="D77" s="8">
        <v>43258.0</v>
      </c>
      <c r="F77" s="8">
        <v>43113.0</v>
      </c>
      <c r="G77" s="8">
        <v>43113.0</v>
      </c>
      <c r="H77" s="3" t="s">
        <v>165</v>
      </c>
    </row>
    <row r="78">
      <c r="A78" s="3" t="s">
        <v>145</v>
      </c>
      <c r="B78" s="3"/>
      <c r="D78" s="8">
        <v>43258.0</v>
      </c>
      <c r="F78" s="8">
        <v>43113.0</v>
      </c>
      <c r="G78" s="8">
        <v>43113.0</v>
      </c>
      <c r="H78" s="3" t="s">
        <v>165</v>
      </c>
    </row>
    <row r="79">
      <c r="A79" s="3"/>
      <c r="B79" s="3"/>
      <c r="D79" s="8"/>
      <c r="F79" s="8"/>
      <c r="G79" s="8"/>
    </row>
    <row r="80">
      <c r="A80" s="3" t="s">
        <v>150</v>
      </c>
      <c r="B80" s="3"/>
      <c r="D80" s="8">
        <v>43192.0</v>
      </c>
      <c r="F80" s="8">
        <v>43019.0</v>
      </c>
      <c r="G80" s="8">
        <v>43019.0</v>
      </c>
    </row>
    <row r="81">
      <c r="A81" s="18" t="s">
        <v>152</v>
      </c>
      <c r="B81" s="3"/>
      <c r="D81" s="8">
        <v>43192.0</v>
      </c>
      <c r="F81" s="8">
        <v>43019.0</v>
      </c>
      <c r="G81" s="8">
        <v>43019.0</v>
      </c>
    </row>
    <row r="82">
      <c r="A82" s="18" t="s">
        <v>153</v>
      </c>
      <c r="B82" s="3"/>
      <c r="D82" s="8">
        <v>43192.0</v>
      </c>
      <c r="F82" s="8">
        <v>43019.0</v>
      </c>
      <c r="G82" s="8">
        <v>43019.0</v>
      </c>
    </row>
    <row r="83">
      <c r="A83" s="3"/>
      <c r="B83" s="3"/>
      <c r="D83" s="8"/>
      <c r="F83" s="8"/>
      <c r="G83" s="8"/>
    </row>
    <row r="84">
      <c r="A84" s="3" t="s">
        <v>154</v>
      </c>
      <c r="B84" s="3"/>
      <c r="D84" s="8">
        <v>43250.0</v>
      </c>
      <c r="F84" s="8">
        <v>43059.0</v>
      </c>
      <c r="G84" s="8">
        <v>43059.0</v>
      </c>
    </row>
    <row r="85">
      <c r="A85" s="3" t="s">
        <v>155</v>
      </c>
      <c r="B85" s="3"/>
      <c r="D85" s="8">
        <v>43250.0</v>
      </c>
      <c r="F85" s="8">
        <v>43059.0</v>
      </c>
      <c r="G85" s="8">
        <v>43059.0</v>
      </c>
    </row>
    <row r="86">
      <c r="A86" s="3" t="s">
        <v>157</v>
      </c>
      <c r="B86" s="3"/>
      <c r="D86" s="8">
        <v>43250.0</v>
      </c>
      <c r="F86" s="8">
        <v>43059.0</v>
      </c>
      <c r="G86" s="8">
        <v>43059.0</v>
      </c>
    </row>
    <row r="87">
      <c r="A87" s="3" t="s">
        <v>159</v>
      </c>
      <c r="B87" s="3"/>
      <c r="D87" s="8">
        <v>43250.0</v>
      </c>
      <c r="F87" s="8">
        <v>43059.0</v>
      </c>
      <c r="G87" s="8">
        <v>43059.0</v>
      </c>
    </row>
    <row r="88">
      <c r="A88" s="3" t="s">
        <v>161</v>
      </c>
      <c r="B88" s="3"/>
      <c r="D88" s="8">
        <v>43250.0</v>
      </c>
      <c r="F88" s="8">
        <v>43059.0</v>
      </c>
      <c r="G88" s="8">
        <v>43059.0</v>
      </c>
    </row>
    <row r="90">
      <c r="A90" s="3" t="s">
        <v>162</v>
      </c>
      <c r="B90" s="3"/>
      <c r="D90" s="8">
        <v>43192.0</v>
      </c>
      <c r="F90" s="8">
        <v>43019.0</v>
      </c>
      <c r="G90" s="8">
        <v>43019.0</v>
      </c>
    </row>
    <row r="91">
      <c r="A91" s="3" t="s">
        <v>164</v>
      </c>
      <c r="B91" s="3"/>
      <c r="D91" s="8">
        <v>43171.0</v>
      </c>
      <c r="F91" s="8">
        <v>43019.0</v>
      </c>
      <c r="G91" s="8">
        <v>43019.0</v>
      </c>
    </row>
    <row r="93">
      <c r="A93" s="3" t="s">
        <v>166</v>
      </c>
      <c r="B93" s="3"/>
      <c r="D93" s="8">
        <v>43099.0</v>
      </c>
      <c r="F93" s="8">
        <v>43019.0</v>
      </c>
      <c r="G93" s="8">
        <v>43019.0</v>
      </c>
    </row>
    <row r="94">
      <c r="A94" s="3" t="s">
        <v>167</v>
      </c>
      <c r="B94" s="3"/>
      <c r="D94" s="8">
        <v>43011.0</v>
      </c>
    </row>
    <row r="96">
      <c r="A96" s="3" t="s">
        <v>168</v>
      </c>
      <c r="B96" s="3"/>
      <c r="D96" s="8">
        <v>42834.0</v>
      </c>
      <c r="F96" s="3" t="s">
        <v>187</v>
      </c>
      <c r="G96" s="3" t="s">
        <v>187</v>
      </c>
    </row>
    <row r="97">
      <c r="A97" s="3" t="s">
        <v>169</v>
      </c>
      <c r="B97" s="3"/>
      <c r="D97" s="8">
        <v>42834.0</v>
      </c>
      <c r="F97" s="3" t="s">
        <v>187</v>
      </c>
      <c r="G97" s="3" t="s">
        <v>187</v>
      </c>
    </row>
    <row r="98">
      <c r="A98" s="3" t="s">
        <v>148</v>
      </c>
      <c r="B98" s="3"/>
    </row>
    <row r="99">
      <c r="A99" s="3" t="s">
        <v>170</v>
      </c>
      <c r="B99" s="3"/>
    </row>
    <row r="100">
      <c r="A100" s="3" t="s">
        <v>172</v>
      </c>
      <c r="B100" s="3"/>
    </row>
    <row r="102">
      <c r="A102" s="3" t="s">
        <v>173</v>
      </c>
      <c r="B102" s="3"/>
      <c r="D102" s="8">
        <v>42936.0</v>
      </c>
      <c r="F102" s="3" t="s">
        <v>187</v>
      </c>
      <c r="G102" s="3" t="s">
        <v>187</v>
      </c>
    </row>
    <row r="103">
      <c r="A103" s="3" t="s">
        <v>174</v>
      </c>
      <c r="B103" s="3"/>
      <c r="D103" s="8">
        <v>43202.0</v>
      </c>
      <c r="F103" s="3" t="s">
        <v>187</v>
      </c>
      <c r="G103" s="3" t="s">
        <v>187</v>
      </c>
    </row>
    <row r="104">
      <c r="A104" s="3" t="s">
        <v>175</v>
      </c>
      <c r="B104" s="3"/>
      <c r="C104" s="3"/>
      <c r="D104" s="5">
        <v>42809.0</v>
      </c>
      <c r="E104" s="3"/>
      <c r="F104" s="3" t="s">
        <v>187</v>
      </c>
      <c r="G104" s="3" t="s">
        <v>187</v>
      </c>
      <c r="H104" s="3"/>
      <c r="I104" s="3"/>
      <c r="J104" s="3"/>
      <c r="K104" s="3"/>
      <c r="L104" s="3"/>
      <c r="M104" s="24"/>
    </row>
    <row r="105">
      <c r="A105" s="3"/>
      <c r="B105" s="3"/>
      <c r="C105" s="3"/>
      <c r="D105" s="5"/>
      <c r="E105" s="3"/>
      <c r="F105" s="5"/>
      <c r="G105" s="3"/>
      <c r="H105" s="3"/>
      <c r="I105" s="3"/>
      <c r="J105" s="3"/>
      <c r="K105" s="3"/>
      <c r="L105" s="3"/>
      <c r="M105" s="24"/>
    </row>
    <row r="106">
      <c r="A106" s="3" t="s">
        <v>176</v>
      </c>
      <c r="B106" s="3"/>
      <c r="C106" s="3"/>
      <c r="D106" s="5">
        <v>42936.0</v>
      </c>
      <c r="E106" s="3"/>
      <c r="F106" s="3" t="s">
        <v>187</v>
      </c>
      <c r="G106" s="3" t="s">
        <v>187</v>
      </c>
      <c r="H106" s="3"/>
      <c r="I106" s="3"/>
      <c r="J106" s="3"/>
      <c r="K106" s="3"/>
      <c r="L106" s="3"/>
      <c r="M106" s="24"/>
    </row>
    <row r="107">
      <c r="A107" s="3" t="s">
        <v>179</v>
      </c>
      <c r="B107" s="3"/>
      <c r="C107" s="3"/>
      <c r="D107" s="5">
        <v>42907.0</v>
      </c>
      <c r="E107" s="3"/>
      <c r="F107" s="5"/>
      <c r="G107" s="3"/>
      <c r="H107" s="3"/>
      <c r="I107" s="3"/>
      <c r="J107" s="3"/>
      <c r="K107" s="3"/>
      <c r="L107" s="3"/>
      <c r="M107" s="24"/>
    </row>
    <row r="108">
      <c r="A108" s="3" t="s">
        <v>180</v>
      </c>
      <c r="B108" s="3"/>
      <c r="C108" s="3"/>
      <c r="D108" s="5">
        <v>42824.0</v>
      </c>
      <c r="E108" s="3"/>
      <c r="F108" s="5"/>
      <c r="G108" s="3"/>
      <c r="H108" s="3"/>
      <c r="I108" s="3"/>
      <c r="J108" s="3"/>
      <c r="K108" s="3"/>
      <c r="L108" s="3"/>
      <c r="M108" s="24"/>
    </row>
    <row r="109">
      <c r="A109" s="3"/>
      <c r="B109" s="3"/>
      <c r="C109" s="3"/>
      <c r="D109" s="5"/>
      <c r="E109" s="3"/>
      <c r="F109" s="5"/>
      <c r="G109" s="3"/>
      <c r="H109" s="3"/>
      <c r="I109" s="3"/>
      <c r="J109" s="3"/>
      <c r="K109" s="3"/>
      <c r="L109" s="3"/>
      <c r="M109" s="24"/>
    </row>
    <row r="110">
      <c r="A110" s="1" t="s">
        <v>181</v>
      </c>
      <c r="B110" s="1"/>
      <c r="C110" s="1"/>
      <c r="D110" s="26">
        <v>43065.0</v>
      </c>
      <c r="E110" s="1"/>
      <c r="F110" s="1" t="s">
        <v>210</v>
      </c>
      <c r="G110" s="1"/>
      <c r="H110" s="1"/>
      <c r="I110" s="1"/>
      <c r="J110" s="1"/>
      <c r="K110" s="1"/>
      <c r="L110" s="1"/>
      <c r="M110" s="27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>
      <c r="A111" s="1" t="s">
        <v>183</v>
      </c>
      <c r="B111" s="1"/>
      <c r="C111" s="1"/>
      <c r="D111" s="26">
        <v>43011.0</v>
      </c>
      <c r="E111" s="1"/>
      <c r="F111" s="1" t="s">
        <v>214</v>
      </c>
      <c r="G111" s="1"/>
      <c r="H111" s="1"/>
      <c r="I111" s="1"/>
      <c r="J111" s="1"/>
      <c r="K111" s="1"/>
      <c r="L111" s="1"/>
      <c r="M111" s="27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>
      <c r="A112" s="1" t="s">
        <v>185</v>
      </c>
      <c r="B112" s="1"/>
      <c r="C112" s="1"/>
      <c r="D112" s="26">
        <v>43019.0</v>
      </c>
      <c r="E112" s="1"/>
      <c r="F112" s="1" t="s">
        <v>210</v>
      </c>
      <c r="G112" s="1"/>
      <c r="H112" s="1"/>
      <c r="I112" s="1"/>
      <c r="J112" s="1"/>
      <c r="K112" s="1"/>
      <c r="L112" s="1"/>
      <c r="M112" s="27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>
      <c r="A113" s="3" t="s">
        <v>186</v>
      </c>
      <c r="B113" s="3"/>
      <c r="C113" s="3"/>
      <c r="D113" s="5"/>
      <c r="E113" s="3"/>
      <c r="F113" s="5"/>
      <c r="G113" s="3"/>
      <c r="H113" s="3"/>
      <c r="I113" s="3"/>
      <c r="J113" s="3"/>
      <c r="K113" s="3"/>
      <c r="L113" s="3"/>
      <c r="M113" s="24"/>
    </row>
    <row r="114">
      <c r="A114" s="3" t="s">
        <v>188</v>
      </c>
      <c r="B114" s="3"/>
      <c r="C114" s="3"/>
      <c r="D114" s="5"/>
      <c r="E114" s="3"/>
      <c r="F114" s="5"/>
      <c r="G114" s="3"/>
      <c r="H114" s="3"/>
      <c r="I114" s="3"/>
      <c r="J114" s="3"/>
      <c r="K114" s="3"/>
      <c r="L114" s="3"/>
      <c r="M114" s="24"/>
    </row>
    <row r="115">
      <c r="A115" s="3"/>
      <c r="B115" s="3"/>
      <c r="C115" s="3"/>
      <c r="D115" s="5"/>
      <c r="E115" s="3"/>
      <c r="F115" s="5"/>
      <c r="G115" s="3"/>
      <c r="H115" s="3"/>
      <c r="I115" s="3"/>
      <c r="J115" s="3"/>
      <c r="K115" s="3"/>
      <c r="L115" s="3"/>
      <c r="M115" s="24"/>
    </row>
    <row r="116">
      <c r="A116" s="1" t="s">
        <v>190</v>
      </c>
      <c r="B116" s="1"/>
      <c r="C116" s="1"/>
      <c r="D116" s="26">
        <v>43132.0</v>
      </c>
      <c r="E116" s="1" t="s">
        <v>223</v>
      </c>
      <c r="F116" s="26">
        <v>43019.0</v>
      </c>
      <c r="G116" s="26">
        <v>43019.0</v>
      </c>
      <c r="H116" s="1"/>
      <c r="I116" s="1"/>
      <c r="J116" s="1"/>
      <c r="K116" s="1"/>
      <c r="L116" s="1"/>
      <c r="M116" s="27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>
      <c r="A117" s="1" t="s">
        <v>192</v>
      </c>
      <c r="B117" s="1"/>
      <c r="C117" s="1"/>
      <c r="D117" s="26">
        <v>43132.0</v>
      </c>
      <c r="E117" s="1" t="s">
        <v>223</v>
      </c>
      <c r="F117" s="26">
        <v>43019.0</v>
      </c>
      <c r="G117" s="26">
        <v>43019.0</v>
      </c>
      <c r="H117" s="1"/>
      <c r="I117" s="1"/>
      <c r="J117" s="1"/>
      <c r="K117" s="1"/>
      <c r="L117" s="1"/>
      <c r="M117" s="27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>
      <c r="A118" s="1" t="s">
        <v>194</v>
      </c>
      <c r="B118" s="1"/>
      <c r="C118" s="1"/>
      <c r="D118" s="26">
        <v>43132.0</v>
      </c>
      <c r="E118" s="1" t="s">
        <v>223</v>
      </c>
      <c r="F118" s="26">
        <v>43019.0</v>
      </c>
      <c r="G118" s="26">
        <v>43019.0</v>
      </c>
      <c r="H118" s="1"/>
      <c r="I118" s="1"/>
      <c r="J118" s="1"/>
      <c r="K118" s="1"/>
      <c r="L118" s="1"/>
      <c r="M118" s="27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>
      <c r="A119" s="1" t="s">
        <v>196</v>
      </c>
      <c r="B119" s="1"/>
      <c r="C119" s="1"/>
      <c r="D119" s="26">
        <v>43132.0</v>
      </c>
      <c r="E119" s="1" t="s">
        <v>223</v>
      </c>
      <c r="F119" s="26">
        <v>43019.0</v>
      </c>
      <c r="G119" s="26">
        <v>43019.0</v>
      </c>
      <c r="H119" s="1"/>
      <c r="I119" s="1"/>
      <c r="J119" s="1"/>
      <c r="K119" s="1"/>
      <c r="L119" s="1"/>
      <c r="M119" s="27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>
      <c r="A120" s="1" t="s">
        <v>198</v>
      </c>
      <c r="B120" s="1"/>
      <c r="C120" s="1"/>
      <c r="D120" s="26">
        <v>43132.0</v>
      </c>
      <c r="E120" s="1" t="s">
        <v>223</v>
      </c>
      <c r="F120" s="26">
        <v>43019.0</v>
      </c>
      <c r="G120" s="26">
        <v>43019.0</v>
      </c>
      <c r="H120" s="1"/>
      <c r="I120" s="1"/>
      <c r="J120" s="1"/>
      <c r="K120" s="1"/>
      <c r="L120" s="1"/>
      <c r="M120" s="27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>
      <c r="A121" s="1" t="s">
        <v>199</v>
      </c>
      <c r="B121" s="1"/>
      <c r="C121" s="1"/>
      <c r="D121" s="26">
        <v>43132.0</v>
      </c>
      <c r="E121" s="1" t="s">
        <v>223</v>
      </c>
      <c r="F121" s="26">
        <v>43019.0</v>
      </c>
      <c r="G121" s="26">
        <v>43019.0</v>
      </c>
      <c r="H121" s="1"/>
      <c r="I121" s="1"/>
      <c r="J121" s="1"/>
      <c r="K121" s="1"/>
      <c r="L121" s="1"/>
      <c r="M121" s="27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>
      <c r="A122" s="3" t="s">
        <v>200</v>
      </c>
      <c r="B122" s="3"/>
      <c r="C122" s="3"/>
      <c r="D122" s="26">
        <v>43132.0</v>
      </c>
      <c r="E122" s="3" t="s">
        <v>223</v>
      </c>
      <c r="F122" s="5"/>
      <c r="G122" s="3"/>
      <c r="H122" s="3"/>
      <c r="I122" s="3"/>
      <c r="J122" s="3"/>
      <c r="K122" s="3"/>
      <c r="L122" s="3"/>
      <c r="M122" s="24"/>
    </row>
    <row r="123">
      <c r="A123" s="3" t="s">
        <v>201</v>
      </c>
      <c r="B123" s="3"/>
      <c r="C123" s="3"/>
      <c r="D123" s="5">
        <v>43075.0</v>
      </c>
      <c r="F123" s="8">
        <v>42993.0</v>
      </c>
      <c r="G123" s="8">
        <v>42993.0</v>
      </c>
      <c r="H123" s="3"/>
      <c r="I123" s="3"/>
      <c r="J123" s="3"/>
      <c r="K123" s="3"/>
      <c r="L123" s="3"/>
      <c r="M123" s="24"/>
    </row>
    <row r="124">
      <c r="A124" s="3" t="s">
        <v>202</v>
      </c>
      <c r="B124" s="3"/>
      <c r="C124" s="3"/>
      <c r="D124" s="5">
        <v>43074.0</v>
      </c>
      <c r="F124" s="8">
        <v>42905.0</v>
      </c>
      <c r="G124" s="8">
        <v>42905.0</v>
      </c>
      <c r="H124" s="3"/>
      <c r="I124" s="3"/>
      <c r="J124" s="3"/>
      <c r="K124" s="3"/>
      <c r="L124" s="3"/>
      <c r="M124" s="24"/>
    </row>
    <row r="125">
      <c r="A125" s="3" t="s">
        <v>203</v>
      </c>
      <c r="B125" s="3" t="s">
        <v>240</v>
      </c>
      <c r="C125" s="3"/>
      <c r="D125" s="5">
        <v>42837.0</v>
      </c>
      <c r="E125" s="3"/>
      <c r="F125" s="5"/>
      <c r="G125" s="3"/>
      <c r="H125" s="3"/>
      <c r="I125" s="3"/>
      <c r="J125" s="3"/>
      <c r="K125" s="3"/>
      <c r="L125" s="3"/>
      <c r="M125" s="24"/>
    </row>
    <row r="126">
      <c r="A126" s="3"/>
      <c r="B126" s="3"/>
      <c r="C126" s="3"/>
      <c r="D126" s="5"/>
      <c r="E126" s="3"/>
      <c r="F126" s="5"/>
      <c r="G126" s="3"/>
      <c r="H126" s="3"/>
      <c r="I126" s="3"/>
      <c r="J126" s="3"/>
      <c r="K126" s="3"/>
      <c r="L126" s="3"/>
      <c r="M126" s="24"/>
    </row>
    <row r="127">
      <c r="A127" s="3" t="s">
        <v>204</v>
      </c>
      <c r="B127" s="3"/>
      <c r="C127" s="3"/>
      <c r="D127" s="5">
        <v>42809.0</v>
      </c>
      <c r="E127" s="3" t="s">
        <v>243</v>
      </c>
      <c r="F127" s="3" t="s">
        <v>244</v>
      </c>
      <c r="G127" s="3" t="s">
        <v>244</v>
      </c>
      <c r="H127" s="3" t="s">
        <v>244</v>
      </c>
      <c r="I127" s="3"/>
      <c r="J127" s="3"/>
      <c r="K127" s="3"/>
      <c r="L127" s="3"/>
      <c r="M127" s="24"/>
    </row>
    <row r="128">
      <c r="A128" s="3" t="s">
        <v>208</v>
      </c>
      <c r="B128" s="3"/>
      <c r="C128" s="3"/>
      <c r="D128" s="5">
        <v>43043.0</v>
      </c>
      <c r="E128" s="3" t="s">
        <v>245</v>
      </c>
      <c r="F128" s="5"/>
      <c r="G128" s="3"/>
      <c r="H128" s="3"/>
      <c r="I128" s="3"/>
      <c r="J128" s="3"/>
      <c r="K128" s="3"/>
      <c r="L128" s="3"/>
      <c r="M128" s="24"/>
    </row>
    <row r="129">
      <c r="A129" s="3" t="s">
        <v>211</v>
      </c>
      <c r="B129" s="3"/>
      <c r="C129" s="3"/>
      <c r="D129" s="5">
        <v>43043.0</v>
      </c>
      <c r="E129" s="3" t="s">
        <v>245</v>
      </c>
      <c r="F129" s="5"/>
      <c r="G129" s="3"/>
      <c r="H129" s="3"/>
      <c r="I129" s="3"/>
      <c r="J129" s="3"/>
      <c r="K129" s="3"/>
      <c r="L129" s="3"/>
      <c r="M129" s="24"/>
    </row>
    <row r="130">
      <c r="A130" s="3" t="s">
        <v>212</v>
      </c>
      <c r="B130" s="3"/>
      <c r="C130" s="3"/>
      <c r="D130" s="5">
        <v>43043.0</v>
      </c>
      <c r="E130" s="3" t="s">
        <v>245</v>
      </c>
      <c r="F130" s="5"/>
      <c r="G130" s="3" t="s">
        <v>248</v>
      </c>
      <c r="H130" s="3"/>
      <c r="I130" s="3"/>
      <c r="J130" s="3"/>
      <c r="K130" s="3"/>
      <c r="L130" s="3"/>
      <c r="M130" s="24"/>
    </row>
    <row r="131">
      <c r="A131" s="3" t="s">
        <v>213</v>
      </c>
      <c r="B131" s="3"/>
      <c r="C131" s="3"/>
      <c r="D131" s="5">
        <v>42852.0</v>
      </c>
      <c r="E131" s="3"/>
      <c r="F131" s="5">
        <v>42757.0</v>
      </c>
      <c r="G131" s="5">
        <v>42757.0</v>
      </c>
      <c r="H131" s="3"/>
      <c r="I131" s="3"/>
      <c r="J131" s="3"/>
      <c r="K131" s="3"/>
      <c r="L131" s="3"/>
      <c r="M131" s="24"/>
    </row>
    <row r="132">
      <c r="A132" s="3" t="s">
        <v>215</v>
      </c>
      <c r="B132" s="3"/>
      <c r="C132" s="3"/>
      <c r="D132" s="5">
        <v>42831.0</v>
      </c>
      <c r="E132" s="3"/>
      <c r="F132" s="3" t="s">
        <v>118</v>
      </c>
      <c r="G132" s="3"/>
      <c r="H132" s="3"/>
      <c r="I132" s="3"/>
      <c r="J132" s="3"/>
      <c r="K132" s="3"/>
      <c r="L132" s="3"/>
      <c r="M132" s="24"/>
    </row>
    <row r="133">
      <c r="A133" s="3" t="s">
        <v>217</v>
      </c>
      <c r="B133" s="3"/>
      <c r="C133" s="3"/>
      <c r="D133" s="5">
        <v>43111.0</v>
      </c>
      <c r="E133" s="3" t="s">
        <v>223</v>
      </c>
      <c r="F133" s="5"/>
      <c r="G133" s="3"/>
      <c r="H133" s="3"/>
      <c r="I133" s="3"/>
      <c r="J133" s="3"/>
      <c r="K133" s="3"/>
      <c r="L133" s="3"/>
      <c r="M133" s="24"/>
    </row>
    <row r="134">
      <c r="A134" s="3" t="s">
        <v>220</v>
      </c>
      <c r="B134" s="3"/>
      <c r="C134" s="3"/>
      <c r="D134" s="5">
        <v>43111.0</v>
      </c>
      <c r="E134" s="3" t="s">
        <v>223</v>
      </c>
      <c r="F134" s="5"/>
      <c r="G134" s="3"/>
      <c r="H134" s="3"/>
      <c r="I134" s="3"/>
      <c r="J134" s="3"/>
      <c r="K134" s="3"/>
      <c r="L134" s="3"/>
      <c r="M134" s="24"/>
    </row>
    <row r="135">
      <c r="A135" s="3" t="s">
        <v>221</v>
      </c>
      <c r="B135" s="3"/>
      <c r="C135" s="3"/>
      <c r="D135" s="5">
        <v>43111.0</v>
      </c>
      <c r="E135" s="3" t="s">
        <v>223</v>
      </c>
      <c r="F135" s="5"/>
      <c r="G135" s="3"/>
      <c r="H135" s="3"/>
      <c r="I135" s="3"/>
      <c r="J135" s="3"/>
      <c r="K135" s="3"/>
      <c r="L135" s="3"/>
      <c r="M135" s="24"/>
    </row>
    <row r="136">
      <c r="A136" s="3"/>
      <c r="B136" s="3"/>
      <c r="C136" s="3"/>
      <c r="D136" s="5"/>
      <c r="E136" s="3"/>
      <c r="F136" s="5"/>
      <c r="G136" s="3"/>
      <c r="H136" s="3"/>
      <c r="I136" s="3"/>
      <c r="J136" s="3"/>
      <c r="K136" s="3"/>
      <c r="L136" s="3"/>
      <c r="M136" s="24"/>
    </row>
    <row r="137">
      <c r="A137" s="3" t="s">
        <v>224</v>
      </c>
      <c r="B137" s="3"/>
      <c r="C137" s="3"/>
      <c r="D137" s="5">
        <v>43110.0</v>
      </c>
      <c r="E137" s="3" t="s">
        <v>223</v>
      </c>
      <c r="F137" s="5">
        <v>42831.0</v>
      </c>
      <c r="G137" s="3" t="s">
        <v>253</v>
      </c>
      <c r="H137" s="3"/>
      <c r="I137" s="3"/>
      <c r="J137" s="3"/>
      <c r="K137" s="3"/>
      <c r="L137" s="3"/>
      <c r="M137" s="24"/>
    </row>
    <row r="138">
      <c r="A138" s="3" t="s">
        <v>225</v>
      </c>
      <c r="B138" s="3"/>
      <c r="C138" s="3"/>
      <c r="D138" s="5">
        <v>43110.0</v>
      </c>
      <c r="E138" s="3" t="s">
        <v>223</v>
      </c>
      <c r="F138" s="5">
        <v>42831.0</v>
      </c>
      <c r="G138" s="3" t="s">
        <v>253</v>
      </c>
      <c r="H138" s="3"/>
      <c r="I138" s="3"/>
      <c r="J138" s="3"/>
      <c r="K138" s="3"/>
      <c r="L138" s="3"/>
      <c r="M138" s="24"/>
    </row>
    <row r="139">
      <c r="A139" s="3"/>
      <c r="B139" s="3"/>
      <c r="C139" s="3"/>
      <c r="D139" s="5"/>
      <c r="E139" s="3"/>
      <c r="F139" s="5"/>
      <c r="G139" s="3"/>
      <c r="H139" s="3"/>
      <c r="I139" s="3"/>
      <c r="J139" s="3"/>
      <c r="K139" s="3"/>
      <c r="L139" s="3"/>
      <c r="M139" s="24"/>
    </row>
    <row r="140">
      <c r="A140" s="3" t="s">
        <v>226</v>
      </c>
      <c r="B140" s="3"/>
      <c r="C140" s="3" t="s">
        <v>234</v>
      </c>
      <c r="D140" s="5">
        <v>43100.0</v>
      </c>
      <c r="E140" s="3" t="s">
        <v>223</v>
      </c>
      <c r="F140" s="5">
        <v>42993.0</v>
      </c>
      <c r="G140" s="3"/>
      <c r="H140" s="3"/>
      <c r="I140" s="3"/>
      <c r="J140" s="3"/>
      <c r="K140" s="3"/>
      <c r="L140" s="3"/>
      <c r="M140" s="24"/>
    </row>
    <row r="141">
      <c r="A141" s="3" t="s">
        <v>229</v>
      </c>
      <c r="B141" s="3"/>
      <c r="C141" s="3" t="s">
        <v>234</v>
      </c>
      <c r="D141" s="5">
        <v>43100.0</v>
      </c>
      <c r="E141" s="3" t="s">
        <v>223</v>
      </c>
      <c r="F141" s="5">
        <v>42993.0</v>
      </c>
      <c r="G141" s="3"/>
      <c r="H141" s="3"/>
      <c r="I141" s="3"/>
      <c r="J141" s="3"/>
      <c r="K141" s="3"/>
      <c r="L141" s="3"/>
      <c r="M141" s="24"/>
    </row>
    <row r="142">
      <c r="A142" s="3" t="s">
        <v>231</v>
      </c>
      <c r="B142" s="3"/>
      <c r="C142" s="3" t="s">
        <v>234</v>
      </c>
      <c r="D142" s="5">
        <v>43100.0</v>
      </c>
      <c r="E142" s="3" t="s">
        <v>223</v>
      </c>
      <c r="F142" s="5">
        <v>42993.0</v>
      </c>
      <c r="G142" s="3"/>
      <c r="H142" s="3"/>
      <c r="I142" s="3"/>
      <c r="J142" s="3"/>
      <c r="K142" s="3"/>
      <c r="L142" s="3"/>
      <c r="M142" s="24"/>
    </row>
    <row r="143">
      <c r="A143" s="3" t="s">
        <v>232</v>
      </c>
      <c r="B143" s="3"/>
      <c r="C143" s="3" t="s">
        <v>234</v>
      </c>
      <c r="D143" s="5">
        <v>43100.0</v>
      </c>
      <c r="E143" s="3" t="s">
        <v>223</v>
      </c>
      <c r="F143" s="5">
        <v>42905.0</v>
      </c>
      <c r="G143" s="3"/>
      <c r="H143" s="3"/>
      <c r="I143" s="3"/>
      <c r="J143" s="3"/>
      <c r="K143" s="3"/>
      <c r="L143" s="3"/>
      <c r="M143" s="24"/>
    </row>
    <row r="144">
      <c r="A144" s="3" t="s">
        <v>233</v>
      </c>
      <c r="B144" s="3"/>
      <c r="C144" s="3" t="s">
        <v>234</v>
      </c>
      <c r="D144" s="5">
        <v>43100.0</v>
      </c>
      <c r="E144" s="3" t="s">
        <v>223</v>
      </c>
      <c r="F144" s="5">
        <v>42905.0</v>
      </c>
      <c r="G144" s="3"/>
      <c r="H144" s="3"/>
      <c r="I144" s="3"/>
      <c r="J144" s="3"/>
      <c r="K144" s="3"/>
      <c r="L144" s="3"/>
      <c r="M144" s="24"/>
    </row>
    <row r="145">
      <c r="A145" s="3" t="s">
        <v>237</v>
      </c>
      <c r="B145" s="3"/>
      <c r="C145" s="3" t="s">
        <v>260</v>
      </c>
      <c r="D145" s="5">
        <v>43100.0</v>
      </c>
      <c r="E145" s="3" t="s">
        <v>223</v>
      </c>
      <c r="G145" s="3" t="s">
        <v>261</v>
      </c>
      <c r="H145" s="3"/>
      <c r="I145" s="3"/>
      <c r="J145" s="3"/>
      <c r="K145" s="3"/>
      <c r="L145" s="3"/>
      <c r="M145" s="24"/>
    </row>
    <row r="146">
      <c r="A146" s="3" t="s">
        <v>238</v>
      </c>
      <c r="B146" s="3"/>
      <c r="C146" s="3" t="s">
        <v>260</v>
      </c>
      <c r="D146" s="5">
        <v>43100.0</v>
      </c>
      <c r="E146" s="3" t="s">
        <v>223</v>
      </c>
      <c r="G146" s="3" t="s">
        <v>261</v>
      </c>
      <c r="H146" s="3"/>
      <c r="I146" s="3"/>
      <c r="J146" s="3"/>
      <c r="K146" s="3"/>
      <c r="L146" s="3"/>
      <c r="M146" s="24"/>
    </row>
    <row r="147">
      <c r="A147" s="3"/>
      <c r="B147" s="3"/>
      <c r="C147" s="3"/>
      <c r="D147" s="5"/>
      <c r="E147" s="3"/>
      <c r="G147" s="5"/>
      <c r="H147" s="3"/>
      <c r="I147" s="3"/>
      <c r="J147" s="3"/>
      <c r="K147" s="3"/>
      <c r="L147" s="3"/>
      <c r="M147" s="24"/>
    </row>
    <row r="148">
      <c r="A148" s="3" t="s">
        <v>241</v>
      </c>
      <c r="B148" s="3"/>
      <c r="C148" s="3" t="s">
        <v>260</v>
      </c>
      <c r="D148" s="31">
        <v>43073.0</v>
      </c>
      <c r="E148" s="3" t="s">
        <v>223</v>
      </c>
      <c r="G148" s="4" t="s">
        <v>266</v>
      </c>
      <c r="H148" s="14"/>
      <c r="I148" s="14"/>
      <c r="J148" s="14"/>
      <c r="K148" s="16"/>
      <c r="L148" s="14"/>
      <c r="M148" s="14"/>
      <c r="N148" s="6"/>
      <c r="O148" s="7"/>
      <c r="P148" s="6"/>
      <c r="Q148" s="6"/>
      <c r="R148" s="7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</row>
    <row r="149">
      <c r="A149" s="3" t="s">
        <v>246</v>
      </c>
      <c r="B149" s="3"/>
      <c r="C149" s="3" t="s">
        <v>260</v>
      </c>
      <c r="D149" s="31">
        <v>43073.0</v>
      </c>
      <c r="E149" s="3" t="s">
        <v>223</v>
      </c>
      <c r="G149" s="4" t="s">
        <v>266</v>
      </c>
      <c r="H149" s="14"/>
      <c r="I149" s="14"/>
      <c r="J149" s="14"/>
      <c r="K149" s="16"/>
      <c r="L149" s="14"/>
      <c r="M149" s="14"/>
      <c r="N149" s="6"/>
      <c r="O149" s="7"/>
      <c r="P149" s="6"/>
      <c r="Q149" s="6"/>
      <c r="R149" s="7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</row>
    <row r="150">
      <c r="A150" s="3" t="s">
        <v>249</v>
      </c>
      <c r="B150" s="3"/>
      <c r="C150" s="3" t="s">
        <v>260</v>
      </c>
      <c r="D150" s="33">
        <v>43013.0</v>
      </c>
      <c r="E150" s="23"/>
      <c r="G150" s="4" t="s">
        <v>272</v>
      </c>
      <c r="H150" s="14"/>
      <c r="I150" s="14"/>
      <c r="J150" s="14"/>
      <c r="K150" s="16"/>
      <c r="L150" s="14"/>
      <c r="M150" s="14"/>
      <c r="N150" s="6"/>
      <c r="O150" s="7"/>
      <c r="P150" s="6"/>
      <c r="Q150" s="6"/>
      <c r="R150" s="7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</row>
    <row r="151">
      <c r="A151" s="3" t="s">
        <v>251</v>
      </c>
      <c r="B151" s="3"/>
      <c r="C151" s="4" t="s">
        <v>274</v>
      </c>
      <c r="D151" s="33">
        <v>43011.0</v>
      </c>
      <c r="E151" s="23"/>
      <c r="G151" s="4" t="s">
        <v>214</v>
      </c>
      <c r="H151" s="14"/>
      <c r="I151" s="14"/>
      <c r="J151" s="14"/>
      <c r="K151" s="16"/>
      <c r="L151" s="14"/>
      <c r="M151" s="14"/>
      <c r="N151" s="6"/>
      <c r="O151" s="7"/>
      <c r="P151" s="6"/>
      <c r="Q151" s="6"/>
      <c r="R151" s="7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</row>
    <row r="152">
      <c r="A152" s="3" t="s">
        <v>252</v>
      </c>
      <c r="B152" s="3"/>
      <c r="C152" s="4" t="s">
        <v>276</v>
      </c>
      <c r="D152" s="33">
        <v>42827.0</v>
      </c>
      <c r="E152" s="23"/>
      <c r="F152" s="4" t="s">
        <v>118</v>
      </c>
      <c r="G152" s="14"/>
      <c r="H152" s="14"/>
      <c r="I152" s="14"/>
      <c r="J152" s="14"/>
      <c r="K152" s="16"/>
      <c r="L152" s="14"/>
      <c r="M152" s="14"/>
      <c r="N152" s="6"/>
      <c r="O152" s="7"/>
      <c r="P152" s="6"/>
      <c r="Q152" s="6"/>
      <c r="R152" s="7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</row>
    <row r="153">
      <c r="A153" s="3"/>
      <c r="B153" s="3"/>
      <c r="C153" s="3"/>
      <c r="D153" s="5"/>
      <c r="E153" s="3"/>
      <c r="F153" s="5"/>
      <c r="G153" s="3"/>
      <c r="H153" s="3"/>
      <c r="I153" s="3"/>
      <c r="J153" s="3"/>
      <c r="K153" s="3"/>
      <c r="L153" s="3"/>
      <c r="M153" s="24"/>
    </row>
    <row r="154">
      <c r="A154" s="3"/>
      <c r="B154" s="3"/>
      <c r="C154" s="3"/>
      <c r="D154" s="5"/>
      <c r="E154" s="3"/>
      <c r="F154" s="5"/>
      <c r="G154" s="3"/>
      <c r="H154" s="3"/>
      <c r="I154" s="3"/>
      <c r="J154" s="3"/>
      <c r="K154" s="3"/>
      <c r="L154" s="3"/>
      <c r="M154" s="24"/>
    </row>
    <row r="155">
      <c r="A155" s="3" t="s">
        <v>279</v>
      </c>
      <c r="B155" s="3"/>
      <c r="C155" s="3" t="s">
        <v>260</v>
      </c>
      <c r="D155" s="5">
        <v>43038.0</v>
      </c>
      <c r="E155" s="3" t="s">
        <v>223</v>
      </c>
      <c r="F155" s="5">
        <v>42831.0</v>
      </c>
      <c r="G155" s="3"/>
      <c r="H155" s="3"/>
      <c r="I155" s="3"/>
      <c r="J155" s="3"/>
      <c r="K155" s="3"/>
      <c r="L155" s="3"/>
      <c r="M155" s="24"/>
    </row>
    <row r="156">
      <c r="A156" s="3" t="s">
        <v>278</v>
      </c>
      <c r="B156" s="3"/>
      <c r="C156" s="3" t="s">
        <v>260</v>
      </c>
      <c r="D156" s="5">
        <v>42831.0</v>
      </c>
      <c r="E156" s="3"/>
      <c r="F156" s="5" t="s">
        <v>118</v>
      </c>
      <c r="G156" s="3"/>
      <c r="H156" s="3"/>
      <c r="I156" s="3"/>
      <c r="J156" s="3"/>
      <c r="K156" s="3"/>
      <c r="L156" s="3"/>
      <c r="M156" s="24"/>
    </row>
    <row r="157">
      <c r="A157" s="3" t="s">
        <v>281</v>
      </c>
      <c r="B157" s="3"/>
      <c r="C157" s="3" t="s">
        <v>260</v>
      </c>
      <c r="D157" s="5">
        <v>42988.0</v>
      </c>
      <c r="E157" s="3"/>
      <c r="F157" s="5">
        <v>42834.0</v>
      </c>
      <c r="G157" s="3"/>
      <c r="H157" s="3"/>
      <c r="I157" s="3"/>
      <c r="J157" s="3"/>
      <c r="K157" s="3"/>
      <c r="L157" s="3"/>
      <c r="M157" s="24"/>
    </row>
    <row r="158">
      <c r="A158" s="3" t="s">
        <v>282</v>
      </c>
      <c r="B158" s="3"/>
      <c r="C158" s="3" t="s">
        <v>260</v>
      </c>
      <c r="D158" s="5">
        <v>42988.0</v>
      </c>
      <c r="E158" s="3"/>
      <c r="F158" s="5">
        <v>42834.0</v>
      </c>
      <c r="G158" s="3"/>
      <c r="H158" s="3"/>
      <c r="I158" s="3"/>
      <c r="J158" s="3"/>
      <c r="K158" s="3"/>
      <c r="L158" s="3"/>
      <c r="M158" s="24"/>
    </row>
    <row r="159">
      <c r="A159" s="3" t="s">
        <v>283</v>
      </c>
      <c r="B159" s="3"/>
      <c r="C159" s="3" t="s">
        <v>260</v>
      </c>
      <c r="D159" s="5">
        <v>42988.0</v>
      </c>
      <c r="E159" s="3"/>
      <c r="F159" s="5">
        <v>42834.0</v>
      </c>
      <c r="G159" s="3"/>
      <c r="H159" s="3"/>
      <c r="I159" s="3"/>
      <c r="J159" s="3"/>
      <c r="K159" s="3"/>
      <c r="L159" s="3"/>
      <c r="M159" s="24"/>
    </row>
    <row r="160">
      <c r="A160" s="3" t="s">
        <v>284</v>
      </c>
      <c r="B160" s="3"/>
      <c r="C160" s="3"/>
      <c r="D160" s="5">
        <v>42974.0</v>
      </c>
      <c r="E160" s="3"/>
      <c r="F160" s="5">
        <v>42827.0</v>
      </c>
      <c r="G160" s="3"/>
      <c r="H160" s="3"/>
      <c r="I160" s="3"/>
      <c r="J160" s="3"/>
      <c r="K160" s="3"/>
      <c r="L160" s="3"/>
      <c r="M160" s="24"/>
    </row>
    <row r="161">
      <c r="A161" s="3" t="s">
        <v>285</v>
      </c>
      <c r="B161" s="3"/>
      <c r="C161" s="3" t="s">
        <v>286</v>
      </c>
      <c r="D161" s="5">
        <v>43026.0</v>
      </c>
      <c r="E161" s="3" t="s">
        <v>287</v>
      </c>
      <c r="F161" s="5">
        <v>42852.0</v>
      </c>
      <c r="G161" s="3"/>
      <c r="H161" s="3"/>
      <c r="I161" s="3"/>
      <c r="J161" s="3"/>
      <c r="K161" s="3"/>
      <c r="L161" s="3"/>
      <c r="M161" s="24"/>
    </row>
    <row r="162">
      <c r="A162" s="3" t="s">
        <v>288</v>
      </c>
      <c r="B162" s="3"/>
      <c r="C162" s="3" t="s">
        <v>286</v>
      </c>
      <c r="D162" s="5">
        <v>43026.0</v>
      </c>
      <c r="E162" s="3" t="s">
        <v>289</v>
      </c>
      <c r="F162" s="5">
        <v>42852.0</v>
      </c>
      <c r="G162" s="3"/>
      <c r="H162" s="3"/>
      <c r="I162" s="3"/>
      <c r="J162" s="3"/>
      <c r="K162" s="3"/>
      <c r="L162" s="3"/>
      <c r="M162" s="24"/>
    </row>
    <row r="163">
      <c r="A163" s="3" t="s">
        <v>290</v>
      </c>
      <c r="B163" s="3"/>
      <c r="C163" s="3" t="s">
        <v>260</v>
      </c>
      <c r="D163" s="5">
        <v>43026.0</v>
      </c>
      <c r="E163" s="3" t="s">
        <v>289</v>
      </c>
      <c r="F163" s="5">
        <v>42834.0</v>
      </c>
      <c r="G163" s="3"/>
      <c r="H163" s="3"/>
      <c r="I163" s="3"/>
      <c r="J163" s="3"/>
      <c r="K163" s="3"/>
      <c r="L163" s="3"/>
      <c r="M163" s="24"/>
    </row>
    <row r="164">
      <c r="A164" s="3" t="s">
        <v>291</v>
      </c>
      <c r="B164" s="3"/>
      <c r="C164" s="3" t="s">
        <v>260</v>
      </c>
      <c r="D164" s="5">
        <v>43026.0</v>
      </c>
      <c r="E164" s="3" t="s">
        <v>289</v>
      </c>
      <c r="F164" s="5">
        <v>42834.0</v>
      </c>
      <c r="G164" s="3"/>
      <c r="H164" s="3"/>
      <c r="I164" s="3"/>
      <c r="J164" s="3"/>
      <c r="K164" s="3"/>
      <c r="L164" s="3"/>
      <c r="M164" s="24"/>
    </row>
    <row r="165">
      <c r="A165" s="3" t="s">
        <v>292</v>
      </c>
      <c r="B165" s="3"/>
      <c r="C165" s="3" t="s">
        <v>260</v>
      </c>
      <c r="D165" s="5">
        <v>43026.0</v>
      </c>
      <c r="E165" s="3" t="s">
        <v>289</v>
      </c>
      <c r="F165" s="5">
        <v>42834.0</v>
      </c>
      <c r="G165" s="3"/>
      <c r="H165" s="3"/>
      <c r="I165" s="3"/>
      <c r="J165" s="3"/>
      <c r="K165" s="3"/>
      <c r="L165" s="3"/>
      <c r="M165" s="24"/>
    </row>
    <row r="166">
      <c r="A166" s="3" t="s">
        <v>293</v>
      </c>
      <c r="B166" s="3"/>
      <c r="C166" s="3" t="s">
        <v>260</v>
      </c>
      <c r="D166" s="5">
        <v>43026.0</v>
      </c>
      <c r="E166" s="3" t="s">
        <v>289</v>
      </c>
      <c r="F166" s="5">
        <v>42834.0</v>
      </c>
      <c r="G166" s="3"/>
      <c r="H166" s="3"/>
      <c r="I166" s="3"/>
      <c r="J166" s="3"/>
      <c r="K166" s="3"/>
      <c r="L166" s="3"/>
      <c r="M166" s="24"/>
    </row>
    <row r="167">
      <c r="A167" s="3" t="s">
        <v>294</v>
      </c>
      <c r="B167" s="3"/>
      <c r="C167" s="3" t="s">
        <v>295</v>
      </c>
      <c r="D167" s="5" t="s">
        <v>118</v>
      </c>
      <c r="E167" s="3" t="s">
        <v>118</v>
      </c>
      <c r="F167" s="5" t="s">
        <v>118</v>
      </c>
      <c r="G167" s="3"/>
      <c r="H167" s="3"/>
      <c r="I167" s="3"/>
      <c r="J167" s="3"/>
      <c r="K167" s="3"/>
      <c r="L167" s="3"/>
      <c r="M167" s="24"/>
    </row>
    <row r="168">
      <c r="A168" s="3" t="s">
        <v>296</v>
      </c>
      <c r="B168" s="3"/>
      <c r="C168" s="3" t="s">
        <v>297</v>
      </c>
      <c r="D168" s="5">
        <v>43021.0</v>
      </c>
      <c r="E168" s="3" t="s">
        <v>223</v>
      </c>
      <c r="F168" s="5">
        <v>42889.0</v>
      </c>
      <c r="G168" s="3"/>
      <c r="H168" s="3"/>
      <c r="I168" s="3"/>
      <c r="J168" s="3"/>
      <c r="K168" s="3"/>
      <c r="L168" s="3"/>
      <c r="M168" s="24"/>
    </row>
    <row r="169">
      <c r="A169" s="3" t="s">
        <v>298</v>
      </c>
      <c r="B169" s="3"/>
      <c r="C169" s="3" t="s">
        <v>297</v>
      </c>
      <c r="D169" s="5">
        <v>43021.0</v>
      </c>
      <c r="E169" s="3" t="s">
        <v>223</v>
      </c>
      <c r="F169" s="5">
        <v>42889.0</v>
      </c>
      <c r="G169" s="3"/>
      <c r="H169" s="3"/>
      <c r="I169" s="3"/>
      <c r="J169" s="3"/>
      <c r="K169" s="3"/>
      <c r="L169" s="3"/>
      <c r="M169" s="24"/>
    </row>
    <row r="170">
      <c r="A170" s="3" t="s">
        <v>300</v>
      </c>
      <c r="B170" s="3"/>
      <c r="C170" s="3" t="s">
        <v>286</v>
      </c>
      <c r="D170" s="5">
        <v>42942.0</v>
      </c>
      <c r="E170" s="3"/>
      <c r="F170" s="5">
        <v>42757.0</v>
      </c>
      <c r="G170" s="3"/>
      <c r="H170" s="3"/>
      <c r="I170" s="3"/>
      <c r="J170" s="3"/>
      <c r="K170" s="3"/>
      <c r="L170" s="3"/>
      <c r="M170" s="24"/>
    </row>
    <row r="171">
      <c r="A171" s="3" t="s">
        <v>302</v>
      </c>
      <c r="B171" s="3"/>
      <c r="C171" s="3" t="s">
        <v>286</v>
      </c>
      <c r="D171" s="5">
        <v>42942.0</v>
      </c>
      <c r="E171" s="3"/>
      <c r="F171" s="5">
        <v>42757.0</v>
      </c>
      <c r="G171" s="3"/>
      <c r="H171" s="3"/>
      <c r="I171" s="3"/>
      <c r="J171" s="3"/>
      <c r="K171" s="3"/>
      <c r="L171" s="3"/>
      <c r="M171" s="24"/>
    </row>
    <row r="172">
      <c r="A172" s="3" t="s">
        <v>303</v>
      </c>
      <c r="B172" s="3"/>
      <c r="C172" s="3"/>
      <c r="D172" s="5">
        <v>42668.0</v>
      </c>
      <c r="E172" s="3"/>
      <c r="F172" s="5" t="s">
        <v>118</v>
      </c>
      <c r="G172" s="3"/>
      <c r="H172" s="3"/>
      <c r="I172" s="3"/>
      <c r="J172" s="3"/>
      <c r="K172" s="3"/>
      <c r="L172" s="3"/>
      <c r="M172" s="24"/>
    </row>
    <row r="173">
      <c r="A173" s="3" t="s">
        <v>304</v>
      </c>
      <c r="B173" s="3"/>
      <c r="C173" s="3"/>
      <c r="D173" s="5">
        <v>42668.0</v>
      </c>
      <c r="E173" s="3"/>
      <c r="F173" s="5" t="s">
        <v>118</v>
      </c>
      <c r="G173" s="3"/>
      <c r="H173" s="3"/>
      <c r="I173" s="3"/>
      <c r="J173" s="3"/>
      <c r="K173" s="3"/>
      <c r="L173" s="3"/>
      <c r="M173" s="24"/>
    </row>
    <row r="174">
      <c r="A174" s="3" t="s">
        <v>305</v>
      </c>
      <c r="B174" s="3"/>
      <c r="C174" s="3" t="s">
        <v>306</v>
      </c>
      <c r="D174" s="5">
        <v>43017.0</v>
      </c>
      <c r="E174" s="3"/>
      <c r="F174" s="5">
        <v>42927.0</v>
      </c>
      <c r="G174" s="3"/>
      <c r="H174" s="3"/>
      <c r="I174" s="3"/>
      <c r="J174" s="3"/>
      <c r="K174" s="3"/>
      <c r="L174" s="3"/>
      <c r="M174" s="24"/>
    </row>
    <row r="175">
      <c r="A175" s="3" t="s">
        <v>307</v>
      </c>
      <c r="B175" s="3"/>
      <c r="C175" s="3"/>
      <c r="D175" s="5">
        <v>42905.0</v>
      </c>
      <c r="E175" s="3"/>
      <c r="F175" s="5">
        <v>42806.0</v>
      </c>
      <c r="G175" s="3"/>
      <c r="H175" s="3"/>
      <c r="I175" s="3"/>
      <c r="J175" s="3"/>
      <c r="K175" s="3"/>
      <c r="L175" s="3"/>
      <c r="M175" s="24"/>
    </row>
    <row r="176">
      <c r="A176" s="3" t="s">
        <v>308</v>
      </c>
      <c r="B176" s="3"/>
      <c r="C176" s="3"/>
      <c r="D176" s="5">
        <v>42806.0</v>
      </c>
      <c r="E176" s="3"/>
      <c r="F176" s="5"/>
      <c r="G176" s="3"/>
      <c r="H176" s="3"/>
      <c r="I176" s="3"/>
      <c r="J176" s="3"/>
      <c r="K176" s="3"/>
      <c r="L176" s="3"/>
      <c r="M176" s="24"/>
    </row>
    <row r="177">
      <c r="A177" s="3" t="s">
        <v>309</v>
      </c>
      <c r="B177" s="3"/>
      <c r="C177" s="3" t="s">
        <v>297</v>
      </c>
      <c r="D177" s="5">
        <v>42585.0</v>
      </c>
      <c r="E177" s="3"/>
      <c r="F177" s="5">
        <v>42424.0</v>
      </c>
      <c r="G177" s="3"/>
      <c r="H177" s="3"/>
      <c r="I177" s="3"/>
      <c r="J177" s="3"/>
      <c r="K177" s="3"/>
      <c r="L177" s="3"/>
      <c r="M177" s="24"/>
    </row>
    <row r="178">
      <c r="A178" s="3" t="s">
        <v>310</v>
      </c>
      <c r="B178" s="3"/>
      <c r="C178" s="3" t="s">
        <v>286</v>
      </c>
      <c r="D178" s="5">
        <v>42906.0</v>
      </c>
      <c r="E178" s="3" t="s">
        <v>311</v>
      </c>
      <c r="F178" s="5">
        <v>42757.0</v>
      </c>
      <c r="G178" s="3"/>
      <c r="H178" s="3"/>
      <c r="I178" s="3"/>
      <c r="J178" s="3"/>
      <c r="K178" s="3"/>
      <c r="L178" s="3"/>
      <c r="M178" s="24"/>
    </row>
    <row r="179">
      <c r="A179" s="3" t="s">
        <v>312</v>
      </c>
      <c r="B179" s="3"/>
      <c r="C179" s="3" t="s">
        <v>306</v>
      </c>
      <c r="D179" s="5">
        <v>42927.0</v>
      </c>
      <c r="E179" s="3" t="s">
        <v>313</v>
      </c>
      <c r="F179" s="5">
        <v>42818.0</v>
      </c>
      <c r="G179" s="3"/>
      <c r="H179" s="3"/>
      <c r="I179" s="3"/>
      <c r="J179" s="3"/>
      <c r="K179" s="3"/>
      <c r="L179" s="3"/>
      <c r="M179" s="24"/>
    </row>
    <row r="180">
      <c r="A180" s="3" t="s">
        <v>314</v>
      </c>
      <c r="B180" s="3"/>
      <c r="C180" s="3" t="s">
        <v>306</v>
      </c>
      <c r="D180" s="5">
        <v>42927.0</v>
      </c>
      <c r="E180" s="3" t="s">
        <v>313</v>
      </c>
      <c r="F180" s="5">
        <v>42818.0</v>
      </c>
      <c r="G180" s="3"/>
      <c r="H180" s="3"/>
      <c r="I180" s="3"/>
      <c r="J180" s="3"/>
      <c r="K180" s="3"/>
      <c r="L180" s="3"/>
      <c r="M180" s="24"/>
    </row>
    <row r="181">
      <c r="A181" s="3" t="s">
        <v>315</v>
      </c>
      <c r="B181" s="3"/>
      <c r="C181" s="3" t="s">
        <v>306</v>
      </c>
      <c r="D181" s="5">
        <v>42927.0</v>
      </c>
      <c r="E181" s="3" t="s">
        <v>313</v>
      </c>
      <c r="F181" s="5">
        <v>42818.0</v>
      </c>
      <c r="G181" s="3"/>
      <c r="H181" s="3"/>
      <c r="I181" s="3"/>
      <c r="J181" s="3"/>
      <c r="K181" s="3"/>
      <c r="L181" s="3"/>
      <c r="M181" s="24"/>
    </row>
    <row r="182">
      <c r="A182" s="3" t="s">
        <v>316</v>
      </c>
      <c r="B182" s="3"/>
      <c r="C182" s="3" t="s">
        <v>295</v>
      </c>
      <c r="D182" s="5" t="s">
        <v>118</v>
      </c>
      <c r="E182" s="3" t="s">
        <v>118</v>
      </c>
      <c r="F182" s="5" t="s">
        <v>118</v>
      </c>
      <c r="G182" s="3"/>
      <c r="H182" s="3"/>
      <c r="I182" s="3"/>
      <c r="J182" s="3"/>
      <c r="K182" s="3"/>
      <c r="L182" s="3"/>
      <c r="M182" s="24"/>
    </row>
    <row r="183">
      <c r="A183" s="3" t="s">
        <v>318</v>
      </c>
      <c r="B183" s="3"/>
      <c r="C183" s="3" t="s">
        <v>286</v>
      </c>
      <c r="D183" s="5">
        <v>43000.0</v>
      </c>
      <c r="E183" s="3" t="s">
        <v>319</v>
      </c>
      <c r="F183" s="5">
        <v>42906.0</v>
      </c>
      <c r="G183" s="3"/>
      <c r="H183" s="3"/>
      <c r="I183" s="3"/>
      <c r="J183" s="3"/>
      <c r="K183" s="3"/>
      <c r="L183" s="3"/>
      <c r="M183" s="24"/>
    </row>
    <row r="184">
      <c r="A184" s="3" t="s">
        <v>321</v>
      </c>
      <c r="B184" s="3"/>
      <c r="C184" s="3" t="s">
        <v>286</v>
      </c>
      <c r="D184" s="5">
        <v>43000.0</v>
      </c>
      <c r="E184" s="3" t="s">
        <v>319</v>
      </c>
      <c r="F184" s="5">
        <v>42906.0</v>
      </c>
      <c r="G184" s="3"/>
      <c r="H184" s="3"/>
      <c r="I184" s="3"/>
      <c r="J184" s="3"/>
      <c r="K184" s="3"/>
      <c r="L184" s="3"/>
      <c r="M184" s="24"/>
    </row>
    <row r="185">
      <c r="A185" s="3" t="s">
        <v>323</v>
      </c>
      <c r="B185" s="3"/>
      <c r="C185" s="3" t="s">
        <v>286</v>
      </c>
      <c r="D185" s="5">
        <v>43000.0</v>
      </c>
      <c r="E185" s="3" t="s">
        <v>319</v>
      </c>
      <c r="F185" s="5">
        <v>42906.0</v>
      </c>
      <c r="G185" s="3"/>
      <c r="H185" s="3"/>
      <c r="I185" s="3"/>
      <c r="J185" s="3"/>
      <c r="K185" s="3"/>
      <c r="L185" s="3"/>
      <c r="M185" s="24"/>
    </row>
    <row r="186">
      <c r="A186" s="3" t="s">
        <v>324</v>
      </c>
      <c r="B186" s="3"/>
      <c r="C186" s="3" t="s">
        <v>306</v>
      </c>
      <c r="D186" s="5">
        <v>42818.0</v>
      </c>
      <c r="E186" s="3"/>
      <c r="F186" s="5" t="s">
        <v>325</v>
      </c>
      <c r="G186" s="3"/>
      <c r="H186" s="3"/>
      <c r="I186" s="3"/>
      <c r="J186" s="3"/>
      <c r="K186" s="3"/>
      <c r="L186" s="3"/>
      <c r="M186" s="24"/>
    </row>
    <row r="187">
      <c r="A187" s="3" t="s">
        <v>326</v>
      </c>
      <c r="B187" s="3"/>
      <c r="C187" s="3" t="s">
        <v>306</v>
      </c>
      <c r="D187" s="5">
        <v>42886.0</v>
      </c>
      <c r="E187" s="3"/>
      <c r="F187" s="5">
        <v>42820.0</v>
      </c>
      <c r="G187" s="3"/>
      <c r="H187" s="3"/>
      <c r="I187" s="3"/>
      <c r="J187" s="3"/>
      <c r="K187" s="3"/>
      <c r="L187" s="3"/>
      <c r="M187" s="24"/>
    </row>
    <row r="188">
      <c r="A188" s="3" t="s">
        <v>328</v>
      </c>
      <c r="B188" s="3"/>
      <c r="C188" s="3" t="s">
        <v>306</v>
      </c>
      <c r="D188" s="5">
        <v>42879.0</v>
      </c>
      <c r="E188" s="3"/>
      <c r="F188" s="5">
        <v>42649.0</v>
      </c>
      <c r="G188" s="3"/>
      <c r="H188" s="3"/>
      <c r="I188" s="3"/>
      <c r="J188" s="3" t="s">
        <v>329</v>
      </c>
      <c r="K188" s="3"/>
      <c r="L188" s="3"/>
      <c r="M188" s="24"/>
    </row>
    <row r="189">
      <c r="A189" s="3" t="s">
        <v>330</v>
      </c>
      <c r="B189" s="3"/>
      <c r="C189" s="3" t="s">
        <v>306</v>
      </c>
      <c r="D189" s="5">
        <v>42860.0</v>
      </c>
      <c r="E189" s="3"/>
      <c r="F189" s="5">
        <v>42649.0</v>
      </c>
      <c r="G189" s="3"/>
      <c r="H189" s="3"/>
      <c r="I189" s="3"/>
      <c r="J189" s="3" t="s">
        <v>331</v>
      </c>
      <c r="K189" s="3"/>
      <c r="L189" s="3"/>
      <c r="M189" s="24"/>
    </row>
    <row r="190">
      <c r="A190" s="3" t="s">
        <v>332</v>
      </c>
      <c r="B190" s="3"/>
      <c r="C190" s="3" t="s">
        <v>306</v>
      </c>
      <c r="D190" s="5">
        <v>42860.0</v>
      </c>
      <c r="E190" s="3"/>
      <c r="F190" s="5">
        <v>42649.0</v>
      </c>
      <c r="G190" s="3"/>
      <c r="H190" s="3"/>
      <c r="I190" s="3"/>
      <c r="J190" s="3"/>
      <c r="K190" s="3"/>
      <c r="L190" s="3"/>
      <c r="M190" s="24"/>
    </row>
    <row r="191">
      <c r="A191" s="3" t="s">
        <v>333</v>
      </c>
      <c r="B191" s="3"/>
      <c r="C191" s="3" t="s">
        <v>235</v>
      </c>
      <c r="D191" s="5">
        <v>42978.0</v>
      </c>
      <c r="E191" s="3" t="s">
        <v>334</v>
      </c>
      <c r="F191" s="5">
        <v>42790.0</v>
      </c>
      <c r="G191" s="3"/>
      <c r="H191" s="3"/>
      <c r="I191" s="3"/>
      <c r="J191" s="3"/>
      <c r="K191" s="3"/>
      <c r="L191" s="3"/>
      <c r="M191" s="24"/>
    </row>
    <row r="192">
      <c r="A192" s="3" t="s">
        <v>335</v>
      </c>
      <c r="B192" s="3"/>
      <c r="C192" s="3" t="s">
        <v>235</v>
      </c>
      <c r="D192" s="5">
        <v>42978.0</v>
      </c>
      <c r="E192" s="3" t="s">
        <v>334</v>
      </c>
      <c r="F192" s="5">
        <v>42790.0</v>
      </c>
      <c r="G192" s="3"/>
      <c r="H192" s="3"/>
      <c r="I192" s="3"/>
      <c r="J192" s="3"/>
      <c r="K192" s="3"/>
      <c r="L192" s="3"/>
      <c r="M192" s="24"/>
    </row>
    <row r="193">
      <c r="A193" s="3" t="s">
        <v>336</v>
      </c>
      <c r="B193" s="3"/>
      <c r="C193" s="3" t="s">
        <v>235</v>
      </c>
      <c r="D193" s="5">
        <v>42978.0</v>
      </c>
      <c r="E193" s="3" t="s">
        <v>334</v>
      </c>
      <c r="F193" s="5">
        <v>42790.0</v>
      </c>
      <c r="G193" s="3"/>
      <c r="H193" s="3"/>
      <c r="I193" s="3"/>
      <c r="J193" s="3"/>
      <c r="K193" s="3"/>
      <c r="L193" s="3"/>
      <c r="M193" s="24"/>
    </row>
    <row r="194">
      <c r="A194" s="3" t="s">
        <v>337</v>
      </c>
      <c r="B194" s="3"/>
      <c r="C194" s="3" t="s">
        <v>306</v>
      </c>
      <c r="D194" s="5">
        <v>42979.0</v>
      </c>
      <c r="E194" s="3" t="s">
        <v>334</v>
      </c>
      <c r="F194" s="5">
        <v>42818.0</v>
      </c>
      <c r="G194" s="3"/>
      <c r="H194" s="3"/>
      <c r="I194" s="3"/>
      <c r="J194" s="3"/>
      <c r="K194" s="3"/>
      <c r="L194" s="3"/>
      <c r="M194" s="24"/>
    </row>
    <row r="195">
      <c r="A195" s="3" t="s">
        <v>338</v>
      </c>
      <c r="B195" s="3"/>
      <c r="C195" s="3" t="s">
        <v>306</v>
      </c>
      <c r="D195" s="5">
        <v>42979.0</v>
      </c>
      <c r="E195" s="3" t="s">
        <v>334</v>
      </c>
      <c r="F195" s="5">
        <v>42818.0</v>
      </c>
      <c r="G195" s="3"/>
      <c r="H195" s="3"/>
      <c r="I195" s="3"/>
      <c r="J195" s="3"/>
      <c r="K195" s="3"/>
      <c r="L195" s="3"/>
      <c r="M195" s="24"/>
    </row>
    <row r="196">
      <c r="A196" s="3" t="s">
        <v>339</v>
      </c>
      <c r="B196" s="3"/>
      <c r="C196" s="3" t="s">
        <v>306</v>
      </c>
      <c r="D196" s="5">
        <v>42979.0</v>
      </c>
      <c r="E196" s="3" t="s">
        <v>334</v>
      </c>
      <c r="F196" s="5">
        <v>42818.0</v>
      </c>
      <c r="G196" s="3"/>
      <c r="H196" s="3"/>
      <c r="I196" s="3"/>
      <c r="J196" s="3"/>
      <c r="K196" s="3"/>
      <c r="L196" s="3"/>
      <c r="M196" s="24"/>
    </row>
    <row r="197">
      <c r="A197" s="3" t="s">
        <v>341</v>
      </c>
      <c r="B197" s="3"/>
      <c r="C197" s="3"/>
      <c r="D197" s="5">
        <v>42487.0</v>
      </c>
      <c r="E197" s="3"/>
      <c r="F197" s="5" t="s">
        <v>118</v>
      </c>
      <c r="G197" s="3"/>
      <c r="H197" s="3"/>
      <c r="I197" s="3"/>
      <c r="J197" s="3"/>
      <c r="K197" s="3"/>
      <c r="L197" s="3"/>
      <c r="M197" s="24"/>
    </row>
    <row r="198">
      <c r="A198" s="3" t="s">
        <v>342</v>
      </c>
      <c r="B198" s="3"/>
      <c r="C198" s="3"/>
      <c r="D198" s="5">
        <v>42849.0</v>
      </c>
      <c r="E198" s="3"/>
      <c r="F198" s="5">
        <v>42757.0</v>
      </c>
      <c r="G198" s="3"/>
      <c r="H198" s="3"/>
      <c r="I198" s="3"/>
      <c r="J198" s="3"/>
      <c r="K198" s="3"/>
      <c r="L198" s="3"/>
      <c r="M198" s="24"/>
    </row>
    <row r="199">
      <c r="A199" s="3" t="s">
        <v>344</v>
      </c>
      <c r="B199" s="3"/>
      <c r="C199" s="3"/>
      <c r="D199" s="5"/>
      <c r="E199" s="3"/>
      <c r="F199" s="5" t="s">
        <v>118</v>
      </c>
      <c r="G199" s="3"/>
      <c r="H199" s="3"/>
      <c r="I199" s="3"/>
      <c r="J199" s="3"/>
      <c r="K199" s="3"/>
      <c r="L199" s="3"/>
      <c r="M199" s="24"/>
    </row>
    <row r="200">
      <c r="A200" s="3" t="s">
        <v>345</v>
      </c>
      <c r="B200" s="3"/>
      <c r="C200" s="3" t="s">
        <v>295</v>
      </c>
      <c r="D200" s="5" t="s">
        <v>118</v>
      </c>
      <c r="E200" s="3" t="s">
        <v>347</v>
      </c>
      <c r="F200" s="5" t="s">
        <v>118</v>
      </c>
      <c r="G200" s="3"/>
      <c r="H200" s="3"/>
      <c r="I200" s="3"/>
      <c r="J200" s="3"/>
      <c r="K200" s="3"/>
      <c r="L200" s="3"/>
      <c r="M200" s="24"/>
    </row>
    <row r="201">
      <c r="A201" s="3" t="s">
        <v>348</v>
      </c>
      <c r="B201" s="3"/>
      <c r="C201" s="3" t="s">
        <v>295</v>
      </c>
      <c r="D201" s="5" t="s">
        <v>118</v>
      </c>
      <c r="E201" s="3" t="s">
        <v>347</v>
      </c>
      <c r="F201" s="5" t="s">
        <v>118</v>
      </c>
      <c r="G201" s="3"/>
      <c r="H201" s="3"/>
      <c r="I201" s="3"/>
      <c r="J201" s="3"/>
      <c r="K201" s="3"/>
      <c r="L201" s="3"/>
      <c r="M201" s="24"/>
    </row>
    <row r="202">
      <c r="A202" s="3" t="s">
        <v>349</v>
      </c>
      <c r="B202" s="3"/>
      <c r="C202" s="3" t="s">
        <v>295</v>
      </c>
      <c r="D202" s="5" t="s">
        <v>118</v>
      </c>
      <c r="E202" s="3" t="s">
        <v>347</v>
      </c>
      <c r="F202" s="5" t="s">
        <v>118</v>
      </c>
      <c r="G202" s="3"/>
      <c r="H202" s="3"/>
      <c r="I202" s="3"/>
      <c r="J202" s="3"/>
      <c r="K202" s="3"/>
      <c r="L202" s="3"/>
      <c r="M202" s="24"/>
    </row>
    <row r="203">
      <c r="A203" s="3" t="s">
        <v>350</v>
      </c>
      <c r="B203" s="3"/>
      <c r="C203" s="3" t="s">
        <v>295</v>
      </c>
      <c r="D203" s="5" t="s">
        <v>118</v>
      </c>
      <c r="E203" s="3" t="s">
        <v>351</v>
      </c>
      <c r="F203" s="5" t="s">
        <v>118</v>
      </c>
      <c r="G203" s="3"/>
      <c r="H203" s="3"/>
      <c r="I203" s="3"/>
      <c r="J203" s="3"/>
      <c r="K203" s="3"/>
      <c r="L203" s="3"/>
      <c r="M203" s="24"/>
    </row>
    <row r="204">
      <c r="A204" s="3" t="s">
        <v>352</v>
      </c>
      <c r="B204" s="3"/>
      <c r="C204" s="3" t="s">
        <v>353</v>
      </c>
      <c r="D204" s="5">
        <v>42968.0</v>
      </c>
      <c r="E204" s="3" t="s">
        <v>354</v>
      </c>
      <c r="F204" s="5">
        <v>42834.0</v>
      </c>
      <c r="K204" s="3"/>
      <c r="L204" s="3"/>
      <c r="M204" s="24"/>
    </row>
    <row r="205">
      <c r="A205" s="3" t="s">
        <v>355</v>
      </c>
      <c r="B205" s="3"/>
      <c r="C205" s="3" t="s">
        <v>353</v>
      </c>
      <c r="D205" s="5">
        <v>42968.0</v>
      </c>
      <c r="E205" s="3" t="s">
        <v>354</v>
      </c>
      <c r="F205" s="5">
        <v>42834.0</v>
      </c>
      <c r="K205" s="3"/>
      <c r="L205" s="3"/>
      <c r="M205" s="24"/>
    </row>
    <row r="206">
      <c r="A206" s="3" t="s">
        <v>356</v>
      </c>
      <c r="B206" s="3"/>
      <c r="C206" s="3" t="s">
        <v>353</v>
      </c>
      <c r="D206" s="5">
        <v>42968.0</v>
      </c>
      <c r="E206" s="3" t="s">
        <v>354</v>
      </c>
      <c r="F206" s="5">
        <v>42834.0</v>
      </c>
      <c r="K206" s="3"/>
      <c r="L206" s="3"/>
      <c r="M206" s="24"/>
    </row>
    <row r="207">
      <c r="A207" s="3" t="s">
        <v>357</v>
      </c>
      <c r="B207" s="3"/>
      <c r="C207" s="3" t="s">
        <v>276</v>
      </c>
      <c r="D207" s="5">
        <v>42852.0</v>
      </c>
      <c r="E207" s="3"/>
      <c r="F207" s="5" t="s">
        <v>118</v>
      </c>
      <c r="G207" s="3"/>
      <c r="H207" s="3"/>
      <c r="I207" s="3"/>
      <c r="J207" s="3"/>
      <c r="K207" s="3"/>
      <c r="L207" s="3"/>
      <c r="M207" s="24"/>
    </row>
    <row r="208">
      <c r="A208" s="3" t="s">
        <v>358</v>
      </c>
      <c r="B208" s="3"/>
      <c r="C208" s="3" t="s">
        <v>234</v>
      </c>
      <c r="D208" s="5">
        <v>42929.0</v>
      </c>
      <c r="E208" s="3"/>
      <c r="F208" s="5">
        <v>42806.0</v>
      </c>
      <c r="G208" s="3"/>
      <c r="H208" s="3"/>
      <c r="I208" s="3"/>
      <c r="J208" s="3"/>
      <c r="K208" s="3"/>
      <c r="L208" s="3"/>
      <c r="M208" s="24"/>
    </row>
    <row r="209">
      <c r="A209" s="3" t="s">
        <v>360</v>
      </c>
      <c r="B209" s="3"/>
      <c r="C209" s="3" t="s">
        <v>234</v>
      </c>
      <c r="D209" s="5">
        <v>42929.0</v>
      </c>
      <c r="E209" s="3"/>
      <c r="F209" s="5">
        <v>42806.0</v>
      </c>
      <c r="G209" s="3"/>
      <c r="H209" s="3"/>
      <c r="I209" s="3"/>
      <c r="J209" s="3"/>
      <c r="K209" s="3"/>
      <c r="L209" s="3"/>
      <c r="M209" s="24"/>
    </row>
    <row r="210">
      <c r="A210" s="3" t="s">
        <v>361</v>
      </c>
      <c r="B210" s="3"/>
      <c r="C210" s="3" t="s">
        <v>362</v>
      </c>
      <c r="D210" s="5"/>
      <c r="E210" s="3" t="s">
        <v>363</v>
      </c>
      <c r="F210" s="5">
        <v>42834.0</v>
      </c>
      <c r="G210" s="3"/>
      <c r="H210" s="3"/>
      <c r="I210" s="3" t="s">
        <v>363</v>
      </c>
      <c r="J210" s="3"/>
      <c r="K210" s="3"/>
      <c r="L210" s="3"/>
      <c r="M210" s="24"/>
    </row>
    <row r="211">
      <c r="A211" s="3" t="s">
        <v>364</v>
      </c>
      <c r="B211" s="3"/>
      <c r="C211" s="3" t="s">
        <v>362</v>
      </c>
      <c r="D211" s="5"/>
      <c r="E211" s="3" t="s">
        <v>363</v>
      </c>
      <c r="F211" s="5">
        <v>42834.0</v>
      </c>
      <c r="G211" s="3"/>
      <c r="H211" s="3"/>
      <c r="I211" s="3" t="s">
        <v>363</v>
      </c>
      <c r="J211" s="3"/>
      <c r="K211" s="3"/>
      <c r="L211" s="3"/>
      <c r="M211" s="24"/>
    </row>
    <row r="212">
      <c r="A212" s="3" t="s">
        <v>365</v>
      </c>
      <c r="B212" s="3"/>
      <c r="C212" s="3" t="s">
        <v>362</v>
      </c>
      <c r="D212" s="5"/>
      <c r="E212" s="3" t="s">
        <v>363</v>
      </c>
      <c r="F212" s="5">
        <v>42834.0</v>
      </c>
      <c r="G212" s="3"/>
      <c r="H212" s="3"/>
      <c r="I212" s="3" t="s">
        <v>363</v>
      </c>
      <c r="J212" s="3"/>
      <c r="K212" s="3"/>
      <c r="L212" s="3"/>
      <c r="M212" s="24"/>
    </row>
    <row r="213">
      <c r="A213" s="3" t="s">
        <v>366</v>
      </c>
      <c r="B213" s="3"/>
      <c r="C213" s="3"/>
      <c r="D213" s="5">
        <v>42656.0</v>
      </c>
      <c r="E213" s="3"/>
      <c r="F213" s="5" t="s">
        <v>118</v>
      </c>
      <c r="G213" s="3"/>
      <c r="H213" s="3"/>
      <c r="I213" s="3"/>
      <c r="J213" s="3"/>
      <c r="K213" s="3"/>
      <c r="L213" s="3"/>
      <c r="M213" s="24"/>
    </row>
    <row r="214">
      <c r="A214" s="36" t="s">
        <v>367</v>
      </c>
      <c r="B214" s="36"/>
      <c r="C214" s="3"/>
      <c r="D214" s="5"/>
      <c r="E214" s="3"/>
      <c r="F214" s="5"/>
      <c r="G214" s="3"/>
      <c r="H214" s="3"/>
      <c r="I214" s="3"/>
      <c r="J214" s="3"/>
      <c r="K214" s="3"/>
      <c r="L214" s="3"/>
      <c r="M214" s="24"/>
    </row>
    <row r="215">
      <c r="A215" s="3" t="s">
        <v>371</v>
      </c>
      <c r="B215" s="3"/>
      <c r="C215" s="3" t="s">
        <v>234</v>
      </c>
      <c r="D215" s="5">
        <v>42705.0</v>
      </c>
      <c r="E215" s="3"/>
      <c r="F215" s="5" t="s">
        <v>372</v>
      </c>
      <c r="G215" s="3"/>
      <c r="H215" s="3"/>
      <c r="I215" s="3"/>
      <c r="J215" s="3"/>
      <c r="K215" s="3"/>
      <c r="L215" s="3"/>
      <c r="M215" s="24"/>
    </row>
    <row r="216">
      <c r="A216" s="3" t="s">
        <v>373</v>
      </c>
      <c r="B216" s="3"/>
      <c r="C216" s="3"/>
      <c r="D216" s="5">
        <v>42513.0</v>
      </c>
      <c r="E216" s="3"/>
      <c r="F216" s="5" t="s">
        <v>118</v>
      </c>
      <c r="G216" s="3"/>
      <c r="H216" s="3"/>
      <c r="I216" s="3"/>
      <c r="J216" s="3"/>
      <c r="K216" s="3"/>
      <c r="L216" s="3"/>
      <c r="M216" s="24"/>
    </row>
    <row r="217">
      <c r="A217" s="3" t="s">
        <v>374</v>
      </c>
      <c r="B217" s="3"/>
      <c r="C217" s="3"/>
      <c r="D217" s="5">
        <v>42332.0</v>
      </c>
      <c r="E217" s="3"/>
      <c r="F217" s="5" t="s">
        <v>118</v>
      </c>
      <c r="G217" s="3"/>
      <c r="H217" s="3"/>
      <c r="I217" s="3"/>
      <c r="J217" s="3"/>
      <c r="K217" s="3"/>
      <c r="L217" s="3"/>
      <c r="M217" s="24"/>
    </row>
    <row r="218">
      <c r="A218" s="3" t="s">
        <v>375</v>
      </c>
      <c r="B218" s="3" t="s">
        <v>376</v>
      </c>
      <c r="C218" s="3"/>
      <c r="D218" s="5" t="s">
        <v>377</v>
      </c>
      <c r="E218" s="3"/>
      <c r="F218" s="5" t="s">
        <v>118</v>
      </c>
      <c r="G218" s="3"/>
      <c r="H218" s="3"/>
      <c r="I218" s="3"/>
      <c r="J218" s="3"/>
      <c r="K218" s="3"/>
      <c r="L218" s="3"/>
      <c r="M218" s="24"/>
    </row>
    <row r="219">
      <c r="A219" s="3" t="s">
        <v>378</v>
      </c>
      <c r="B219" s="3"/>
      <c r="C219" s="3"/>
      <c r="D219" s="5">
        <v>42885.0</v>
      </c>
      <c r="E219" s="3" t="s">
        <v>223</v>
      </c>
      <c r="F219" s="5"/>
      <c r="G219" s="3"/>
      <c r="H219" s="3"/>
      <c r="I219" s="3"/>
      <c r="J219" s="3"/>
      <c r="K219" s="3"/>
      <c r="L219" s="3"/>
      <c r="M219" s="24"/>
    </row>
    <row r="220">
      <c r="A220" s="3" t="s">
        <v>380</v>
      </c>
      <c r="B220" s="3"/>
      <c r="C220" s="3"/>
      <c r="D220" s="5">
        <v>42834.0</v>
      </c>
      <c r="E220" s="3"/>
      <c r="F220" s="5">
        <v>42757.0</v>
      </c>
      <c r="G220" s="3"/>
      <c r="H220" s="3"/>
      <c r="I220" s="3"/>
      <c r="J220" s="3"/>
      <c r="K220" s="3"/>
      <c r="L220" s="3"/>
      <c r="M220" s="24"/>
    </row>
    <row r="221">
      <c r="A221" s="3" t="s">
        <v>381</v>
      </c>
      <c r="B221" s="3"/>
      <c r="C221" s="3" t="s">
        <v>234</v>
      </c>
      <c r="D221" s="5">
        <v>42705.0</v>
      </c>
      <c r="E221" s="3"/>
      <c r="F221" s="5" t="s">
        <v>372</v>
      </c>
      <c r="G221" s="3"/>
      <c r="H221" s="3"/>
      <c r="I221" s="3"/>
      <c r="J221" s="3"/>
      <c r="K221" s="3"/>
      <c r="L221" s="3"/>
      <c r="M221" s="24"/>
    </row>
    <row r="222">
      <c r="A222" s="3" t="s">
        <v>382</v>
      </c>
      <c r="B222" s="3"/>
      <c r="C222" s="3" t="s">
        <v>383</v>
      </c>
      <c r="D222" s="5">
        <v>42863.0</v>
      </c>
      <c r="E222" s="3" t="s">
        <v>223</v>
      </c>
      <c r="F222" s="5"/>
      <c r="G222" s="3"/>
      <c r="H222" s="3"/>
      <c r="I222" s="3"/>
      <c r="J222" s="3"/>
      <c r="K222" s="3"/>
      <c r="L222" s="3"/>
      <c r="M222" s="24"/>
    </row>
    <row r="223">
      <c r="A223" s="3" t="s">
        <v>384</v>
      </c>
      <c r="B223" s="3"/>
      <c r="C223" s="3" t="s">
        <v>306</v>
      </c>
      <c r="D223" s="5">
        <v>42602.0</v>
      </c>
      <c r="E223" s="3"/>
      <c r="F223" s="5" t="s">
        <v>385</v>
      </c>
      <c r="G223" s="3"/>
      <c r="H223" s="3"/>
      <c r="I223" s="3"/>
      <c r="J223" s="3"/>
      <c r="K223" s="3"/>
      <c r="L223" s="3"/>
      <c r="M223" s="24"/>
    </row>
    <row r="224">
      <c r="A224" s="3" t="s">
        <v>386</v>
      </c>
      <c r="B224" s="3" t="s">
        <v>387</v>
      </c>
      <c r="C224" s="3" t="s">
        <v>306</v>
      </c>
      <c r="D224" s="5">
        <v>42649.0</v>
      </c>
      <c r="E224" s="3"/>
      <c r="F224" s="5"/>
      <c r="G224" s="3"/>
      <c r="H224" s="3"/>
      <c r="I224" s="3"/>
      <c r="J224" s="3"/>
      <c r="K224" s="3"/>
      <c r="L224" s="3"/>
      <c r="M224" s="24"/>
    </row>
    <row r="225">
      <c r="A225" s="3" t="s">
        <v>388</v>
      </c>
      <c r="B225" s="3"/>
      <c r="C225" s="3" t="s">
        <v>362</v>
      </c>
      <c r="D225" s="5">
        <v>42757.0</v>
      </c>
      <c r="E225" s="3"/>
      <c r="F225" s="5"/>
      <c r="G225" s="3"/>
      <c r="H225" s="3"/>
      <c r="I225" s="3"/>
      <c r="J225" s="3"/>
      <c r="K225" s="3"/>
      <c r="L225" s="3"/>
      <c r="M225" s="24"/>
    </row>
    <row r="226">
      <c r="A226" s="3"/>
      <c r="B226" s="3"/>
      <c r="C226" s="3"/>
      <c r="D226" s="5"/>
      <c r="E226" s="3"/>
      <c r="F226" s="5"/>
      <c r="G226" s="3"/>
      <c r="H226" s="3"/>
      <c r="I226" s="3"/>
      <c r="J226" s="3"/>
      <c r="K226" s="3"/>
      <c r="L226" s="3"/>
      <c r="M226" s="24"/>
    </row>
    <row r="227">
      <c r="A227" s="3" t="s">
        <v>389</v>
      </c>
      <c r="B227" s="3"/>
      <c r="C227" s="3" t="s">
        <v>390</v>
      </c>
      <c r="D227" s="5">
        <v>42835.0</v>
      </c>
      <c r="E227" s="3"/>
      <c r="F227" s="5"/>
      <c r="G227" s="3"/>
      <c r="H227" s="3"/>
      <c r="I227" s="3"/>
      <c r="J227" s="3"/>
      <c r="K227" s="3"/>
      <c r="L227" s="3"/>
      <c r="M227" s="24"/>
    </row>
    <row r="228">
      <c r="A228" s="3" t="s">
        <v>391</v>
      </c>
      <c r="B228" s="3"/>
      <c r="C228" s="3" t="s">
        <v>390</v>
      </c>
      <c r="D228" s="5">
        <v>42835.0</v>
      </c>
      <c r="E228" s="3"/>
      <c r="F228" s="5"/>
      <c r="G228" s="3"/>
      <c r="H228" s="3"/>
      <c r="I228" s="3"/>
      <c r="J228" s="3"/>
      <c r="K228" s="3"/>
      <c r="L228" s="3"/>
      <c r="M228" s="24"/>
    </row>
    <row r="229">
      <c r="A229" s="3" t="s">
        <v>392</v>
      </c>
      <c r="B229" s="3"/>
      <c r="C229" s="3" t="s">
        <v>390</v>
      </c>
      <c r="D229" s="5">
        <v>42835.0</v>
      </c>
      <c r="E229" s="3"/>
      <c r="F229" s="5"/>
      <c r="G229" s="3"/>
      <c r="H229" s="3"/>
      <c r="I229" s="3"/>
      <c r="J229" s="3"/>
      <c r="K229" s="3"/>
      <c r="L229" s="3"/>
      <c r="M229" s="24"/>
    </row>
    <row r="230">
      <c r="A230" s="6" t="s">
        <v>393</v>
      </c>
      <c r="B230" s="6"/>
      <c r="C230" s="3"/>
      <c r="D230" s="5">
        <v>42795.0</v>
      </c>
      <c r="E230" s="3"/>
      <c r="F230" s="5">
        <v>42649.0</v>
      </c>
      <c r="G230" s="3"/>
      <c r="H230" s="3"/>
      <c r="I230" s="3"/>
      <c r="J230" s="3"/>
      <c r="K230" s="3"/>
      <c r="L230" s="3"/>
      <c r="M230" s="24"/>
    </row>
    <row r="231">
      <c r="A231" s="6" t="s">
        <v>395</v>
      </c>
      <c r="B231" s="6"/>
      <c r="C231" s="3"/>
      <c r="D231" s="5">
        <v>42795.0</v>
      </c>
      <c r="E231" s="3"/>
      <c r="F231" s="5">
        <v>42649.0</v>
      </c>
      <c r="G231" s="3"/>
      <c r="H231" s="3"/>
      <c r="I231" s="3"/>
      <c r="J231" s="3"/>
      <c r="K231" s="3"/>
      <c r="L231" s="3"/>
      <c r="M231" s="24"/>
    </row>
    <row r="232">
      <c r="A232" s="6" t="s">
        <v>396</v>
      </c>
      <c r="B232" s="6"/>
      <c r="C232" s="3"/>
      <c r="D232" s="5">
        <v>42795.0</v>
      </c>
      <c r="E232" s="3"/>
      <c r="F232" s="5">
        <v>42649.0</v>
      </c>
      <c r="G232" s="3"/>
      <c r="H232" s="3"/>
      <c r="I232" s="3"/>
      <c r="J232" s="3"/>
      <c r="K232" s="3"/>
      <c r="L232" s="3"/>
      <c r="M232" s="24"/>
    </row>
    <row r="233">
      <c r="A233" s="6" t="s">
        <v>397</v>
      </c>
      <c r="B233" s="6"/>
      <c r="C233" s="3"/>
      <c r="D233" s="5">
        <v>42795.0</v>
      </c>
      <c r="E233" s="3"/>
      <c r="F233" s="5">
        <v>42649.0</v>
      </c>
      <c r="G233" s="3"/>
      <c r="H233" s="3"/>
      <c r="I233" s="3"/>
      <c r="J233" s="3"/>
      <c r="K233" s="3"/>
      <c r="L233" s="3"/>
      <c r="M233" s="24"/>
    </row>
    <row r="234">
      <c r="A234" s="6" t="s">
        <v>398</v>
      </c>
      <c r="B234" s="6"/>
      <c r="C234" s="3"/>
      <c r="D234" s="5">
        <v>42795.0</v>
      </c>
      <c r="E234" s="3"/>
      <c r="F234" s="5">
        <v>42649.0</v>
      </c>
      <c r="G234" s="3"/>
      <c r="H234" s="3"/>
      <c r="I234" s="3"/>
      <c r="J234" s="3"/>
      <c r="K234" s="3"/>
      <c r="L234" s="3"/>
      <c r="M234" s="24"/>
    </row>
    <row r="235">
      <c r="A235" s="6"/>
      <c r="B235" s="6"/>
      <c r="C235" s="3"/>
      <c r="D235" s="5"/>
      <c r="E235" s="3"/>
      <c r="F235" s="5"/>
      <c r="G235" s="3"/>
      <c r="H235" s="3"/>
      <c r="I235" s="3"/>
      <c r="J235" s="3"/>
      <c r="K235" s="3"/>
      <c r="L235" s="3"/>
      <c r="M235" s="24"/>
    </row>
    <row r="236">
      <c r="A236" s="6" t="s">
        <v>399</v>
      </c>
      <c r="B236" s="6"/>
      <c r="C236" s="3" t="s">
        <v>390</v>
      </c>
      <c r="D236" s="5">
        <v>42794.0</v>
      </c>
      <c r="E236" s="3"/>
      <c r="F236" s="5">
        <v>42737.0</v>
      </c>
      <c r="G236" s="3"/>
      <c r="H236" s="3"/>
      <c r="I236" s="3"/>
      <c r="J236" s="3"/>
      <c r="K236" s="3"/>
      <c r="L236" s="3"/>
      <c r="M236" s="24"/>
    </row>
    <row r="237">
      <c r="A237" s="6" t="s">
        <v>400</v>
      </c>
      <c r="B237" s="6"/>
      <c r="C237" s="3" t="s">
        <v>390</v>
      </c>
      <c r="D237" s="5">
        <v>42794.0</v>
      </c>
      <c r="E237" s="3"/>
      <c r="F237" s="5">
        <v>42737.0</v>
      </c>
      <c r="G237" s="3"/>
      <c r="H237" s="3"/>
      <c r="I237" s="3"/>
      <c r="J237" s="3"/>
      <c r="K237" s="3"/>
      <c r="L237" s="3"/>
      <c r="M237" s="24"/>
    </row>
    <row r="238">
      <c r="A238" s="6" t="s">
        <v>401</v>
      </c>
      <c r="B238" s="6"/>
      <c r="C238" s="3" t="s">
        <v>390</v>
      </c>
      <c r="D238" s="5">
        <v>42793.0</v>
      </c>
      <c r="E238" s="3"/>
      <c r="F238" s="5"/>
      <c r="G238" s="3"/>
      <c r="H238" s="3"/>
      <c r="I238" s="3"/>
      <c r="J238" s="3"/>
      <c r="K238" s="3"/>
      <c r="L238" s="3"/>
      <c r="M238" s="24"/>
    </row>
    <row r="239">
      <c r="A239" s="6" t="s">
        <v>402</v>
      </c>
      <c r="B239" s="6"/>
      <c r="C239" s="3" t="s">
        <v>383</v>
      </c>
      <c r="D239" s="5">
        <v>42795.0</v>
      </c>
      <c r="E239" s="3"/>
      <c r="F239" s="5">
        <v>42668.0</v>
      </c>
      <c r="G239" s="3"/>
      <c r="H239" s="3"/>
      <c r="I239" s="3"/>
      <c r="J239" s="3"/>
      <c r="K239" s="3"/>
      <c r="L239" s="3"/>
      <c r="M239" s="24"/>
    </row>
    <row r="240">
      <c r="A240" s="6"/>
      <c r="B240" s="6"/>
      <c r="C240" s="3"/>
      <c r="D240" s="5"/>
      <c r="E240" s="3"/>
      <c r="F240" s="5"/>
      <c r="G240" s="3"/>
      <c r="H240" s="3"/>
      <c r="I240" s="3"/>
      <c r="J240" s="3"/>
      <c r="K240" s="3"/>
      <c r="L240" s="3"/>
      <c r="M240" s="24"/>
    </row>
    <row r="241">
      <c r="A241" s="6" t="s">
        <v>403</v>
      </c>
      <c r="B241" s="6"/>
      <c r="C241" s="3" t="s">
        <v>306</v>
      </c>
      <c r="D241" s="5">
        <v>42767.0</v>
      </c>
      <c r="E241" s="3" t="s">
        <v>404</v>
      </c>
      <c r="F241" s="5">
        <v>42602.0</v>
      </c>
      <c r="G241" s="3"/>
      <c r="H241" s="3"/>
      <c r="I241" s="3"/>
      <c r="J241" s="3" t="s">
        <v>405</v>
      </c>
      <c r="K241" s="3"/>
      <c r="L241" s="3"/>
      <c r="M241" s="24"/>
    </row>
    <row r="242">
      <c r="A242" s="6" t="s">
        <v>407</v>
      </c>
      <c r="B242" s="6"/>
      <c r="C242" s="3" t="s">
        <v>306</v>
      </c>
      <c r="D242" s="5">
        <v>42767.0</v>
      </c>
      <c r="E242" s="3" t="s">
        <v>404</v>
      </c>
      <c r="F242" s="5">
        <v>42602.0</v>
      </c>
      <c r="G242" s="3"/>
      <c r="H242" s="3"/>
      <c r="I242" s="3"/>
      <c r="J242" s="3" t="s">
        <v>405</v>
      </c>
      <c r="K242" s="3"/>
      <c r="L242" s="3"/>
      <c r="M242" s="24"/>
    </row>
    <row r="243">
      <c r="A243" s="6"/>
      <c r="B243" s="6"/>
      <c r="C243" s="3"/>
      <c r="D243" s="37"/>
      <c r="F243" s="5"/>
      <c r="G243" s="3"/>
      <c r="H243" s="3"/>
      <c r="I243" s="3"/>
      <c r="J243" s="3"/>
      <c r="K243" s="3"/>
      <c r="L243" s="3"/>
      <c r="M243" s="24"/>
    </row>
    <row r="244">
      <c r="A244" s="6" t="s">
        <v>410</v>
      </c>
      <c r="B244" s="6"/>
      <c r="C244" s="3" t="s">
        <v>306</v>
      </c>
      <c r="D244" s="5" t="s">
        <v>118</v>
      </c>
      <c r="E244" s="3" t="s">
        <v>411</v>
      </c>
      <c r="F244" s="5"/>
      <c r="G244" s="3"/>
      <c r="H244" s="3"/>
      <c r="I244" s="3"/>
      <c r="J244" s="3"/>
      <c r="K244" s="3"/>
      <c r="L244" s="3"/>
      <c r="M244" s="24"/>
    </row>
    <row r="245">
      <c r="A245" s="6" t="s">
        <v>412</v>
      </c>
      <c r="B245" s="6"/>
      <c r="C245" s="3" t="s">
        <v>306</v>
      </c>
      <c r="D245" s="5" t="s">
        <v>118</v>
      </c>
      <c r="E245" s="3" t="s">
        <v>411</v>
      </c>
      <c r="F245" s="5"/>
      <c r="G245" s="3"/>
      <c r="H245" s="3"/>
      <c r="I245" s="3"/>
      <c r="J245" s="3"/>
      <c r="K245" s="3"/>
      <c r="L245" s="3"/>
      <c r="M245" s="24"/>
    </row>
    <row r="246">
      <c r="A246" s="6" t="s">
        <v>413</v>
      </c>
      <c r="B246" s="6"/>
      <c r="C246" s="3" t="s">
        <v>306</v>
      </c>
      <c r="D246" s="5" t="s">
        <v>118</v>
      </c>
      <c r="E246" s="3" t="s">
        <v>411</v>
      </c>
      <c r="F246" s="5"/>
      <c r="G246" s="3"/>
      <c r="H246" s="3"/>
      <c r="I246" s="3"/>
      <c r="J246" s="3"/>
      <c r="K246" s="3"/>
      <c r="L246" s="3"/>
      <c r="M246" s="24"/>
    </row>
    <row r="247">
      <c r="A247" s="6" t="s">
        <v>414</v>
      </c>
      <c r="B247" s="3" t="s">
        <v>415</v>
      </c>
      <c r="C247" s="3" t="s">
        <v>306</v>
      </c>
      <c r="D247" s="5"/>
      <c r="E247" s="3" t="s">
        <v>416</v>
      </c>
      <c r="F247" s="5"/>
      <c r="G247" s="3"/>
      <c r="H247" s="3"/>
      <c r="I247" s="3"/>
      <c r="J247" s="3"/>
      <c r="K247" s="3"/>
      <c r="L247" s="3"/>
      <c r="M247" s="24"/>
    </row>
    <row r="248">
      <c r="A248" s="6"/>
      <c r="B248" s="6"/>
      <c r="C248" s="3"/>
      <c r="D248" s="37"/>
      <c r="F248" s="5"/>
      <c r="G248" s="3"/>
      <c r="H248" s="3"/>
      <c r="I248" s="3"/>
      <c r="J248" s="3"/>
      <c r="K248" s="3"/>
      <c r="L248" s="3"/>
      <c r="M248" s="24"/>
    </row>
    <row r="249">
      <c r="A249" s="6" t="s">
        <v>417</v>
      </c>
      <c r="B249" s="6"/>
      <c r="C249" s="3" t="s">
        <v>306</v>
      </c>
      <c r="D249" s="5">
        <v>42739.0</v>
      </c>
      <c r="E249" s="3" t="s">
        <v>418</v>
      </c>
      <c r="F249" s="5">
        <v>42649.0</v>
      </c>
      <c r="G249" s="3"/>
      <c r="H249" s="3"/>
      <c r="I249" s="3"/>
      <c r="J249" s="3"/>
      <c r="K249" s="3"/>
      <c r="L249" s="3"/>
      <c r="M249" s="24"/>
    </row>
    <row r="250">
      <c r="A250" s="6" t="s">
        <v>419</v>
      </c>
      <c r="B250" s="6"/>
      <c r="C250" s="3" t="s">
        <v>306</v>
      </c>
      <c r="D250" s="5">
        <v>42739.0</v>
      </c>
      <c r="E250" s="3" t="s">
        <v>418</v>
      </c>
      <c r="F250" s="5">
        <v>42649.0</v>
      </c>
      <c r="G250" s="3"/>
      <c r="H250" s="3"/>
      <c r="I250" s="3"/>
      <c r="J250" s="3"/>
      <c r="K250" s="3"/>
      <c r="L250" s="3"/>
      <c r="M250" s="24"/>
    </row>
    <row r="251">
      <c r="A251" s="6" t="s">
        <v>420</v>
      </c>
      <c r="B251" s="6"/>
      <c r="C251" s="3" t="s">
        <v>306</v>
      </c>
      <c r="D251" s="5">
        <v>42739.0</v>
      </c>
      <c r="E251" s="3" t="s">
        <v>418</v>
      </c>
      <c r="F251" s="5">
        <v>42649.0</v>
      </c>
      <c r="G251" s="3"/>
      <c r="H251" s="3"/>
      <c r="I251" s="3"/>
      <c r="J251" s="3"/>
      <c r="K251" s="3"/>
      <c r="L251" s="3"/>
      <c r="M251" s="24"/>
    </row>
    <row r="252">
      <c r="A252" s="6"/>
      <c r="B252" s="6"/>
      <c r="C252" s="3"/>
      <c r="D252" s="37"/>
      <c r="F252" s="5"/>
      <c r="G252" s="3"/>
      <c r="H252" s="3"/>
      <c r="I252" s="3"/>
      <c r="J252" s="3"/>
      <c r="K252" s="3"/>
      <c r="L252" s="3"/>
      <c r="M252" s="24"/>
    </row>
    <row r="253">
      <c r="A253" s="6" t="s">
        <v>422</v>
      </c>
      <c r="B253" s="6"/>
      <c r="C253" s="3" t="s">
        <v>306</v>
      </c>
      <c r="D253" s="5" t="s">
        <v>118</v>
      </c>
      <c r="E253" s="3" t="s">
        <v>423</v>
      </c>
      <c r="F253" s="5">
        <v>42649.0</v>
      </c>
      <c r="G253" s="3"/>
      <c r="H253" s="3"/>
      <c r="I253" s="3"/>
      <c r="J253" s="3"/>
      <c r="K253" s="3"/>
      <c r="L253" s="3"/>
      <c r="M253" s="24"/>
    </row>
    <row r="254">
      <c r="A254" s="6" t="s">
        <v>424</v>
      </c>
      <c r="B254" s="6"/>
      <c r="C254" s="3" t="s">
        <v>306</v>
      </c>
      <c r="D254" s="5" t="s">
        <v>118</v>
      </c>
      <c r="E254" s="3" t="s">
        <v>423</v>
      </c>
      <c r="F254" s="5">
        <v>42649.0</v>
      </c>
      <c r="G254" s="3"/>
      <c r="H254" s="3"/>
      <c r="I254" s="3"/>
      <c r="J254" s="3"/>
      <c r="K254" s="3"/>
      <c r="L254" s="3"/>
      <c r="M254" s="24"/>
    </row>
    <row r="255">
      <c r="A255" s="6" t="s">
        <v>425</v>
      </c>
      <c r="B255" s="6"/>
      <c r="C255" s="3" t="s">
        <v>306</v>
      </c>
      <c r="D255" s="5" t="s">
        <v>118</v>
      </c>
      <c r="E255" s="3" t="s">
        <v>423</v>
      </c>
      <c r="F255" s="5">
        <v>42649.0</v>
      </c>
      <c r="G255" s="3"/>
      <c r="H255" s="3"/>
      <c r="I255" s="3"/>
      <c r="J255" s="3"/>
      <c r="K255" s="3"/>
      <c r="L255" s="3"/>
      <c r="M255" s="24"/>
    </row>
    <row r="256">
      <c r="A256" s="6" t="s">
        <v>426</v>
      </c>
      <c r="B256" s="6"/>
      <c r="C256" s="3" t="s">
        <v>306</v>
      </c>
      <c r="D256" s="5" t="s">
        <v>118</v>
      </c>
      <c r="E256" s="3" t="s">
        <v>423</v>
      </c>
      <c r="F256" s="5">
        <v>42649.0</v>
      </c>
      <c r="G256" s="3"/>
      <c r="H256" s="3"/>
      <c r="I256" s="3"/>
      <c r="J256" s="3"/>
      <c r="K256" s="3"/>
      <c r="L256" s="3"/>
      <c r="M256" s="24"/>
    </row>
    <row r="257">
      <c r="A257" s="6"/>
      <c r="B257" s="6"/>
      <c r="C257" s="3"/>
      <c r="D257" s="37"/>
      <c r="F257" s="5"/>
      <c r="G257" s="3"/>
      <c r="H257" s="3"/>
      <c r="I257" s="3"/>
      <c r="J257" s="3"/>
      <c r="K257" s="3"/>
      <c r="L257" s="3"/>
      <c r="M257" s="24"/>
    </row>
    <row r="258">
      <c r="A258" s="6" t="s">
        <v>428</v>
      </c>
      <c r="B258" s="6"/>
      <c r="C258" s="3" t="s">
        <v>234</v>
      </c>
      <c r="D258" s="5">
        <v>42722.0</v>
      </c>
      <c r="F258" s="5"/>
      <c r="G258" s="3"/>
      <c r="H258" s="3"/>
      <c r="I258" s="3"/>
      <c r="J258" s="3"/>
      <c r="K258" s="3"/>
      <c r="L258" s="3"/>
      <c r="M258" s="24"/>
    </row>
    <row r="259">
      <c r="A259" s="6" t="s">
        <v>429</v>
      </c>
      <c r="B259" s="6"/>
      <c r="C259" s="3" t="s">
        <v>234</v>
      </c>
      <c r="D259" s="5">
        <v>42722.0</v>
      </c>
      <c r="F259" s="5"/>
      <c r="G259" s="3"/>
      <c r="H259" s="3"/>
      <c r="I259" s="3"/>
      <c r="J259" s="3"/>
      <c r="K259" s="3"/>
      <c r="L259" s="3"/>
      <c r="M259" s="24"/>
    </row>
    <row r="260">
      <c r="A260" s="6" t="s">
        <v>430</v>
      </c>
      <c r="B260" s="6"/>
      <c r="C260" s="3" t="s">
        <v>234</v>
      </c>
      <c r="D260" s="5">
        <v>42722.0</v>
      </c>
      <c r="F260" s="5"/>
      <c r="G260" s="3"/>
      <c r="H260" s="3"/>
      <c r="I260" s="3"/>
      <c r="J260" s="3"/>
      <c r="K260" s="3"/>
      <c r="L260" s="3"/>
      <c r="M260" s="24"/>
    </row>
    <row r="261">
      <c r="A261" s="6"/>
      <c r="B261" s="6"/>
      <c r="C261" s="3"/>
      <c r="D261" s="37"/>
      <c r="F261" s="5"/>
      <c r="G261" s="3"/>
      <c r="H261" s="3"/>
      <c r="I261" s="3"/>
      <c r="J261" s="3"/>
      <c r="K261" s="3"/>
      <c r="L261" s="3"/>
      <c r="M261" s="24"/>
    </row>
    <row r="262">
      <c r="A262" s="6" t="s">
        <v>432</v>
      </c>
      <c r="B262" s="6"/>
      <c r="C262" s="3" t="s">
        <v>234</v>
      </c>
      <c r="D262" s="5">
        <v>42648.0</v>
      </c>
      <c r="F262" s="5"/>
      <c r="G262" s="3"/>
      <c r="H262" s="3"/>
      <c r="I262" s="3"/>
      <c r="J262" s="3"/>
      <c r="K262" s="3"/>
      <c r="L262" s="3"/>
      <c r="M262" s="24"/>
    </row>
    <row r="263">
      <c r="A263" s="6" t="s">
        <v>433</v>
      </c>
      <c r="B263" s="6"/>
      <c r="C263" s="3" t="s">
        <v>234</v>
      </c>
      <c r="D263" s="5">
        <v>42648.0</v>
      </c>
      <c r="F263" s="5"/>
      <c r="G263" s="3"/>
      <c r="H263" s="3"/>
      <c r="I263" s="3"/>
      <c r="J263" s="3"/>
      <c r="K263" s="3"/>
      <c r="L263" s="3"/>
      <c r="M263" s="24"/>
    </row>
    <row r="264">
      <c r="A264" s="6" t="s">
        <v>434</v>
      </c>
      <c r="B264" s="6"/>
      <c r="C264" s="3" t="s">
        <v>306</v>
      </c>
      <c r="D264" s="5">
        <v>42649.0</v>
      </c>
      <c r="F264" s="5"/>
      <c r="G264" s="3"/>
      <c r="H264" s="3"/>
      <c r="I264" s="3"/>
      <c r="J264" s="3"/>
      <c r="K264" s="3"/>
      <c r="L264" s="3"/>
      <c r="M264" s="24"/>
    </row>
    <row r="265">
      <c r="A265" s="6" t="s">
        <v>436</v>
      </c>
      <c r="B265" s="6" t="s">
        <v>416</v>
      </c>
      <c r="C265" s="3" t="s">
        <v>306</v>
      </c>
      <c r="D265" s="8">
        <v>42491.0</v>
      </c>
      <c r="F265" s="5"/>
      <c r="G265" s="3"/>
      <c r="H265" s="3"/>
      <c r="I265" s="3" t="s">
        <v>438</v>
      </c>
      <c r="J265" s="3"/>
      <c r="K265" s="3"/>
      <c r="L265" s="3"/>
      <c r="M265" s="24"/>
    </row>
    <row r="266">
      <c r="A266" s="6" t="s">
        <v>440</v>
      </c>
      <c r="B266" s="6"/>
      <c r="C266" s="3" t="s">
        <v>306</v>
      </c>
      <c r="D266" s="5">
        <v>42676.0</v>
      </c>
      <c r="F266" s="5" t="s">
        <v>441</v>
      </c>
      <c r="G266" s="3"/>
      <c r="H266" s="3"/>
      <c r="I266" s="3"/>
      <c r="J266" s="3"/>
      <c r="K266" s="3"/>
      <c r="L266" s="3"/>
      <c r="M266" s="24"/>
    </row>
    <row r="267">
      <c r="A267" s="41" t="s">
        <v>442</v>
      </c>
      <c r="B267" s="41"/>
      <c r="C267" s="3" t="s">
        <v>306</v>
      </c>
      <c r="D267" s="5">
        <v>42722.0</v>
      </c>
      <c r="E267" s="3" t="s">
        <v>446</v>
      </c>
      <c r="F267" s="5"/>
      <c r="G267" s="3"/>
      <c r="H267" s="3"/>
      <c r="I267" s="3"/>
      <c r="J267" s="3"/>
      <c r="K267" s="3"/>
      <c r="L267" s="3"/>
      <c r="M267" s="24"/>
    </row>
    <row r="268">
      <c r="A268" s="41" t="s">
        <v>448</v>
      </c>
      <c r="B268" s="41"/>
      <c r="C268" s="3" t="s">
        <v>234</v>
      </c>
      <c r="D268" s="5">
        <v>42723.0</v>
      </c>
      <c r="F268" s="5"/>
      <c r="G268" s="3"/>
      <c r="H268" s="3"/>
      <c r="I268" s="3"/>
      <c r="J268" s="3"/>
      <c r="K268" s="3"/>
      <c r="L268" s="3"/>
      <c r="M268" s="24"/>
    </row>
    <row r="269">
      <c r="A269" s="41" t="s">
        <v>450</v>
      </c>
      <c r="B269" s="41"/>
      <c r="C269" s="3" t="s">
        <v>234</v>
      </c>
      <c r="D269" s="5">
        <v>42723.0</v>
      </c>
      <c r="F269" s="5"/>
      <c r="G269" s="3"/>
      <c r="H269" s="3"/>
      <c r="I269" s="3"/>
      <c r="J269" s="3"/>
      <c r="K269" s="3"/>
      <c r="L269" s="3"/>
      <c r="M269" s="24"/>
    </row>
    <row r="270">
      <c r="A270" s="6"/>
      <c r="B270" s="6"/>
      <c r="C270" s="3"/>
      <c r="D270" s="37"/>
      <c r="F270" s="5"/>
      <c r="G270" s="3"/>
      <c r="H270" s="3"/>
      <c r="I270" s="3"/>
      <c r="J270" s="3"/>
      <c r="K270" s="3"/>
      <c r="L270" s="3"/>
      <c r="M270" s="24"/>
    </row>
    <row r="271">
      <c r="A271" s="6" t="s">
        <v>451</v>
      </c>
      <c r="B271" s="6"/>
      <c r="C271" s="3" t="s">
        <v>234</v>
      </c>
      <c r="D271" s="5">
        <v>42687.0</v>
      </c>
      <c r="F271" s="5"/>
      <c r="G271" s="3"/>
      <c r="H271" s="3"/>
      <c r="I271" s="3"/>
      <c r="J271" s="3"/>
      <c r="K271" s="3"/>
      <c r="L271" s="3"/>
      <c r="M271" s="24"/>
    </row>
    <row r="272">
      <c r="A272" s="6" t="s">
        <v>453</v>
      </c>
      <c r="C272" s="3" t="s">
        <v>234</v>
      </c>
      <c r="D272" s="8">
        <v>42478.0</v>
      </c>
      <c r="F272" s="5"/>
      <c r="G272" s="3"/>
      <c r="H272" s="3"/>
      <c r="I272" s="3"/>
      <c r="J272" s="3"/>
      <c r="K272" s="3"/>
      <c r="L272" s="3"/>
      <c r="M272" s="24"/>
    </row>
    <row r="273">
      <c r="A273" s="6" t="s">
        <v>455</v>
      </c>
      <c r="B273" s="6" t="s">
        <v>416</v>
      </c>
      <c r="C273" s="3" t="s">
        <v>234</v>
      </c>
      <c r="D273" s="5">
        <v>42478.0</v>
      </c>
      <c r="F273" s="5"/>
      <c r="G273" s="3"/>
      <c r="H273" s="3"/>
      <c r="I273" s="3"/>
      <c r="J273" s="3"/>
      <c r="K273" s="3"/>
      <c r="L273" s="3"/>
      <c r="M273" s="24"/>
    </row>
    <row r="274">
      <c r="A274" s="6"/>
      <c r="B274" s="6"/>
      <c r="C274" s="3"/>
      <c r="D274" s="37"/>
      <c r="F274" s="5"/>
      <c r="G274" s="3"/>
      <c r="H274" s="3"/>
      <c r="I274" s="3"/>
      <c r="J274" s="3"/>
      <c r="K274" s="3"/>
      <c r="L274" s="3"/>
      <c r="M274" s="24"/>
    </row>
    <row r="275">
      <c r="A275" s="6" t="s">
        <v>457</v>
      </c>
      <c r="B275" s="6"/>
      <c r="C275" s="3" t="s">
        <v>234</v>
      </c>
      <c r="D275" s="5">
        <v>42643.0</v>
      </c>
      <c r="F275" s="5" t="s">
        <v>458</v>
      </c>
      <c r="G275" s="3"/>
      <c r="H275" s="3"/>
      <c r="I275" s="3"/>
      <c r="J275" s="3"/>
      <c r="K275" s="3"/>
      <c r="L275" s="3"/>
      <c r="M275" s="24"/>
    </row>
    <row r="276">
      <c r="A276" s="6" t="s">
        <v>459</v>
      </c>
      <c r="B276" s="6"/>
      <c r="C276" s="3" t="s">
        <v>234</v>
      </c>
      <c r="D276" s="5">
        <v>42643.0</v>
      </c>
      <c r="F276" s="5" t="s">
        <v>458</v>
      </c>
      <c r="G276" s="3"/>
      <c r="H276" s="3"/>
      <c r="I276" s="3"/>
      <c r="J276" s="3"/>
      <c r="K276" s="3"/>
      <c r="L276" s="3"/>
      <c r="M276" s="24"/>
    </row>
    <row r="277">
      <c r="A277" s="6" t="s">
        <v>461</v>
      </c>
      <c r="B277" s="6"/>
      <c r="C277" s="3" t="s">
        <v>234</v>
      </c>
      <c r="D277" s="5">
        <v>42643.0</v>
      </c>
      <c r="F277" s="5" t="s">
        <v>462</v>
      </c>
      <c r="G277" s="3"/>
      <c r="H277" s="3"/>
      <c r="I277" s="3"/>
      <c r="J277" s="3"/>
      <c r="K277" s="3"/>
      <c r="L277" s="3"/>
      <c r="M277" s="24"/>
    </row>
    <row r="278">
      <c r="A278" s="6"/>
      <c r="B278" s="6"/>
      <c r="C278" s="3"/>
      <c r="D278" s="5"/>
      <c r="E278" s="3"/>
      <c r="F278" s="5"/>
      <c r="G278" s="3"/>
      <c r="H278" s="3"/>
      <c r="I278" s="3"/>
      <c r="J278" s="3"/>
      <c r="K278" s="3"/>
      <c r="L278" s="3"/>
      <c r="M278" s="24"/>
    </row>
    <row r="279">
      <c r="A279" s="6" t="s">
        <v>464</v>
      </c>
      <c r="B279" s="6"/>
      <c r="C279" s="3" t="s">
        <v>234</v>
      </c>
      <c r="D279" s="5">
        <v>42625.0</v>
      </c>
      <c r="E279" s="3" t="s">
        <v>465</v>
      </c>
      <c r="F279" s="5"/>
      <c r="G279" s="3"/>
      <c r="H279" s="3"/>
      <c r="I279" s="3"/>
      <c r="J279" s="3"/>
      <c r="K279" s="3"/>
      <c r="L279" s="3"/>
      <c r="M279" s="24"/>
    </row>
    <row r="280">
      <c r="A280" s="6" t="s">
        <v>466</v>
      </c>
      <c r="B280" s="6"/>
      <c r="C280" s="3" t="s">
        <v>234</v>
      </c>
      <c r="D280" s="5">
        <v>42625.0</v>
      </c>
      <c r="E280" s="3"/>
      <c r="F280" s="5"/>
      <c r="G280" s="3"/>
      <c r="H280" s="3"/>
      <c r="I280" s="3"/>
      <c r="J280" s="3"/>
      <c r="K280" s="3"/>
      <c r="L280" s="3"/>
      <c r="M280" s="24"/>
    </row>
    <row r="281">
      <c r="A281" s="6" t="s">
        <v>467</v>
      </c>
      <c r="B281" s="6"/>
      <c r="C281" s="3" t="s">
        <v>234</v>
      </c>
      <c r="D281" s="5">
        <v>42625.0</v>
      </c>
      <c r="E281" s="3"/>
      <c r="F281" s="5"/>
      <c r="G281" s="3"/>
      <c r="H281" s="3"/>
      <c r="I281" s="3"/>
      <c r="J281" s="3"/>
      <c r="K281" s="3"/>
      <c r="L281" s="3"/>
      <c r="M281" s="24"/>
    </row>
    <row r="282">
      <c r="A282" s="6"/>
      <c r="B282" s="6"/>
      <c r="C282" s="3"/>
      <c r="D282" s="5"/>
      <c r="E282" s="3"/>
      <c r="F282" s="5"/>
      <c r="G282" s="3"/>
      <c r="H282" s="3"/>
      <c r="I282" s="3"/>
      <c r="J282" s="3"/>
      <c r="K282" s="3"/>
      <c r="L282" s="3"/>
      <c r="M282" s="24"/>
    </row>
    <row r="283">
      <c r="A283" s="6" t="s">
        <v>468</v>
      </c>
      <c r="B283" s="6"/>
      <c r="C283" s="3"/>
      <c r="D283" s="5">
        <v>42549.0</v>
      </c>
      <c r="E283" s="3" t="s">
        <v>469</v>
      </c>
      <c r="F283" s="3" t="s">
        <v>49</v>
      </c>
      <c r="G283" s="3" t="s">
        <v>49</v>
      </c>
      <c r="H283" s="3"/>
      <c r="I283" s="3"/>
      <c r="J283" s="3"/>
      <c r="K283" s="3"/>
      <c r="L283" s="3"/>
      <c r="M283" s="24"/>
    </row>
    <row r="284">
      <c r="A284" s="6" t="s">
        <v>470</v>
      </c>
      <c r="B284" s="6"/>
      <c r="C284" s="3"/>
      <c r="D284" s="5">
        <v>42549.0</v>
      </c>
      <c r="E284" s="3" t="s">
        <v>469</v>
      </c>
      <c r="F284" s="3" t="s">
        <v>49</v>
      </c>
      <c r="G284" s="3" t="s">
        <v>49</v>
      </c>
      <c r="H284" s="3"/>
      <c r="I284" s="3"/>
      <c r="J284" s="3"/>
      <c r="K284" s="3"/>
      <c r="L284" s="3"/>
      <c r="M284" s="24"/>
    </row>
    <row r="285">
      <c r="A285" s="6"/>
      <c r="B285" s="6"/>
      <c r="C285" s="3"/>
      <c r="D285" s="5"/>
      <c r="E285" s="3"/>
      <c r="F285" s="5"/>
      <c r="G285" s="3"/>
      <c r="H285" s="3"/>
      <c r="I285" s="3"/>
      <c r="J285" s="3"/>
      <c r="K285" s="3"/>
      <c r="L285" s="3"/>
      <c r="M285" s="24"/>
    </row>
    <row r="286">
      <c r="A286" s="6"/>
      <c r="B286" s="6"/>
      <c r="C286" s="3"/>
      <c r="D286" s="5"/>
      <c r="E286" s="3"/>
      <c r="F286" s="5"/>
      <c r="G286" s="3"/>
      <c r="H286" s="3"/>
      <c r="I286" s="3"/>
      <c r="J286" s="3"/>
      <c r="K286" s="3"/>
      <c r="L286" s="3"/>
      <c r="M286" s="24"/>
    </row>
    <row r="287">
      <c r="A287" s="6" t="s">
        <v>472</v>
      </c>
      <c r="B287" s="6"/>
      <c r="C287" s="3" t="s">
        <v>383</v>
      </c>
      <c r="D287" s="5">
        <v>42487.0</v>
      </c>
      <c r="E287" s="3" t="s">
        <v>473</v>
      </c>
      <c r="F287" s="5"/>
      <c r="G287" s="3"/>
      <c r="H287" s="3"/>
      <c r="I287" s="3"/>
      <c r="J287" s="3"/>
      <c r="K287" s="3"/>
      <c r="L287" s="3"/>
      <c r="M287" s="24"/>
    </row>
    <row r="288">
      <c r="A288" s="6" t="s">
        <v>474</v>
      </c>
      <c r="B288" s="6"/>
      <c r="C288" s="3" t="s">
        <v>383</v>
      </c>
      <c r="D288" s="5">
        <v>42487.0</v>
      </c>
      <c r="E288" s="3" t="s">
        <v>473</v>
      </c>
      <c r="F288" s="5"/>
      <c r="G288" s="3"/>
      <c r="H288" s="3"/>
      <c r="I288" s="3"/>
      <c r="J288" s="3"/>
      <c r="K288" s="3"/>
      <c r="L288" s="3"/>
      <c r="M288" s="24"/>
    </row>
    <row r="289">
      <c r="A289" s="6" t="s">
        <v>475</v>
      </c>
      <c r="B289" s="6"/>
      <c r="C289" s="3" t="s">
        <v>383</v>
      </c>
      <c r="D289" s="5">
        <v>42332.0</v>
      </c>
      <c r="E289" s="3" t="s">
        <v>476</v>
      </c>
      <c r="F289" s="5"/>
      <c r="G289" s="3"/>
      <c r="H289" s="3"/>
      <c r="I289" s="3"/>
      <c r="J289" s="3"/>
      <c r="K289" s="3"/>
      <c r="L289" s="3"/>
      <c r="M289" s="24"/>
    </row>
    <row r="290">
      <c r="A290" s="6" t="s">
        <v>477</v>
      </c>
      <c r="B290" s="6"/>
      <c r="C290" s="3" t="s">
        <v>297</v>
      </c>
      <c r="D290" s="5"/>
      <c r="E290" s="3"/>
      <c r="F290" s="5"/>
      <c r="G290" s="3"/>
      <c r="H290" s="3"/>
      <c r="I290" s="3"/>
      <c r="J290" s="3"/>
      <c r="K290" s="3"/>
      <c r="L290" s="3"/>
      <c r="M290" s="24"/>
    </row>
    <row r="291">
      <c r="A291" s="6" t="s">
        <v>478</v>
      </c>
      <c r="B291" s="6"/>
      <c r="C291" s="3" t="s">
        <v>297</v>
      </c>
      <c r="D291" s="5"/>
      <c r="E291" s="3"/>
      <c r="F291" s="5"/>
      <c r="G291" s="3"/>
      <c r="H291" s="3"/>
      <c r="I291" s="3"/>
      <c r="J291" s="3"/>
      <c r="K291" s="3"/>
      <c r="L291" s="3"/>
      <c r="M291" s="24"/>
    </row>
    <row r="292">
      <c r="A292" s="6"/>
      <c r="B292" s="6"/>
      <c r="C292" s="3"/>
      <c r="D292" s="5"/>
      <c r="E292" s="3"/>
      <c r="F292" s="5"/>
      <c r="G292" s="3"/>
      <c r="H292" s="3"/>
      <c r="I292" s="3"/>
      <c r="J292" s="3"/>
      <c r="K292" s="3"/>
      <c r="L292" s="3"/>
      <c r="M292" s="24"/>
    </row>
    <row r="293">
      <c r="A293" s="6" t="s">
        <v>479</v>
      </c>
      <c r="B293" s="6"/>
      <c r="C293" s="3" t="s">
        <v>480</v>
      </c>
      <c r="D293" s="5">
        <v>42401.0</v>
      </c>
      <c r="E293" s="3"/>
      <c r="F293" s="5"/>
      <c r="G293" s="3"/>
      <c r="H293" s="3"/>
      <c r="I293" s="3"/>
      <c r="J293" s="3"/>
      <c r="K293" s="3"/>
      <c r="L293" s="3"/>
      <c r="M293" s="24"/>
    </row>
    <row r="294">
      <c r="A294" s="6" t="s">
        <v>481</v>
      </c>
      <c r="B294" s="6"/>
      <c r="C294" s="3"/>
      <c r="D294" s="5">
        <v>42401.0</v>
      </c>
      <c r="F294" s="5"/>
      <c r="G294" s="3"/>
      <c r="H294" s="3"/>
      <c r="I294" s="3"/>
      <c r="J294" s="3"/>
      <c r="K294" s="3"/>
      <c r="L294" s="3"/>
      <c r="M294" s="24"/>
    </row>
    <row r="295">
      <c r="A295" s="6" t="s">
        <v>482</v>
      </c>
      <c r="B295" s="6"/>
      <c r="C295" s="3"/>
      <c r="D295" s="5">
        <v>42408.0</v>
      </c>
      <c r="F295" s="5"/>
      <c r="G295" s="3"/>
      <c r="H295" s="3"/>
      <c r="I295" s="3"/>
      <c r="J295" s="3"/>
      <c r="K295" s="3"/>
      <c r="L295" s="3"/>
      <c r="M295" s="24"/>
    </row>
    <row r="296">
      <c r="A296" s="6" t="s">
        <v>483</v>
      </c>
      <c r="B296" s="6"/>
      <c r="C296" s="3" t="s">
        <v>484</v>
      </c>
      <c r="D296" s="5">
        <v>42404.0</v>
      </c>
      <c r="F296" s="5"/>
      <c r="G296" s="3"/>
      <c r="H296" s="3"/>
      <c r="I296" s="3"/>
      <c r="J296" s="3"/>
      <c r="K296" s="3"/>
      <c r="L296" s="3"/>
      <c r="M296" s="24"/>
    </row>
    <row r="297">
      <c r="A297" s="6" t="s">
        <v>485</v>
      </c>
      <c r="B297" s="6"/>
      <c r="C297" s="3" t="s">
        <v>484</v>
      </c>
      <c r="D297" s="5">
        <v>42404.0</v>
      </c>
      <c r="F297" s="5"/>
      <c r="G297" s="3"/>
      <c r="H297" s="3"/>
      <c r="I297" s="3"/>
      <c r="J297" s="3"/>
      <c r="K297" s="3"/>
      <c r="L297" s="3"/>
      <c r="M297" s="24"/>
    </row>
    <row r="298">
      <c r="A298" s="6" t="s">
        <v>486</v>
      </c>
      <c r="B298" s="6"/>
      <c r="C298" s="3" t="s">
        <v>484</v>
      </c>
      <c r="D298" s="5">
        <v>42404.0</v>
      </c>
      <c r="F298" s="5"/>
      <c r="G298" s="3"/>
      <c r="H298" s="3"/>
      <c r="I298" s="3"/>
      <c r="J298" s="3"/>
      <c r="K298" s="3"/>
      <c r="L298" s="3"/>
      <c r="M298" s="24"/>
    </row>
    <row r="299">
      <c r="A299" s="6" t="s">
        <v>489</v>
      </c>
      <c r="B299" s="6"/>
      <c r="C299" s="3" t="s">
        <v>490</v>
      </c>
      <c r="D299" s="5">
        <v>42404.0</v>
      </c>
      <c r="F299" s="5"/>
      <c r="G299" s="3"/>
      <c r="H299" s="3"/>
      <c r="I299" s="3"/>
      <c r="J299" s="3"/>
      <c r="K299" s="3"/>
      <c r="L299" s="3"/>
      <c r="M299" s="24"/>
    </row>
    <row r="300">
      <c r="A300" s="6" t="s">
        <v>491</v>
      </c>
      <c r="B300" s="6"/>
      <c r="C300" s="3" t="s">
        <v>492</v>
      </c>
      <c r="D300" s="5">
        <v>42296.0</v>
      </c>
      <c r="E300" s="3" t="s">
        <v>493</v>
      </c>
      <c r="F300" s="5"/>
      <c r="G300" s="3"/>
      <c r="H300" s="3"/>
      <c r="I300" s="3"/>
      <c r="J300" s="3"/>
      <c r="K300" s="3"/>
      <c r="L300" s="3"/>
      <c r="M300" s="24"/>
    </row>
    <row r="301">
      <c r="A301" s="6"/>
      <c r="B301" s="6"/>
      <c r="C301" s="3"/>
      <c r="D301" s="5"/>
      <c r="E301" s="3"/>
      <c r="F301" s="5"/>
      <c r="G301" s="3"/>
      <c r="H301" s="3"/>
      <c r="I301" s="3"/>
      <c r="J301" s="3"/>
      <c r="K301" s="3"/>
      <c r="L301" s="3"/>
      <c r="M301" s="24"/>
    </row>
    <row r="302">
      <c r="A302" s="6" t="s">
        <v>495</v>
      </c>
      <c r="B302" s="6"/>
      <c r="C302" s="3" t="s">
        <v>496</v>
      </c>
      <c r="D302" s="5">
        <v>42446.0</v>
      </c>
      <c r="E302" s="3" t="s">
        <v>497</v>
      </c>
      <c r="F302" s="5"/>
      <c r="G302" s="3"/>
      <c r="H302" s="3"/>
      <c r="I302" s="3"/>
      <c r="J302" s="3"/>
      <c r="K302" s="3"/>
      <c r="L302" s="3"/>
      <c r="M302" s="24"/>
    </row>
    <row r="303">
      <c r="A303" s="6" t="s">
        <v>498</v>
      </c>
      <c r="B303" s="3"/>
      <c r="C303" s="3" t="s">
        <v>496</v>
      </c>
      <c r="D303" s="5">
        <v>42446.0</v>
      </c>
      <c r="E303" s="3"/>
      <c r="F303" s="5"/>
      <c r="G303" s="3"/>
      <c r="H303" s="3"/>
      <c r="I303" s="3"/>
      <c r="J303" s="3"/>
    </row>
    <row r="304">
      <c r="A304" s="6" t="s">
        <v>499</v>
      </c>
      <c r="B304" s="3"/>
      <c r="C304" s="3" t="s">
        <v>496</v>
      </c>
      <c r="D304" s="5">
        <v>42446.0</v>
      </c>
      <c r="E304" s="3"/>
      <c r="F304" s="5"/>
      <c r="G304" s="3"/>
      <c r="H304" s="3"/>
      <c r="I304" s="3"/>
      <c r="J304" s="3"/>
    </row>
    <row r="305">
      <c r="A305" s="6" t="s">
        <v>500</v>
      </c>
      <c r="B305" s="3"/>
      <c r="C305" s="3" t="s">
        <v>496</v>
      </c>
      <c r="D305" s="5">
        <v>42446.0</v>
      </c>
      <c r="E305" s="3"/>
      <c r="F305" s="5"/>
      <c r="G305" s="3"/>
      <c r="H305" s="3"/>
      <c r="I305" s="3"/>
      <c r="J305" s="3"/>
    </row>
    <row r="306">
      <c r="A306" s="6" t="s">
        <v>501</v>
      </c>
      <c r="B306" s="3"/>
      <c r="C306" s="3" t="s">
        <v>496</v>
      </c>
      <c r="D306" s="5">
        <v>42446.0</v>
      </c>
      <c r="E306" s="3"/>
      <c r="F306" s="5"/>
      <c r="G306" s="3"/>
      <c r="H306" s="3"/>
      <c r="I306" s="3"/>
      <c r="J306" s="3"/>
    </row>
    <row r="307">
      <c r="A307" s="6"/>
      <c r="B307" s="3"/>
      <c r="C307" s="3"/>
      <c r="D307" s="5"/>
      <c r="E307" s="3"/>
      <c r="F307" s="5"/>
      <c r="G307" s="3"/>
      <c r="H307" s="3"/>
      <c r="I307" s="3"/>
      <c r="J307" s="3"/>
    </row>
    <row r="308">
      <c r="A308" s="3" t="s">
        <v>502</v>
      </c>
      <c r="B308" s="3"/>
      <c r="C308" s="3" t="s">
        <v>235</v>
      </c>
      <c r="D308" s="5">
        <v>42380.0</v>
      </c>
      <c r="E308" s="3" t="s">
        <v>503</v>
      </c>
      <c r="F308" s="5"/>
      <c r="G308" s="3"/>
      <c r="H308" s="3"/>
      <c r="I308" s="3"/>
      <c r="J308" s="3"/>
    </row>
    <row r="309">
      <c r="A309" s="3" t="s">
        <v>505</v>
      </c>
      <c r="B309" s="3">
        <v>5067.0</v>
      </c>
      <c r="C309" s="3" t="s">
        <v>496</v>
      </c>
      <c r="D309" s="5">
        <v>42358.0</v>
      </c>
      <c r="E309" s="3" t="s">
        <v>506</v>
      </c>
      <c r="F309" s="5"/>
      <c r="G309" s="3"/>
      <c r="H309" s="3"/>
      <c r="I309" s="3"/>
      <c r="J309" s="3"/>
    </row>
    <row r="310">
      <c r="A310" s="3" t="s">
        <v>507</v>
      </c>
      <c r="B310" s="3">
        <v>5064.0</v>
      </c>
      <c r="C310" s="3" t="s">
        <v>496</v>
      </c>
      <c r="D310" s="5">
        <v>42358.0</v>
      </c>
      <c r="E310" s="3" t="s">
        <v>506</v>
      </c>
      <c r="F310" s="5"/>
      <c r="G310" s="3"/>
      <c r="H310" s="3"/>
      <c r="I310" s="3"/>
      <c r="J310" s="3"/>
    </row>
    <row r="311">
      <c r="A311" s="3" t="s">
        <v>508</v>
      </c>
      <c r="B311" s="3">
        <v>5066.0</v>
      </c>
      <c r="C311" s="3" t="s">
        <v>496</v>
      </c>
      <c r="D311" s="5">
        <v>42358.0</v>
      </c>
      <c r="E311" s="3" t="s">
        <v>506</v>
      </c>
      <c r="F311" s="5"/>
      <c r="G311" s="3"/>
      <c r="H311" s="3"/>
      <c r="I311" s="3"/>
      <c r="J311" s="3"/>
    </row>
    <row r="312">
      <c r="A312" s="3"/>
      <c r="B312" s="3"/>
      <c r="C312" s="3"/>
      <c r="D312" s="5"/>
      <c r="E312" s="3"/>
      <c r="F312" s="5"/>
      <c r="G312" s="3"/>
      <c r="H312" s="3"/>
      <c r="I312" s="3"/>
      <c r="J312" s="3"/>
    </row>
    <row r="313">
      <c r="A313" s="3" t="s">
        <v>509</v>
      </c>
      <c r="B313" s="3">
        <v>5068.0</v>
      </c>
      <c r="C313" s="3" t="s">
        <v>496</v>
      </c>
      <c r="D313" s="5">
        <v>42358.0</v>
      </c>
      <c r="E313" s="3" t="s">
        <v>510</v>
      </c>
      <c r="F313" s="5"/>
      <c r="G313" s="3"/>
      <c r="H313" s="3"/>
      <c r="I313" s="3"/>
      <c r="J313" s="3"/>
    </row>
    <row r="314">
      <c r="A314" s="3"/>
      <c r="B314" s="3"/>
      <c r="C314" s="3"/>
      <c r="D314" s="5"/>
      <c r="E314" s="3"/>
      <c r="F314" s="37"/>
      <c r="G314" s="3"/>
      <c r="H314" s="3"/>
      <c r="I314" s="3"/>
      <c r="J314" s="3"/>
    </row>
    <row r="315">
      <c r="A315" s="3" t="s">
        <v>511</v>
      </c>
      <c r="B315" s="3"/>
      <c r="C315" s="3" t="s">
        <v>512</v>
      </c>
      <c r="D315" s="8">
        <v>42385.0</v>
      </c>
      <c r="E315" s="3" t="s">
        <v>418</v>
      </c>
      <c r="F315" s="37"/>
      <c r="G315" s="3"/>
      <c r="H315" s="3"/>
      <c r="I315" s="3"/>
      <c r="J315" s="3" t="s">
        <v>513</v>
      </c>
    </row>
    <row r="316">
      <c r="A316" s="3" t="s">
        <v>514</v>
      </c>
      <c r="B316" s="3"/>
      <c r="C316" s="3"/>
      <c r="D316" s="8">
        <v>42385.0</v>
      </c>
      <c r="E316" s="3"/>
      <c r="F316" s="5"/>
      <c r="G316" s="3"/>
      <c r="H316" s="3"/>
      <c r="I316" s="3"/>
      <c r="J316" s="3"/>
      <c r="K316" s="3"/>
      <c r="L316" s="3"/>
      <c r="M316" s="24"/>
    </row>
    <row r="317">
      <c r="A317" s="3" t="s">
        <v>515</v>
      </c>
      <c r="B317" s="3"/>
      <c r="C317" s="3"/>
      <c r="D317" s="8">
        <v>42385.0</v>
      </c>
      <c r="E317" s="3"/>
      <c r="F317" s="5"/>
      <c r="G317" s="3"/>
      <c r="H317" s="3"/>
      <c r="I317" s="3"/>
      <c r="J317" s="3"/>
      <c r="K317" s="3"/>
      <c r="L317" s="3"/>
      <c r="M317" s="24"/>
    </row>
    <row r="318">
      <c r="A318" s="3"/>
      <c r="B318" s="3"/>
      <c r="C318" s="3"/>
      <c r="D318" s="5"/>
      <c r="E318" s="3"/>
      <c r="F318" s="5"/>
      <c r="G318" s="3"/>
      <c r="H318" s="3"/>
      <c r="I318" s="3"/>
      <c r="J318" s="3"/>
      <c r="K318" s="3"/>
      <c r="L318" s="3"/>
      <c r="M318" s="24"/>
    </row>
    <row r="319">
      <c r="A319" s="3" t="s">
        <v>516</v>
      </c>
      <c r="B319" s="3"/>
      <c r="C319" s="3" t="s">
        <v>496</v>
      </c>
      <c r="D319" s="5"/>
      <c r="E319" s="3">
        <v>17.5</v>
      </c>
      <c r="F319" s="5" t="s">
        <v>517</v>
      </c>
      <c r="G319" s="3"/>
      <c r="H319" s="3"/>
      <c r="I319" s="3"/>
      <c r="J319" s="3" t="s">
        <v>518</v>
      </c>
      <c r="K319" s="3"/>
      <c r="L319" s="3">
        <v>20.0</v>
      </c>
      <c r="M319" s="24"/>
    </row>
    <row r="320">
      <c r="A320" s="3" t="s">
        <v>519</v>
      </c>
      <c r="B320" s="3"/>
      <c r="C320" s="3" t="s">
        <v>496</v>
      </c>
      <c r="D320" s="5"/>
      <c r="E320" s="3">
        <v>17.5</v>
      </c>
      <c r="F320" s="5" t="s">
        <v>517</v>
      </c>
      <c r="G320" s="3"/>
      <c r="H320" s="3"/>
      <c r="I320" s="3"/>
      <c r="J320" s="3" t="s">
        <v>513</v>
      </c>
      <c r="K320" s="3"/>
      <c r="L320" s="3">
        <v>20.0</v>
      </c>
      <c r="M320" s="24"/>
    </row>
    <row r="321">
      <c r="A321" s="3" t="s">
        <v>520</v>
      </c>
      <c r="B321" s="3"/>
      <c r="C321" s="3" t="s">
        <v>496</v>
      </c>
      <c r="D321" s="5"/>
      <c r="E321" s="3">
        <v>17.5</v>
      </c>
      <c r="F321" s="5" t="s">
        <v>517</v>
      </c>
      <c r="G321" s="3"/>
      <c r="H321" s="3"/>
      <c r="I321" s="3"/>
      <c r="J321" s="3"/>
      <c r="K321" s="3"/>
      <c r="L321" s="3">
        <v>20.0</v>
      </c>
      <c r="M321" s="24"/>
    </row>
    <row r="322">
      <c r="A322" s="6"/>
      <c r="B322" s="6"/>
      <c r="C322" s="3"/>
      <c r="D322" s="5"/>
      <c r="E322" s="3"/>
      <c r="F322" s="5"/>
      <c r="G322" s="3"/>
      <c r="H322" s="3"/>
      <c r="I322" s="3"/>
      <c r="J322" s="3"/>
      <c r="K322" s="3"/>
      <c r="L322" s="3"/>
      <c r="M322" s="24"/>
    </row>
    <row r="323">
      <c r="A323" s="6" t="s">
        <v>521</v>
      </c>
      <c r="B323" s="6">
        <v>5046.0</v>
      </c>
      <c r="C323" s="3" t="s">
        <v>496</v>
      </c>
      <c r="D323" s="5">
        <v>42338.0</v>
      </c>
      <c r="E323" s="3">
        <v>6.2</v>
      </c>
      <c r="F323" s="5" t="s">
        <v>313</v>
      </c>
      <c r="G323" s="3"/>
      <c r="H323" s="3"/>
      <c r="I323" s="3"/>
      <c r="J323" s="3" t="s">
        <v>522</v>
      </c>
      <c r="K323" s="3"/>
      <c r="L323" s="3">
        <v>40.0</v>
      </c>
      <c r="M323" s="24"/>
    </row>
    <row r="324">
      <c r="A324" s="6" t="s">
        <v>523</v>
      </c>
      <c r="B324" s="6">
        <v>4718.0</v>
      </c>
      <c r="C324" s="3" t="s">
        <v>524</v>
      </c>
      <c r="D324" s="5">
        <v>42228.0</v>
      </c>
      <c r="E324" s="3">
        <v>20.0</v>
      </c>
      <c r="F324" s="5" t="s">
        <v>525</v>
      </c>
      <c r="G324" s="3"/>
      <c r="H324" s="3"/>
      <c r="I324" s="3"/>
      <c r="J324" s="3" t="s">
        <v>522</v>
      </c>
      <c r="K324" s="3"/>
      <c r="L324" s="3">
        <v>40.0</v>
      </c>
      <c r="M324" s="24"/>
    </row>
    <row r="325">
      <c r="A325" s="3"/>
      <c r="B325" s="3"/>
      <c r="C325" s="1"/>
      <c r="D325" s="5"/>
      <c r="E325" s="3"/>
      <c r="F325" s="5"/>
      <c r="K325" s="3"/>
      <c r="L325" s="3"/>
      <c r="M325" s="24"/>
    </row>
    <row r="326">
      <c r="A326" s="3"/>
      <c r="B326" s="3"/>
      <c r="C326" s="1"/>
      <c r="D326" s="5"/>
      <c r="E326" s="3"/>
      <c r="F326" s="5"/>
      <c r="K326" s="3"/>
      <c r="L326" s="3"/>
      <c r="M326" s="24"/>
    </row>
    <row r="327">
      <c r="A327" s="3" t="s">
        <v>526</v>
      </c>
      <c r="B327" s="3"/>
      <c r="C327" s="3" t="s">
        <v>297</v>
      </c>
      <c r="D327" s="5">
        <v>42332.0</v>
      </c>
      <c r="E327" s="3" t="s">
        <v>527</v>
      </c>
      <c r="F327" s="5">
        <v>42169.0</v>
      </c>
      <c r="G327" s="3"/>
      <c r="H327" s="3"/>
      <c r="I327" s="3" t="s">
        <v>527</v>
      </c>
      <c r="J327" s="3" t="s">
        <v>528</v>
      </c>
      <c r="K327" s="3">
        <v>6.0</v>
      </c>
      <c r="L327" s="3" t="s">
        <v>529</v>
      </c>
      <c r="M327" s="24"/>
    </row>
    <row r="328">
      <c r="A328" s="3" t="s">
        <v>530</v>
      </c>
      <c r="B328" s="3"/>
      <c r="C328" s="3" t="s">
        <v>297</v>
      </c>
      <c r="D328" s="5">
        <v>42332.0</v>
      </c>
      <c r="E328" s="3"/>
      <c r="F328" s="5">
        <v>42169.0</v>
      </c>
      <c r="G328" s="3"/>
      <c r="H328" s="3"/>
      <c r="I328" s="3"/>
      <c r="J328" s="3"/>
      <c r="K328" s="3"/>
      <c r="L328" s="3"/>
    </row>
    <row r="329">
      <c r="A329" s="3" t="s">
        <v>532</v>
      </c>
      <c r="B329" s="3"/>
      <c r="C329" s="3"/>
      <c r="D329" s="5">
        <v>42311.0</v>
      </c>
      <c r="E329" s="3"/>
      <c r="F329" s="5"/>
      <c r="G329" s="3"/>
      <c r="H329" s="3"/>
      <c r="I329" s="3"/>
      <c r="J329" s="3"/>
      <c r="K329" s="3"/>
      <c r="L329" s="3"/>
    </row>
    <row r="330">
      <c r="A330" s="3"/>
      <c r="B330" s="3"/>
      <c r="C330" s="3"/>
      <c r="D330" s="5"/>
      <c r="E330" s="3"/>
      <c r="F330" s="5"/>
      <c r="G330" s="3"/>
      <c r="H330" s="3"/>
      <c r="I330" s="3"/>
      <c r="J330" s="3"/>
      <c r="K330" s="3"/>
      <c r="L330" s="3"/>
    </row>
    <row r="331">
      <c r="A331" s="3" t="s">
        <v>533</v>
      </c>
      <c r="B331" s="3"/>
      <c r="C331" s="3" t="s">
        <v>534</v>
      </c>
      <c r="D331" s="5">
        <v>42055.0</v>
      </c>
      <c r="E331" s="3"/>
      <c r="F331" s="5"/>
      <c r="G331" s="3"/>
      <c r="H331" s="3"/>
      <c r="I331" s="3"/>
      <c r="J331" s="3"/>
      <c r="K331" s="3"/>
      <c r="L331" s="3"/>
    </row>
    <row r="332">
      <c r="A332" s="3" t="s">
        <v>535</v>
      </c>
      <c r="B332" s="3"/>
      <c r="C332" s="3" t="s">
        <v>297</v>
      </c>
      <c r="D332" s="5">
        <v>42289.0</v>
      </c>
      <c r="E332" s="3" t="s">
        <v>289</v>
      </c>
      <c r="F332" s="5" t="s">
        <v>536</v>
      </c>
      <c r="G332" s="3"/>
      <c r="H332" s="3"/>
      <c r="I332" s="3"/>
      <c r="J332" s="3" t="s">
        <v>537</v>
      </c>
      <c r="K332" s="3"/>
      <c r="L332" s="3"/>
    </row>
    <row r="333">
      <c r="A333" s="3" t="s">
        <v>538</v>
      </c>
      <c r="B333" s="3">
        <v>4523.0</v>
      </c>
      <c r="C333" s="1" t="s">
        <v>539</v>
      </c>
      <c r="D333" s="5">
        <v>42140.0</v>
      </c>
      <c r="E333" s="3" t="s">
        <v>540</v>
      </c>
      <c r="F333" s="37"/>
      <c r="G333" s="3"/>
      <c r="H333" s="3"/>
      <c r="I333" s="3"/>
      <c r="J333" s="3" t="s">
        <v>541</v>
      </c>
      <c r="K333" s="3">
        <v>6.0</v>
      </c>
      <c r="L333" s="3" t="s">
        <v>529</v>
      </c>
    </row>
    <row r="334">
      <c r="A334" s="3" t="s">
        <v>542</v>
      </c>
      <c r="B334" s="3"/>
      <c r="C334" s="3" t="s">
        <v>297</v>
      </c>
      <c r="D334" s="5">
        <v>42047.0</v>
      </c>
      <c r="E334" s="3" t="s">
        <v>543</v>
      </c>
      <c r="F334" s="37"/>
      <c r="G334" s="3"/>
      <c r="H334" s="3"/>
      <c r="I334" s="3"/>
      <c r="J334" s="3">
        <v>1.0</v>
      </c>
      <c r="K334" s="3"/>
    </row>
    <row r="335">
      <c r="A335" s="3" t="s">
        <v>544</v>
      </c>
      <c r="B335" s="3"/>
      <c r="C335" s="3" t="s">
        <v>297</v>
      </c>
      <c r="D335" s="5">
        <v>42169.0</v>
      </c>
      <c r="E335" s="3" t="s">
        <v>545</v>
      </c>
      <c r="F335" s="37"/>
      <c r="G335" s="3"/>
      <c r="H335" s="3"/>
      <c r="I335" s="3"/>
      <c r="J335" s="3"/>
      <c r="K335" s="3"/>
    </row>
    <row r="336">
      <c r="A336" s="3" t="s">
        <v>546</v>
      </c>
      <c r="B336" s="3">
        <v>4441.0</v>
      </c>
      <c r="C336" s="1" t="s">
        <v>547</v>
      </c>
      <c r="D336" s="5">
        <v>42096.0</v>
      </c>
      <c r="E336" s="3" t="s">
        <v>548</v>
      </c>
      <c r="F336" s="37"/>
      <c r="G336" s="3"/>
      <c r="H336" s="3"/>
      <c r="I336" s="3"/>
      <c r="J336" s="3"/>
      <c r="K336" s="3"/>
    </row>
    <row r="337">
      <c r="A337" s="3" t="s">
        <v>549</v>
      </c>
      <c r="B337" s="3">
        <v>4459.0</v>
      </c>
      <c r="C337" s="1" t="s">
        <v>547</v>
      </c>
      <c r="D337" s="5">
        <v>42097.0</v>
      </c>
      <c r="E337" s="3" t="s">
        <v>548</v>
      </c>
      <c r="F337" s="37"/>
      <c r="G337" s="3"/>
      <c r="H337" s="3"/>
      <c r="I337" s="3"/>
      <c r="J337" s="3"/>
      <c r="K337" s="3"/>
    </row>
    <row r="338">
      <c r="A338" s="3"/>
      <c r="B338" s="3"/>
      <c r="C338" s="3"/>
      <c r="D338" s="5"/>
      <c r="E338" s="3"/>
      <c r="F338" s="37"/>
      <c r="G338" s="3"/>
      <c r="H338" s="3"/>
      <c r="I338" s="3"/>
      <c r="J338" s="3"/>
      <c r="K338" s="3"/>
    </row>
    <row r="339">
      <c r="A339" s="3" t="s">
        <v>550</v>
      </c>
      <c r="B339" s="3"/>
      <c r="C339" s="3" t="s">
        <v>297</v>
      </c>
      <c r="D339" s="5"/>
      <c r="E339" s="3" t="s">
        <v>551</v>
      </c>
      <c r="F339" s="3" t="s">
        <v>552</v>
      </c>
      <c r="G339" s="3">
        <v>1.0</v>
      </c>
      <c r="H339" s="3"/>
      <c r="I339" s="3"/>
      <c r="J339" s="3" t="s">
        <v>553</v>
      </c>
      <c r="K339" s="3"/>
      <c r="L339" s="3" t="s">
        <v>554</v>
      </c>
    </row>
    <row r="340">
      <c r="A340" s="3" t="s">
        <v>555</v>
      </c>
      <c r="B340" s="3"/>
      <c r="C340" s="3" t="s">
        <v>297</v>
      </c>
      <c r="D340" s="5"/>
      <c r="F340" s="3" t="s">
        <v>552</v>
      </c>
      <c r="G340" s="3">
        <v>1.0</v>
      </c>
      <c r="H340" s="3"/>
      <c r="I340" s="3"/>
      <c r="J340" s="3" t="s">
        <v>553</v>
      </c>
      <c r="K340" s="3"/>
      <c r="L340" s="3" t="s">
        <v>554</v>
      </c>
    </row>
    <row r="341">
      <c r="A341" s="3" t="s">
        <v>556</v>
      </c>
      <c r="B341" s="3"/>
      <c r="C341" s="3" t="s">
        <v>297</v>
      </c>
      <c r="D341" s="5"/>
      <c r="E341" s="3" t="s">
        <v>557</v>
      </c>
      <c r="F341" s="8">
        <v>41928.0</v>
      </c>
      <c r="G341" s="3">
        <v>2.0</v>
      </c>
      <c r="H341" s="3"/>
      <c r="I341" s="3"/>
      <c r="J341" s="3" t="s">
        <v>558</v>
      </c>
      <c r="K341" s="3"/>
      <c r="L341" s="3" t="s">
        <v>554</v>
      </c>
    </row>
    <row r="342">
      <c r="A342" s="3" t="s">
        <v>559</v>
      </c>
      <c r="B342" s="3"/>
      <c r="C342" s="3" t="s">
        <v>297</v>
      </c>
      <c r="D342" s="5"/>
      <c r="E342" s="3" t="s">
        <v>551</v>
      </c>
      <c r="F342" s="3" t="s">
        <v>560</v>
      </c>
      <c r="G342" s="3">
        <v>3.0</v>
      </c>
      <c r="H342" s="3"/>
      <c r="I342" s="3"/>
      <c r="J342" s="3"/>
      <c r="K342" s="3"/>
    </row>
    <row r="343">
      <c r="A343" s="3"/>
      <c r="B343" s="3"/>
      <c r="C343" s="3"/>
      <c r="D343" s="5"/>
      <c r="E343" s="3"/>
      <c r="F343" s="5"/>
      <c r="G343" s="3"/>
      <c r="H343" s="3"/>
      <c r="I343" s="3"/>
      <c r="J343" s="3"/>
      <c r="K343" s="3"/>
    </row>
    <row r="344">
      <c r="A344" s="3" t="s">
        <v>561</v>
      </c>
      <c r="B344" s="3"/>
      <c r="C344" s="3" t="s">
        <v>297</v>
      </c>
      <c r="D344" s="5">
        <v>42098.0</v>
      </c>
      <c r="E344" s="3"/>
      <c r="F344" s="5" t="s">
        <v>562</v>
      </c>
      <c r="G344" s="3"/>
      <c r="H344" s="3"/>
      <c r="I344" s="3"/>
      <c r="J344" s="3" t="s">
        <v>558</v>
      </c>
      <c r="K344" s="3">
        <v>6.0</v>
      </c>
    </row>
    <row r="345">
      <c r="A345" s="3" t="s">
        <v>563</v>
      </c>
      <c r="B345" s="3"/>
      <c r="C345" s="3" t="s">
        <v>297</v>
      </c>
      <c r="D345" s="5">
        <v>42098.0</v>
      </c>
      <c r="E345" s="3"/>
      <c r="F345" s="5"/>
      <c r="G345" s="3"/>
      <c r="H345" s="3"/>
      <c r="I345" s="3"/>
      <c r="J345" s="3"/>
      <c r="K345" s="3"/>
    </row>
    <row r="346">
      <c r="A346" s="3" t="s">
        <v>564</v>
      </c>
      <c r="B346" s="3"/>
      <c r="C346" s="3" t="s">
        <v>297</v>
      </c>
      <c r="D346" s="5"/>
      <c r="E346" s="3" t="s">
        <v>565</v>
      </c>
      <c r="F346" s="5"/>
      <c r="G346" s="3">
        <v>1.0</v>
      </c>
      <c r="H346" s="3"/>
      <c r="I346" s="3"/>
      <c r="J346" s="3"/>
      <c r="K346" s="3"/>
    </row>
    <row r="347">
      <c r="A347" s="3" t="s">
        <v>567</v>
      </c>
      <c r="B347" s="3"/>
      <c r="C347" s="3" t="s">
        <v>297</v>
      </c>
      <c r="D347" s="5"/>
      <c r="E347" s="3" t="s">
        <v>565</v>
      </c>
      <c r="F347" s="5"/>
      <c r="G347" s="3">
        <v>2.0</v>
      </c>
      <c r="H347" s="3"/>
      <c r="I347" s="3"/>
      <c r="J347" s="3"/>
      <c r="K347" s="3"/>
    </row>
    <row r="348">
      <c r="A348" s="3"/>
      <c r="B348" s="3"/>
      <c r="C348" s="3"/>
      <c r="D348" s="5"/>
      <c r="E348" s="3"/>
      <c r="F348" s="5"/>
      <c r="G348" s="3"/>
      <c r="H348" s="3"/>
      <c r="I348" s="3"/>
      <c r="J348" s="3"/>
      <c r="K348" s="3"/>
    </row>
    <row r="349">
      <c r="A349" s="1" t="s">
        <v>568</v>
      </c>
      <c r="B349" s="1"/>
      <c r="C349" s="1" t="s">
        <v>569</v>
      </c>
      <c r="E349" s="3" t="s">
        <v>570</v>
      </c>
      <c r="F349" s="5" t="s">
        <v>571</v>
      </c>
      <c r="G349" s="3"/>
      <c r="H349" s="3"/>
      <c r="I349" s="3" t="s">
        <v>570</v>
      </c>
      <c r="J349" s="3" t="s">
        <v>572</v>
      </c>
      <c r="K349" s="3">
        <v>12.0</v>
      </c>
      <c r="M349" s="3" t="s">
        <v>573</v>
      </c>
    </row>
    <row r="350">
      <c r="A350" s="1" t="s">
        <v>575</v>
      </c>
      <c r="B350" s="3"/>
      <c r="C350" s="3"/>
      <c r="E350" s="3"/>
      <c r="F350" s="37"/>
      <c r="G350" s="3"/>
      <c r="H350" s="3"/>
      <c r="I350" s="3" t="s">
        <v>570</v>
      </c>
      <c r="J350" s="3" t="s">
        <v>572</v>
      </c>
      <c r="K350" s="3"/>
    </row>
    <row r="351">
      <c r="A351" s="1" t="s">
        <v>576</v>
      </c>
      <c r="B351" s="3"/>
      <c r="C351" s="3"/>
      <c r="E351" s="3"/>
      <c r="F351" s="37"/>
      <c r="G351" s="3"/>
      <c r="H351" s="3"/>
      <c r="I351" s="3" t="s">
        <v>570</v>
      </c>
      <c r="J351" s="3" t="s">
        <v>572</v>
      </c>
      <c r="K351" s="3"/>
    </row>
    <row r="352">
      <c r="A352" s="1" t="s">
        <v>577</v>
      </c>
      <c r="B352" s="3"/>
      <c r="C352" s="3"/>
      <c r="E352" s="3"/>
      <c r="F352" s="37"/>
      <c r="G352" s="3"/>
      <c r="H352" s="3"/>
      <c r="I352" s="3" t="s">
        <v>570</v>
      </c>
      <c r="J352" s="3" t="s">
        <v>572</v>
      </c>
      <c r="K352" s="3"/>
    </row>
    <row r="353">
      <c r="A353" s="3" t="s">
        <v>578</v>
      </c>
      <c r="B353" s="3"/>
      <c r="C353" s="3" t="s">
        <v>297</v>
      </c>
      <c r="D353" s="5">
        <v>42082.0</v>
      </c>
      <c r="E353" s="3" t="s">
        <v>579</v>
      </c>
      <c r="F353" s="37"/>
      <c r="G353" s="3"/>
      <c r="H353" s="3"/>
      <c r="I353" s="3"/>
      <c r="J353" s="3" t="s">
        <v>580</v>
      </c>
      <c r="K353" s="3" t="s">
        <v>581</v>
      </c>
    </row>
    <row r="354">
      <c r="A354" s="3" t="s">
        <v>582</v>
      </c>
      <c r="B354" s="3"/>
      <c r="C354" s="3" t="s">
        <v>235</v>
      </c>
      <c r="D354" s="5">
        <v>42093.0</v>
      </c>
      <c r="E354" s="3" t="s">
        <v>579</v>
      </c>
      <c r="F354" s="37"/>
      <c r="G354" s="3"/>
      <c r="H354" s="3"/>
      <c r="I354" s="3"/>
      <c r="J354" s="3" t="s">
        <v>583</v>
      </c>
      <c r="K354" s="3" t="s">
        <v>581</v>
      </c>
    </row>
    <row r="355">
      <c r="A355" s="3" t="s">
        <v>584</v>
      </c>
      <c r="B355" s="3"/>
      <c r="C355" s="3"/>
      <c r="D355" s="5">
        <v>42093.0</v>
      </c>
      <c r="E355" s="3" t="s">
        <v>579</v>
      </c>
      <c r="F355" s="5"/>
      <c r="G355" s="3"/>
      <c r="H355" s="3"/>
      <c r="I355" s="3"/>
      <c r="J355" s="3"/>
    </row>
    <row r="356">
      <c r="A356" s="3" t="s">
        <v>587</v>
      </c>
      <c r="B356" s="3"/>
      <c r="C356" s="3" t="s">
        <v>235</v>
      </c>
      <c r="D356" s="5">
        <v>42086.0</v>
      </c>
      <c r="E356" s="3" t="s">
        <v>588</v>
      </c>
      <c r="F356" s="5"/>
      <c r="G356" s="3"/>
      <c r="H356" s="3"/>
      <c r="I356" s="3"/>
      <c r="J356" s="3"/>
    </row>
    <row r="357">
      <c r="A357" s="3" t="s">
        <v>589</v>
      </c>
      <c r="B357" s="3"/>
      <c r="C357" s="3"/>
      <c r="D357" s="5">
        <v>42086.0</v>
      </c>
      <c r="E357" s="3"/>
      <c r="F357" s="5"/>
      <c r="G357" s="3"/>
      <c r="H357" s="3"/>
      <c r="I357" s="3"/>
      <c r="J357" s="3"/>
    </row>
    <row r="358">
      <c r="A358" s="3" t="s">
        <v>591</v>
      </c>
      <c r="B358" s="3"/>
      <c r="C358" s="3" t="s">
        <v>297</v>
      </c>
      <c r="D358" s="5">
        <v>41969.0</v>
      </c>
      <c r="E358" s="3" t="s">
        <v>592</v>
      </c>
      <c r="F358" s="5"/>
      <c r="G358" s="3"/>
      <c r="H358" s="3"/>
      <c r="I358" s="3"/>
      <c r="J358" s="3"/>
    </row>
    <row r="359">
      <c r="A359" s="3" t="s">
        <v>594</v>
      </c>
      <c r="B359" s="3"/>
      <c r="C359" s="3" t="s">
        <v>235</v>
      </c>
      <c r="D359" s="8">
        <v>42117.0</v>
      </c>
      <c r="E359" s="3" t="s">
        <v>418</v>
      </c>
      <c r="F359" s="5"/>
      <c r="G359" s="3"/>
      <c r="H359" s="3"/>
      <c r="I359" s="3"/>
      <c r="J359" s="3"/>
    </row>
    <row r="360">
      <c r="A360" s="3" t="s">
        <v>595</v>
      </c>
      <c r="B360" s="3"/>
      <c r="C360" s="3"/>
      <c r="D360" s="8">
        <v>42117.0</v>
      </c>
      <c r="E360" s="3"/>
      <c r="F360" s="5"/>
      <c r="G360" s="3"/>
      <c r="H360" s="3"/>
      <c r="I360" s="3"/>
      <c r="J360" s="3"/>
    </row>
    <row r="361">
      <c r="A361" s="3"/>
      <c r="B361" s="3"/>
      <c r="C361" s="3"/>
      <c r="D361" s="5"/>
      <c r="E361" s="3"/>
      <c r="F361" s="5"/>
      <c r="G361" s="3"/>
      <c r="H361" s="3"/>
      <c r="I361" s="3"/>
      <c r="J361" s="3"/>
    </row>
    <row r="362">
      <c r="A362" s="3" t="s">
        <v>596</v>
      </c>
      <c r="B362" s="3"/>
      <c r="C362" s="3" t="s">
        <v>297</v>
      </c>
      <c r="D362" s="5"/>
      <c r="E362" s="3" t="s">
        <v>597</v>
      </c>
      <c r="F362" s="5"/>
      <c r="G362" s="3"/>
      <c r="H362" s="3"/>
      <c r="I362" s="3"/>
      <c r="J362" s="3"/>
    </row>
    <row r="363">
      <c r="A363" s="3" t="s">
        <v>598</v>
      </c>
      <c r="B363" s="3"/>
      <c r="C363" s="3" t="s">
        <v>235</v>
      </c>
      <c r="D363" s="8">
        <v>42111.0</v>
      </c>
      <c r="E363" s="3" t="s">
        <v>418</v>
      </c>
      <c r="F363" s="5"/>
      <c r="G363" s="3"/>
      <c r="H363" s="3"/>
      <c r="I363" s="3"/>
      <c r="J363" s="3" t="s">
        <v>599</v>
      </c>
    </row>
    <row r="364">
      <c r="A364" s="3" t="s">
        <v>600</v>
      </c>
      <c r="B364" s="3"/>
      <c r="C364" s="3"/>
      <c r="D364" s="8">
        <v>42111.0</v>
      </c>
      <c r="E364" s="3"/>
      <c r="F364" s="5"/>
      <c r="G364" s="3"/>
      <c r="H364" s="3"/>
      <c r="I364" s="3"/>
      <c r="J364" s="3"/>
    </row>
    <row r="365">
      <c r="A365" s="3" t="s">
        <v>601</v>
      </c>
      <c r="B365" s="3"/>
      <c r="C365" s="3"/>
      <c r="D365" s="8">
        <v>42111.0</v>
      </c>
      <c r="E365" s="3"/>
      <c r="F365" s="5"/>
      <c r="G365" s="3"/>
      <c r="H365" s="3"/>
      <c r="I365" s="3"/>
      <c r="J365" s="3"/>
    </row>
    <row r="366">
      <c r="A366" s="3" t="s">
        <v>602</v>
      </c>
      <c r="B366" s="3"/>
      <c r="C366" s="3"/>
      <c r="D366" s="8">
        <v>42111.0</v>
      </c>
      <c r="E366" s="3"/>
      <c r="F366" s="5"/>
      <c r="G366" s="3"/>
      <c r="H366" s="3"/>
      <c r="I366" s="3"/>
      <c r="J366" s="3"/>
    </row>
    <row r="367">
      <c r="B367" s="3"/>
      <c r="C367" s="3"/>
      <c r="D367" s="5"/>
      <c r="E367" s="3"/>
      <c r="F367" s="5"/>
      <c r="G367" s="3"/>
      <c r="H367" s="3"/>
      <c r="I367" s="3"/>
      <c r="J367" s="3"/>
    </row>
    <row r="368">
      <c r="A368" s="3" t="s">
        <v>603</v>
      </c>
      <c r="D368" s="8">
        <v>42098.0</v>
      </c>
    </row>
    <row r="369">
      <c r="A369" s="3" t="s">
        <v>604</v>
      </c>
      <c r="B369" s="3"/>
      <c r="C369" s="3" t="s">
        <v>297</v>
      </c>
      <c r="D369" s="8">
        <v>42098.0</v>
      </c>
      <c r="E369" s="3" t="s">
        <v>418</v>
      </c>
      <c r="F369" s="5" t="s">
        <v>605</v>
      </c>
      <c r="G369" s="3"/>
      <c r="H369" s="3"/>
      <c r="I369" s="3"/>
      <c r="J369" s="3"/>
    </row>
    <row r="370">
      <c r="A370" s="3" t="s">
        <v>606</v>
      </c>
      <c r="B370" s="3"/>
      <c r="C370" s="3" t="s">
        <v>607</v>
      </c>
      <c r="E370" s="3" t="s">
        <v>608</v>
      </c>
      <c r="F370" s="37"/>
      <c r="G370" s="3"/>
      <c r="H370" s="3"/>
      <c r="I370" s="3"/>
      <c r="J370" s="3" t="s">
        <v>609</v>
      </c>
    </row>
    <row r="371">
      <c r="A371" s="3" t="s">
        <v>610</v>
      </c>
      <c r="B371" s="3"/>
      <c r="C371" s="3"/>
      <c r="E371" s="3" t="s">
        <v>608</v>
      </c>
      <c r="F371" s="37"/>
      <c r="G371" s="3"/>
      <c r="H371" s="3"/>
      <c r="I371" s="3"/>
      <c r="J371" s="3"/>
    </row>
    <row r="372" ht="29.25" customHeight="1">
      <c r="A372" s="3" t="s">
        <v>611</v>
      </c>
      <c r="B372" s="3"/>
      <c r="C372" s="3" t="s">
        <v>612</v>
      </c>
      <c r="D372" s="5">
        <v>41970.0</v>
      </c>
      <c r="F372" s="37"/>
      <c r="G372" s="3"/>
      <c r="H372" s="3"/>
      <c r="I372" s="3"/>
      <c r="J372" s="3" t="s">
        <v>613</v>
      </c>
    </row>
    <row r="373" ht="24.75" customHeight="1">
      <c r="A373" s="3" t="s">
        <v>614</v>
      </c>
      <c r="B373" s="3"/>
      <c r="C373" s="3"/>
      <c r="D373" s="5">
        <v>41970.0</v>
      </c>
      <c r="F373" s="37"/>
      <c r="G373" s="3"/>
      <c r="H373" s="3"/>
      <c r="I373" s="3"/>
      <c r="J373" s="3"/>
    </row>
    <row r="374">
      <c r="A374" s="3" t="s">
        <v>615</v>
      </c>
      <c r="D374" s="8">
        <v>41928.0</v>
      </c>
    </row>
    <row r="375">
      <c r="A375" s="3" t="s">
        <v>616</v>
      </c>
      <c r="B375" s="1">
        <v>4105.0</v>
      </c>
      <c r="C375" s="1" t="s">
        <v>617</v>
      </c>
      <c r="D375" s="5">
        <v>41887.0</v>
      </c>
      <c r="E375" s="3" t="s">
        <v>618</v>
      </c>
      <c r="F375" s="37"/>
      <c r="G375" s="3"/>
      <c r="H375" s="3"/>
      <c r="I375" s="3"/>
      <c r="J375" s="3" t="s">
        <v>619</v>
      </c>
      <c r="K375" s="3" t="s">
        <v>581</v>
      </c>
    </row>
    <row r="376">
      <c r="A376" s="3" t="s">
        <v>620</v>
      </c>
      <c r="B376" s="3">
        <v>2939.0</v>
      </c>
      <c r="C376" s="1" t="s">
        <v>621</v>
      </c>
      <c r="D376" s="5">
        <v>41741.0</v>
      </c>
      <c r="E376" s="3" t="s">
        <v>622</v>
      </c>
      <c r="F376" s="37"/>
      <c r="G376" s="3"/>
      <c r="H376" s="3"/>
      <c r="I376" s="3"/>
      <c r="J376" s="3"/>
    </row>
    <row r="377">
      <c r="A377" s="3" t="s">
        <v>623</v>
      </c>
      <c r="B377" s="3">
        <v>2933.0</v>
      </c>
      <c r="C377" s="3"/>
      <c r="D377" s="5">
        <v>41741.0</v>
      </c>
      <c r="F377" s="37"/>
      <c r="G377" s="3"/>
      <c r="H377" s="3"/>
      <c r="I377" s="3"/>
      <c r="J377" s="3"/>
    </row>
    <row r="378">
      <c r="A378" s="3" t="s">
        <v>624</v>
      </c>
      <c r="B378" s="3"/>
      <c r="C378" s="3" t="s">
        <v>625</v>
      </c>
      <c r="D378" s="5">
        <v>41983.0</v>
      </c>
      <c r="F378" s="37"/>
      <c r="G378" s="3"/>
      <c r="H378" s="3"/>
      <c r="I378" s="3"/>
      <c r="J378" s="3" t="s">
        <v>626</v>
      </c>
    </row>
    <row r="379">
      <c r="A379" s="3" t="s">
        <v>627</v>
      </c>
      <c r="B379" s="3"/>
      <c r="C379" s="3"/>
      <c r="D379" s="5">
        <v>41983.0</v>
      </c>
      <c r="F379" s="37"/>
      <c r="G379" s="3"/>
      <c r="H379" s="3"/>
      <c r="I379" s="3"/>
      <c r="J379" s="3"/>
    </row>
    <row r="380">
      <c r="A380" s="3" t="s">
        <v>628</v>
      </c>
      <c r="B380" s="3"/>
      <c r="C380" s="3" t="s">
        <v>629</v>
      </c>
      <c r="D380" s="5">
        <v>41953.0</v>
      </c>
      <c r="F380" s="37"/>
      <c r="G380" s="3"/>
      <c r="H380" s="3"/>
      <c r="I380" s="3"/>
      <c r="J380" s="3" t="s">
        <v>626</v>
      </c>
    </row>
    <row r="381">
      <c r="A381" s="3" t="s">
        <v>630</v>
      </c>
      <c r="B381" s="3"/>
      <c r="C381" s="3"/>
      <c r="D381" s="5">
        <v>41953.0</v>
      </c>
      <c r="F381" s="37"/>
      <c r="L381" s="3"/>
      <c r="M381" s="3"/>
    </row>
    <row r="382">
      <c r="A382" s="3" t="s">
        <v>631</v>
      </c>
      <c r="B382" s="3"/>
      <c r="C382" s="3" t="s">
        <v>297</v>
      </c>
      <c r="D382" s="5">
        <v>41928.0</v>
      </c>
      <c r="F382" s="37"/>
      <c r="L382" s="3" t="s">
        <v>554</v>
      </c>
      <c r="M382" s="3" t="s">
        <v>632</v>
      </c>
    </row>
    <row r="383">
      <c r="A383" s="3" t="s">
        <v>633</v>
      </c>
      <c r="B383" s="3"/>
      <c r="C383" s="3" t="s">
        <v>235</v>
      </c>
      <c r="D383" s="5">
        <v>41983.0</v>
      </c>
      <c r="F383" s="37"/>
      <c r="L383" s="3" t="s">
        <v>554</v>
      </c>
      <c r="M383" s="3" t="s">
        <v>632</v>
      </c>
    </row>
    <row r="384">
      <c r="A384" s="3" t="s">
        <v>634</v>
      </c>
      <c r="B384" s="3"/>
      <c r="C384" s="3" t="s">
        <v>635</v>
      </c>
      <c r="E384" s="3" t="s">
        <v>636</v>
      </c>
      <c r="F384" s="5" t="s">
        <v>637</v>
      </c>
      <c r="G384" s="3"/>
      <c r="H384" s="3"/>
      <c r="I384" s="3"/>
      <c r="J384" s="3" t="s">
        <v>638</v>
      </c>
      <c r="K384" s="3" t="s">
        <v>639</v>
      </c>
      <c r="L384" s="3" t="s">
        <v>554</v>
      </c>
    </row>
    <row r="385">
      <c r="A385" s="3" t="s">
        <v>640</v>
      </c>
      <c r="B385" s="3"/>
      <c r="C385" s="3"/>
      <c r="E385" s="3" t="s">
        <v>636</v>
      </c>
      <c r="F385" s="37"/>
      <c r="G385" s="3"/>
      <c r="H385" s="3"/>
      <c r="I385" s="3"/>
      <c r="J385" s="3"/>
      <c r="K385" s="3"/>
      <c r="L385" s="3"/>
      <c r="M385" s="3"/>
    </row>
    <row r="386">
      <c r="A386" s="3" t="s">
        <v>641</v>
      </c>
      <c r="B386" s="3"/>
      <c r="C386" s="3"/>
      <c r="E386" s="3" t="s">
        <v>636</v>
      </c>
      <c r="F386" s="37"/>
      <c r="G386" s="3"/>
      <c r="H386" s="3"/>
      <c r="I386" s="3"/>
      <c r="J386" s="3"/>
      <c r="K386" s="3"/>
      <c r="L386" s="3"/>
      <c r="M386" s="3"/>
    </row>
    <row r="387">
      <c r="A387" s="3" t="s">
        <v>642</v>
      </c>
      <c r="B387" s="3"/>
      <c r="C387" s="3"/>
      <c r="E387" s="3" t="s">
        <v>636</v>
      </c>
      <c r="F387" s="37"/>
      <c r="G387" s="3"/>
      <c r="H387" s="3"/>
      <c r="I387" s="3"/>
      <c r="J387" s="3"/>
      <c r="K387" s="3"/>
      <c r="L387" s="3"/>
      <c r="M387" s="3"/>
    </row>
    <row r="388">
      <c r="A388" s="3" t="s">
        <v>643</v>
      </c>
      <c r="B388" s="3"/>
      <c r="C388" s="3"/>
      <c r="E388" s="3" t="s">
        <v>636</v>
      </c>
      <c r="F388" s="37"/>
      <c r="G388" s="3"/>
      <c r="H388" s="3"/>
      <c r="I388" s="3"/>
      <c r="J388" s="3"/>
      <c r="K388" s="3"/>
      <c r="L388" s="3"/>
      <c r="M388" s="3"/>
    </row>
    <row r="389">
      <c r="A389" s="3" t="s">
        <v>644</v>
      </c>
      <c r="B389" s="3"/>
      <c r="C389" s="3"/>
      <c r="E389" s="3" t="s">
        <v>636</v>
      </c>
      <c r="F389" s="37"/>
      <c r="G389" s="3"/>
      <c r="H389" s="3"/>
      <c r="I389" s="3"/>
      <c r="J389" s="3"/>
      <c r="K389" s="3"/>
      <c r="L389" s="3"/>
      <c r="M389" s="3"/>
    </row>
    <row r="390">
      <c r="A390" s="3"/>
      <c r="B390" s="3"/>
      <c r="C390" s="3"/>
      <c r="D390" s="37"/>
      <c r="F390" s="37"/>
      <c r="G390" s="3"/>
      <c r="H390" s="3"/>
      <c r="I390" s="3"/>
      <c r="J390" s="3"/>
      <c r="K390" s="3"/>
      <c r="L390" s="3"/>
      <c r="M390" s="3"/>
    </row>
    <row r="391">
      <c r="A391" s="3" t="s">
        <v>646</v>
      </c>
      <c r="B391" s="3"/>
      <c r="C391" s="3" t="s">
        <v>297</v>
      </c>
      <c r="D391" s="5">
        <v>41990.0</v>
      </c>
      <c r="F391" s="37"/>
      <c r="G391" s="3"/>
      <c r="H391" s="3"/>
      <c r="I391" s="3"/>
      <c r="J391" s="3" t="s">
        <v>647</v>
      </c>
      <c r="K391" s="3" t="s">
        <v>648</v>
      </c>
      <c r="L391" s="3" t="s">
        <v>649</v>
      </c>
      <c r="M391" s="3" t="s">
        <v>650</v>
      </c>
    </row>
    <row r="392">
      <c r="A392" s="3" t="s">
        <v>651</v>
      </c>
      <c r="B392" s="3"/>
      <c r="C392" s="3"/>
      <c r="D392" s="5">
        <v>41990.0</v>
      </c>
      <c r="F392" s="37"/>
      <c r="G392" s="3"/>
      <c r="H392" s="3"/>
      <c r="I392" s="3"/>
      <c r="J392" s="3"/>
      <c r="K392" s="3"/>
      <c r="L392" s="3"/>
      <c r="M392" s="3"/>
    </row>
    <row r="393">
      <c r="A393" s="3" t="s">
        <v>652</v>
      </c>
      <c r="B393" s="3"/>
      <c r="C393" s="3"/>
      <c r="D393" s="5">
        <v>41990.0</v>
      </c>
      <c r="F393" s="37"/>
      <c r="G393" s="3"/>
      <c r="H393" s="3"/>
      <c r="I393" s="3"/>
      <c r="J393" s="3"/>
      <c r="K393" s="3"/>
      <c r="L393" s="3"/>
      <c r="M393" s="3"/>
    </row>
    <row r="394">
      <c r="A394" s="3" t="s">
        <v>654</v>
      </c>
      <c r="B394" s="3"/>
      <c r="C394" s="3"/>
      <c r="D394" s="5">
        <v>41990.0</v>
      </c>
      <c r="F394" s="37"/>
      <c r="G394" s="3"/>
      <c r="H394" s="3"/>
      <c r="I394" s="3"/>
      <c r="J394" s="3"/>
      <c r="K394" s="3"/>
      <c r="L394" s="3"/>
      <c r="M394" s="3"/>
    </row>
    <row r="395">
      <c r="A395" s="3" t="s">
        <v>655</v>
      </c>
      <c r="B395" s="3"/>
      <c r="C395" s="3"/>
      <c r="D395" s="5">
        <v>41990.0</v>
      </c>
      <c r="F395" s="37"/>
      <c r="G395" s="3"/>
      <c r="H395" s="3"/>
      <c r="I395" s="3"/>
      <c r="J395" s="3"/>
      <c r="K395" s="3"/>
      <c r="L395" s="3"/>
      <c r="M395" s="3"/>
    </row>
    <row r="397">
      <c r="A397" s="3" t="s">
        <v>657</v>
      </c>
      <c r="B397" s="3"/>
      <c r="C397" s="3" t="s">
        <v>297</v>
      </c>
      <c r="D397" s="5">
        <v>41820.0</v>
      </c>
      <c r="F397" s="37"/>
      <c r="G397" s="3"/>
      <c r="H397" s="3"/>
      <c r="I397" s="3"/>
      <c r="J397" s="3" t="s">
        <v>658</v>
      </c>
      <c r="K397" s="3" t="s">
        <v>659</v>
      </c>
      <c r="L397" s="3" t="s">
        <v>660</v>
      </c>
    </row>
    <row r="398">
      <c r="A398" s="3" t="s">
        <v>661</v>
      </c>
      <c r="B398" s="3"/>
      <c r="C398" s="3"/>
      <c r="D398" s="5">
        <v>41754.0</v>
      </c>
      <c r="E398" s="3"/>
      <c r="F398" s="5"/>
      <c r="G398" s="3"/>
      <c r="H398" s="3"/>
      <c r="I398" s="3"/>
      <c r="J398" s="3"/>
      <c r="L398" s="3"/>
    </row>
    <row r="399">
      <c r="A399" s="3" t="s">
        <v>662</v>
      </c>
      <c r="B399" s="3"/>
      <c r="C399" s="3"/>
      <c r="D399" s="5">
        <v>41725.0</v>
      </c>
      <c r="E399" s="3"/>
      <c r="F399" s="5"/>
      <c r="G399" s="3"/>
      <c r="H399" s="3"/>
      <c r="I399" s="3"/>
      <c r="J399" s="3"/>
      <c r="L399" s="3"/>
    </row>
    <row r="400">
      <c r="A400" s="3" t="s">
        <v>663</v>
      </c>
      <c r="B400" s="3"/>
      <c r="C400" s="3" t="s">
        <v>664</v>
      </c>
      <c r="D400" s="5"/>
      <c r="E400" s="3"/>
      <c r="F400" s="5" t="s">
        <v>665</v>
      </c>
      <c r="G400" s="3"/>
      <c r="H400" s="3"/>
      <c r="I400" s="3" t="s">
        <v>666</v>
      </c>
      <c r="J400" s="3" t="s">
        <v>667</v>
      </c>
      <c r="L400" s="3" t="s">
        <v>668</v>
      </c>
    </row>
    <row r="401">
      <c r="A401" s="3" t="s">
        <v>669</v>
      </c>
      <c r="B401" s="3"/>
      <c r="C401" s="3" t="s">
        <v>664</v>
      </c>
      <c r="D401" s="5"/>
      <c r="E401" s="3"/>
      <c r="F401" s="5" t="s">
        <v>665</v>
      </c>
      <c r="G401" s="3"/>
      <c r="H401" s="3"/>
      <c r="I401" s="3" t="s">
        <v>666</v>
      </c>
      <c r="J401" s="3"/>
      <c r="L401" s="3"/>
    </row>
    <row r="402">
      <c r="A402" s="3" t="s">
        <v>670</v>
      </c>
      <c r="B402" s="3"/>
      <c r="C402" s="3" t="s">
        <v>664</v>
      </c>
      <c r="D402" s="5"/>
      <c r="E402" s="3"/>
      <c r="F402" s="5" t="s">
        <v>665</v>
      </c>
      <c r="G402" s="3"/>
      <c r="H402" s="3"/>
      <c r="I402" s="3" t="s">
        <v>666</v>
      </c>
      <c r="J402" s="3"/>
      <c r="L402" s="3"/>
    </row>
    <row r="403">
      <c r="A403" s="3" t="s">
        <v>671</v>
      </c>
      <c r="B403" s="3"/>
      <c r="C403" s="3" t="s">
        <v>664</v>
      </c>
      <c r="D403" s="5"/>
      <c r="E403" s="3"/>
      <c r="F403" s="5" t="s">
        <v>665</v>
      </c>
      <c r="G403" s="3"/>
      <c r="H403" s="3"/>
      <c r="I403" s="3" t="s">
        <v>666</v>
      </c>
      <c r="J403" s="3"/>
      <c r="L403" s="3"/>
    </row>
    <row r="404">
      <c r="A404" s="3"/>
      <c r="B404" s="3"/>
      <c r="C404" s="3"/>
      <c r="D404" s="5"/>
      <c r="E404" s="3"/>
      <c r="F404" s="5"/>
      <c r="G404" s="3"/>
      <c r="H404" s="3"/>
      <c r="I404" s="3"/>
      <c r="J404" s="3"/>
      <c r="L404" s="3"/>
    </row>
    <row r="405">
      <c r="D405" s="37"/>
      <c r="F405" s="37"/>
      <c r="G405" s="3"/>
      <c r="H405" s="3"/>
      <c r="I405" s="3"/>
      <c r="J405" s="3" t="s">
        <v>672</v>
      </c>
      <c r="K405" s="3"/>
      <c r="L405" s="3"/>
      <c r="M405" s="3"/>
    </row>
    <row r="406">
      <c r="A406" s="3" t="s">
        <v>673</v>
      </c>
      <c r="B406" s="3"/>
      <c r="C406" s="1" t="s">
        <v>674</v>
      </c>
      <c r="D406" s="3" t="s">
        <v>666</v>
      </c>
      <c r="E406" s="3"/>
      <c r="F406" s="26" t="s">
        <v>675</v>
      </c>
      <c r="G406" s="3"/>
      <c r="H406" s="3"/>
      <c r="I406" s="3"/>
      <c r="L406" s="3" t="s">
        <v>676</v>
      </c>
      <c r="M406" s="3" t="s">
        <v>677</v>
      </c>
    </row>
    <row r="407">
      <c r="A407" s="3" t="s">
        <v>678</v>
      </c>
      <c r="B407" s="3"/>
      <c r="C407" s="3" t="s">
        <v>235</v>
      </c>
      <c r="D407" s="5">
        <v>41920.0</v>
      </c>
      <c r="F407" s="3">
        <v>1.0</v>
      </c>
      <c r="G407" s="3"/>
      <c r="H407" s="3"/>
      <c r="I407" s="3"/>
      <c r="J407" s="3" t="s">
        <v>679</v>
      </c>
      <c r="K407" s="3" t="s">
        <v>680</v>
      </c>
      <c r="L407" s="3"/>
      <c r="M407" s="3"/>
    </row>
    <row r="408">
      <c r="A408" s="3" t="s">
        <v>681</v>
      </c>
      <c r="B408" s="3"/>
      <c r="C408" s="3" t="s">
        <v>235</v>
      </c>
      <c r="D408" s="5">
        <v>41920.0</v>
      </c>
      <c r="F408" s="3">
        <v>1.0</v>
      </c>
      <c r="G408" s="3"/>
      <c r="H408" s="3"/>
      <c r="I408" s="3"/>
      <c r="J408" s="3"/>
      <c r="K408" s="3"/>
      <c r="L408" s="3"/>
      <c r="M408" s="3"/>
    </row>
    <row r="409">
      <c r="A409" s="3" t="s">
        <v>682</v>
      </c>
      <c r="B409" s="3"/>
      <c r="C409" s="3" t="s">
        <v>235</v>
      </c>
      <c r="D409" s="5">
        <v>41920.0</v>
      </c>
      <c r="F409" s="3">
        <v>1.0</v>
      </c>
      <c r="G409" s="3"/>
      <c r="H409" s="3"/>
      <c r="I409" s="3"/>
      <c r="J409" s="3"/>
      <c r="K409" s="3"/>
      <c r="L409" s="3"/>
      <c r="M409" s="3"/>
    </row>
    <row r="410">
      <c r="A410" s="3" t="s">
        <v>683</v>
      </c>
      <c r="B410" s="3"/>
      <c r="C410" s="3" t="s">
        <v>235</v>
      </c>
      <c r="D410" s="5">
        <v>41920.0</v>
      </c>
      <c r="F410" s="3">
        <v>1.0</v>
      </c>
      <c r="G410" s="3"/>
      <c r="H410" s="3"/>
      <c r="I410" s="3"/>
      <c r="J410" s="3"/>
      <c r="K410" s="3"/>
      <c r="L410" s="3"/>
      <c r="M410" s="3"/>
    </row>
    <row r="411">
      <c r="A411" s="3" t="s">
        <v>684</v>
      </c>
      <c r="B411" s="3"/>
      <c r="C411" s="3" t="s">
        <v>235</v>
      </c>
      <c r="D411" s="5">
        <v>41920.0</v>
      </c>
      <c r="F411" s="3">
        <v>1.0</v>
      </c>
      <c r="G411" s="3"/>
      <c r="H411" s="3"/>
      <c r="I411" s="3"/>
      <c r="J411" s="3"/>
      <c r="K411" s="3"/>
      <c r="L411" s="3"/>
      <c r="M411" s="3"/>
    </row>
    <row r="412">
      <c r="A412" s="3" t="s">
        <v>685</v>
      </c>
      <c r="B412" s="3"/>
      <c r="C412" s="3" t="s">
        <v>235</v>
      </c>
      <c r="D412" s="5">
        <v>41920.0</v>
      </c>
      <c r="F412" s="3">
        <v>1.0</v>
      </c>
      <c r="G412" s="3"/>
      <c r="H412" s="3"/>
      <c r="I412" s="3"/>
      <c r="J412" s="3"/>
      <c r="K412" s="3"/>
      <c r="L412" s="3"/>
      <c r="M412" s="3"/>
    </row>
    <row r="413">
      <c r="A413" s="3" t="s">
        <v>686</v>
      </c>
      <c r="B413" s="3"/>
      <c r="C413" s="3" t="s">
        <v>235</v>
      </c>
      <c r="D413" s="5">
        <v>41920.0</v>
      </c>
      <c r="F413" s="3">
        <v>1.0</v>
      </c>
      <c r="G413" s="3"/>
      <c r="H413" s="3"/>
      <c r="I413" s="3"/>
      <c r="J413" s="3"/>
      <c r="K413" s="3"/>
      <c r="L413" s="3"/>
      <c r="M413" s="3"/>
    </row>
    <row r="414">
      <c r="A414" s="3" t="s">
        <v>687</v>
      </c>
      <c r="B414" s="3"/>
      <c r="C414" s="3" t="s">
        <v>235</v>
      </c>
      <c r="D414" s="5">
        <v>41920.0</v>
      </c>
      <c r="F414" s="3">
        <v>1.0</v>
      </c>
      <c r="G414" s="3"/>
      <c r="H414" s="3"/>
      <c r="I414" s="3"/>
      <c r="J414" s="3"/>
      <c r="K414" s="3"/>
      <c r="L414" s="3"/>
      <c r="M414" s="3"/>
    </row>
    <row r="415">
      <c r="B415" s="3"/>
      <c r="C415" s="3"/>
      <c r="D415" s="37"/>
      <c r="F415" s="37"/>
      <c r="G415" s="3"/>
      <c r="H415" s="3"/>
      <c r="I415" s="3"/>
      <c r="J415" s="3"/>
      <c r="K415" s="3"/>
      <c r="L415" s="3"/>
      <c r="M415" s="3"/>
    </row>
    <row r="416">
      <c r="A416" s="3" t="s">
        <v>689</v>
      </c>
      <c r="B416" s="3"/>
      <c r="C416" s="3" t="s">
        <v>297</v>
      </c>
      <c r="D416" s="5">
        <v>41920.0</v>
      </c>
      <c r="F416" s="3">
        <v>2.0</v>
      </c>
      <c r="G416" s="3"/>
      <c r="H416" s="3"/>
      <c r="I416" s="3"/>
      <c r="J416" s="3" t="s">
        <v>690</v>
      </c>
      <c r="K416" s="3" t="s">
        <v>691</v>
      </c>
      <c r="L416" s="3" t="s">
        <v>692</v>
      </c>
      <c r="M416" s="3" t="s">
        <v>693</v>
      </c>
    </row>
    <row r="417">
      <c r="A417" s="3" t="s">
        <v>694</v>
      </c>
      <c r="B417" s="3"/>
      <c r="C417" s="3" t="s">
        <v>297</v>
      </c>
      <c r="D417" s="5">
        <v>41920.0</v>
      </c>
      <c r="E417" s="3"/>
      <c r="F417" s="3">
        <v>2.0</v>
      </c>
      <c r="G417" s="3"/>
      <c r="H417" s="3"/>
      <c r="I417" s="3"/>
      <c r="J417" s="3"/>
      <c r="K417" s="3"/>
    </row>
    <row r="418">
      <c r="A418" s="3" t="s">
        <v>696</v>
      </c>
      <c r="B418" s="3"/>
      <c r="C418" s="3" t="s">
        <v>297</v>
      </c>
      <c r="D418" s="5">
        <v>41920.0</v>
      </c>
      <c r="E418" s="3"/>
      <c r="F418" s="3">
        <v>2.0</v>
      </c>
      <c r="G418" s="3"/>
      <c r="H418" s="3"/>
      <c r="I418" s="3"/>
      <c r="J418" s="3"/>
      <c r="K418" s="3"/>
    </row>
    <row r="419">
      <c r="B419" s="3"/>
      <c r="H419" s="3"/>
      <c r="I419" s="3"/>
      <c r="J419" s="3" t="s">
        <v>697</v>
      </c>
      <c r="K419" s="3" t="s">
        <v>698</v>
      </c>
    </row>
    <row r="420">
      <c r="A420" s="3" t="s">
        <v>700</v>
      </c>
      <c r="B420" s="3"/>
      <c r="C420" s="3" t="s">
        <v>701</v>
      </c>
      <c r="D420" s="5">
        <v>41899.0</v>
      </c>
      <c r="E420" s="3" t="s">
        <v>404</v>
      </c>
      <c r="F420" s="5" t="s">
        <v>702</v>
      </c>
      <c r="G420" s="3"/>
      <c r="H420" s="3"/>
      <c r="I420" s="3" t="s">
        <v>703</v>
      </c>
      <c r="J420" s="3"/>
    </row>
    <row r="421">
      <c r="A421" s="3" t="s">
        <v>704</v>
      </c>
      <c r="B421" s="3"/>
      <c r="C421" s="3" t="s">
        <v>701</v>
      </c>
      <c r="D421" s="5">
        <v>41899.0</v>
      </c>
      <c r="E421" s="3" t="s">
        <v>404</v>
      </c>
      <c r="F421" s="5" t="s">
        <v>702</v>
      </c>
      <c r="G421" s="3"/>
      <c r="H421" s="3"/>
      <c r="I421" s="3" t="s">
        <v>703</v>
      </c>
      <c r="J421" s="3"/>
    </row>
    <row r="422">
      <c r="A422" s="3" t="s">
        <v>706</v>
      </c>
      <c r="B422" s="3"/>
      <c r="C422" s="3" t="s">
        <v>701</v>
      </c>
      <c r="D422" s="5">
        <v>41899.0</v>
      </c>
      <c r="E422" s="3" t="s">
        <v>404</v>
      </c>
      <c r="F422" s="5" t="s">
        <v>707</v>
      </c>
      <c r="G422" s="3"/>
      <c r="H422" s="3"/>
      <c r="I422" s="3" t="s">
        <v>703</v>
      </c>
      <c r="J422" s="3"/>
    </row>
    <row r="423">
      <c r="A423" s="3" t="s">
        <v>708</v>
      </c>
      <c r="B423" s="3"/>
      <c r="C423" s="3" t="s">
        <v>701</v>
      </c>
      <c r="D423" s="5">
        <v>41899.0</v>
      </c>
      <c r="E423" s="3" t="s">
        <v>404</v>
      </c>
      <c r="F423" s="5" t="s">
        <v>709</v>
      </c>
      <c r="G423" s="3"/>
      <c r="H423" s="3"/>
      <c r="I423" s="3" t="s">
        <v>703</v>
      </c>
      <c r="J423" s="3"/>
    </row>
    <row r="424">
      <c r="A424" s="3" t="s">
        <v>710</v>
      </c>
      <c r="B424" s="3"/>
      <c r="C424" s="3" t="s">
        <v>701</v>
      </c>
      <c r="D424" s="5">
        <v>41899.0</v>
      </c>
      <c r="E424" s="3" t="s">
        <v>404</v>
      </c>
      <c r="F424" s="5" t="s">
        <v>712</v>
      </c>
      <c r="G424" s="3"/>
      <c r="H424" s="3"/>
      <c r="I424" s="3" t="s">
        <v>703</v>
      </c>
      <c r="J424" s="3"/>
    </row>
    <row r="425">
      <c r="A425" s="3"/>
      <c r="B425" s="3"/>
      <c r="D425" s="37"/>
      <c r="F425" s="37"/>
      <c r="G425" s="3"/>
      <c r="H425" s="3"/>
      <c r="I425" s="3"/>
      <c r="J425" s="3"/>
    </row>
    <row r="426">
      <c r="A426" s="3" t="s">
        <v>714</v>
      </c>
      <c r="B426" s="3"/>
      <c r="D426" s="37"/>
      <c r="F426" s="37"/>
      <c r="G426" s="3"/>
      <c r="H426" s="3"/>
      <c r="I426" s="3"/>
      <c r="J426" s="3" t="s">
        <v>715</v>
      </c>
    </row>
    <row r="427">
      <c r="A427" s="3" t="s">
        <v>716</v>
      </c>
      <c r="B427" s="3"/>
      <c r="C427" s="3"/>
      <c r="D427" s="37"/>
      <c r="E427" s="3" t="s">
        <v>404</v>
      </c>
      <c r="F427" s="37"/>
      <c r="G427" s="3"/>
      <c r="H427" s="3"/>
      <c r="I427" s="3"/>
      <c r="J427" s="3"/>
      <c r="K427" s="3"/>
      <c r="L427" s="3"/>
      <c r="M427" s="3"/>
    </row>
    <row r="428">
      <c r="A428" s="3" t="s">
        <v>717</v>
      </c>
      <c r="B428" s="3"/>
      <c r="C428" s="3" t="s">
        <v>297</v>
      </c>
      <c r="D428" s="37"/>
      <c r="F428" s="37"/>
      <c r="G428" s="3"/>
      <c r="H428" s="3"/>
      <c r="I428" s="3"/>
      <c r="J428" s="3" t="s">
        <v>718</v>
      </c>
      <c r="K428" s="3" t="s">
        <v>719</v>
      </c>
      <c r="L428" s="3" t="s">
        <v>720</v>
      </c>
      <c r="M428" s="3" t="s">
        <v>721</v>
      </c>
    </row>
    <row r="429">
      <c r="A429" s="3" t="s">
        <v>722</v>
      </c>
      <c r="B429" s="3"/>
      <c r="C429" s="3" t="s">
        <v>723</v>
      </c>
      <c r="D429" s="5"/>
      <c r="E429" s="3"/>
      <c r="F429" s="5" t="s">
        <v>724</v>
      </c>
      <c r="G429" s="3"/>
      <c r="H429" s="3"/>
      <c r="I429" s="3"/>
      <c r="J429" s="3" t="s">
        <v>725</v>
      </c>
      <c r="L429" s="3" t="s">
        <v>726</v>
      </c>
      <c r="M429" s="3" t="s">
        <v>727</v>
      </c>
    </row>
    <row r="430">
      <c r="B430" s="3"/>
      <c r="D430" s="37"/>
      <c r="F430" s="37"/>
    </row>
    <row r="431">
      <c r="A431" s="3" t="s">
        <v>728</v>
      </c>
      <c r="B431" s="3"/>
      <c r="C431" s="3"/>
      <c r="D431" s="37"/>
      <c r="F431" s="37"/>
      <c r="I431" s="3" t="s">
        <v>729</v>
      </c>
    </row>
    <row r="432">
      <c r="A432" s="3" t="s">
        <v>730</v>
      </c>
      <c r="B432" s="3"/>
      <c r="C432" s="3"/>
      <c r="D432" s="37"/>
      <c r="F432" s="37"/>
      <c r="I432" s="3" t="s">
        <v>729</v>
      </c>
    </row>
    <row r="433">
      <c r="A433" s="3" t="s">
        <v>731</v>
      </c>
      <c r="B433" s="3"/>
      <c r="C433" s="3"/>
      <c r="D433" s="37"/>
      <c r="F433" s="37"/>
      <c r="I433" s="3" t="s">
        <v>729</v>
      </c>
    </row>
    <row r="434">
      <c r="A434" s="3"/>
      <c r="B434" s="3"/>
      <c r="C434" s="3"/>
      <c r="D434" s="37"/>
      <c r="F434" s="37"/>
    </row>
    <row r="435">
      <c r="A435" s="3" t="s">
        <v>733</v>
      </c>
      <c r="B435" s="3"/>
      <c r="C435" s="3" t="s">
        <v>297</v>
      </c>
      <c r="D435" s="37"/>
      <c r="F435" s="37"/>
    </row>
    <row r="436">
      <c r="A436" s="3" t="s">
        <v>734</v>
      </c>
      <c r="B436" s="3"/>
      <c r="C436" s="3" t="s">
        <v>297</v>
      </c>
      <c r="D436" s="37"/>
      <c r="F436" s="37"/>
    </row>
    <row r="437">
      <c r="A437" s="3" t="s">
        <v>735</v>
      </c>
      <c r="D437" s="37"/>
      <c r="F437" s="37"/>
    </row>
    <row r="438">
      <c r="A438" s="3" t="s">
        <v>736</v>
      </c>
      <c r="D438" s="37"/>
      <c r="F438" s="37"/>
    </row>
    <row r="439">
      <c r="A439" s="3"/>
      <c r="B439" s="3"/>
      <c r="C439" s="3"/>
      <c r="D439" s="5"/>
      <c r="E439" s="3"/>
      <c r="F439" s="5"/>
    </row>
    <row r="440">
      <c r="A440" s="3" t="s">
        <v>738</v>
      </c>
      <c r="B440" s="3"/>
      <c r="C440" s="3" t="s">
        <v>739</v>
      </c>
      <c r="D440" s="5"/>
      <c r="E440" s="3"/>
      <c r="F440" s="5" t="s">
        <v>740</v>
      </c>
    </row>
    <row r="441">
      <c r="A441" s="3" t="s">
        <v>741</v>
      </c>
      <c r="B441" s="3"/>
      <c r="C441" s="3" t="s">
        <v>739</v>
      </c>
      <c r="D441" s="37"/>
      <c r="F441" s="37"/>
    </row>
    <row r="442">
      <c r="A442" s="3" t="s">
        <v>742</v>
      </c>
      <c r="B442" s="3"/>
      <c r="C442" s="3" t="s">
        <v>739</v>
      </c>
      <c r="D442" s="37"/>
      <c r="F442" s="37"/>
    </row>
    <row r="443">
      <c r="A443" s="3" t="s">
        <v>743</v>
      </c>
      <c r="B443" s="3"/>
      <c r="C443" s="3" t="s">
        <v>739</v>
      </c>
      <c r="D443" s="37"/>
      <c r="F443" s="37"/>
    </row>
    <row r="444">
      <c r="A444" s="3"/>
      <c r="B444" s="3"/>
      <c r="C444" s="3"/>
      <c r="D444" s="37"/>
      <c r="F444" s="37"/>
    </row>
    <row r="445">
      <c r="A445" s="3" t="s">
        <v>744</v>
      </c>
      <c r="B445" s="3"/>
      <c r="C445" s="3" t="s">
        <v>235</v>
      </c>
      <c r="D445" s="37"/>
      <c r="F445" s="37"/>
    </row>
    <row r="446">
      <c r="A446" s="3" t="s">
        <v>745</v>
      </c>
      <c r="B446" s="3"/>
      <c r="C446" s="3" t="s">
        <v>235</v>
      </c>
      <c r="D446" s="37"/>
      <c r="F446" s="37"/>
    </row>
    <row r="447">
      <c r="A447" s="3" t="s">
        <v>747</v>
      </c>
      <c r="B447" s="3"/>
      <c r="C447" s="3" t="s">
        <v>748</v>
      </c>
      <c r="D447" s="5"/>
      <c r="E447" s="3"/>
      <c r="F447" s="5" t="s">
        <v>749</v>
      </c>
      <c r="G447" s="3"/>
      <c r="H447" s="3"/>
      <c r="I447" s="3"/>
      <c r="J447" s="3" t="s">
        <v>750</v>
      </c>
      <c r="K447" s="3" t="s">
        <v>751</v>
      </c>
    </row>
    <row r="448">
      <c r="A448" s="3" t="s">
        <v>752</v>
      </c>
      <c r="B448" s="3"/>
      <c r="C448" s="3"/>
      <c r="D448" s="5"/>
      <c r="E448" s="3"/>
      <c r="F448" s="5"/>
      <c r="G448" s="3"/>
      <c r="H448" s="3"/>
      <c r="I448" s="3"/>
      <c r="J448" s="3" t="s">
        <v>753</v>
      </c>
    </row>
    <row r="449">
      <c r="A449" s="3" t="s">
        <v>755</v>
      </c>
      <c r="B449" s="3"/>
      <c r="D449" s="5"/>
      <c r="E449" s="3"/>
      <c r="F449" s="5" t="s">
        <v>757</v>
      </c>
    </row>
    <row r="450">
      <c r="A450" s="1" t="s">
        <v>758</v>
      </c>
      <c r="B450" s="1"/>
      <c r="C450" s="3"/>
      <c r="D450" s="5"/>
      <c r="E450" s="3"/>
      <c r="F450" s="5" t="s">
        <v>759</v>
      </c>
      <c r="G450" s="3"/>
      <c r="H450" s="3"/>
      <c r="I450" s="3"/>
      <c r="J450" s="3" t="s">
        <v>760</v>
      </c>
    </row>
    <row r="451">
      <c r="A451" s="3"/>
      <c r="B451" s="3"/>
      <c r="D451" s="37"/>
      <c r="F451" s="37"/>
    </row>
    <row r="452">
      <c r="A452" s="3" t="s">
        <v>762</v>
      </c>
      <c r="B452" s="3"/>
      <c r="D452" s="37"/>
      <c r="F452" s="37"/>
    </row>
    <row r="453">
      <c r="A453" s="3" t="s">
        <v>763</v>
      </c>
      <c r="B453" s="3"/>
      <c r="D453" s="37"/>
      <c r="F453" s="37"/>
    </row>
    <row r="454">
      <c r="A454" s="3" t="s">
        <v>764</v>
      </c>
      <c r="B454" s="3"/>
      <c r="D454" s="37"/>
      <c r="F454" s="37"/>
    </row>
    <row r="455">
      <c r="A455" s="3" t="s">
        <v>765</v>
      </c>
      <c r="B455" s="3"/>
      <c r="D455" s="37"/>
      <c r="F455" s="37"/>
    </row>
    <row r="456">
      <c r="A456" s="3" t="s">
        <v>766</v>
      </c>
      <c r="B456" s="3"/>
      <c r="D456" s="37"/>
      <c r="F456" s="37"/>
    </row>
    <row r="457">
      <c r="D457" s="37"/>
      <c r="F457" s="37"/>
    </row>
    <row r="458">
      <c r="D458" s="37"/>
      <c r="F458" s="37"/>
    </row>
    <row r="459">
      <c r="D459" s="37"/>
      <c r="F459" s="37"/>
    </row>
    <row r="460">
      <c r="D460" s="37"/>
      <c r="F460" s="37"/>
    </row>
    <row r="461">
      <c r="D461" s="37"/>
      <c r="F461" s="37"/>
    </row>
    <row r="462">
      <c r="D462" s="37"/>
      <c r="F462" s="37"/>
    </row>
    <row r="463">
      <c r="D463" s="37"/>
      <c r="F463" s="37"/>
    </row>
    <row r="464">
      <c r="D464" s="37"/>
      <c r="F464" s="37"/>
    </row>
    <row r="465">
      <c r="D465" s="37"/>
      <c r="F465" s="37"/>
    </row>
    <row r="466">
      <c r="D466" s="37"/>
      <c r="F466" s="37"/>
    </row>
    <row r="467">
      <c r="D467" s="37"/>
      <c r="F467" s="37"/>
    </row>
    <row r="468">
      <c r="D468" s="37"/>
      <c r="F468" s="37"/>
    </row>
    <row r="469">
      <c r="D469" s="37"/>
      <c r="F469" s="37"/>
    </row>
    <row r="470">
      <c r="D470" s="37"/>
      <c r="F470" s="37"/>
    </row>
    <row r="471">
      <c r="D471" s="37"/>
      <c r="F471" s="37"/>
    </row>
    <row r="472">
      <c r="D472" s="37"/>
      <c r="F472" s="37"/>
    </row>
    <row r="473">
      <c r="D473" s="37"/>
      <c r="F473" s="37"/>
    </row>
    <row r="474">
      <c r="D474" s="37"/>
      <c r="F474" s="37"/>
    </row>
    <row r="475">
      <c r="D475" s="37"/>
      <c r="F475" s="37"/>
    </row>
    <row r="476">
      <c r="D476" s="37"/>
      <c r="F476" s="37"/>
    </row>
    <row r="477">
      <c r="D477" s="37"/>
      <c r="F477" s="37"/>
    </row>
    <row r="478">
      <c r="D478" s="37"/>
      <c r="F478" s="37"/>
    </row>
    <row r="479">
      <c r="D479" s="37"/>
      <c r="F479" s="37"/>
    </row>
    <row r="480">
      <c r="D480" s="37"/>
      <c r="F480" s="37"/>
    </row>
    <row r="481">
      <c r="D481" s="37"/>
      <c r="F481" s="37"/>
    </row>
    <row r="482">
      <c r="D482" s="37"/>
      <c r="F482" s="37"/>
    </row>
    <row r="483">
      <c r="D483" s="37"/>
      <c r="F483" s="37"/>
    </row>
    <row r="484">
      <c r="D484" s="37"/>
      <c r="F484" s="37"/>
    </row>
    <row r="485">
      <c r="D485" s="37"/>
      <c r="F485" s="37"/>
    </row>
    <row r="486">
      <c r="D486" s="37"/>
      <c r="F486" s="37"/>
    </row>
    <row r="487">
      <c r="D487" s="37"/>
      <c r="F487" s="37"/>
    </row>
    <row r="488">
      <c r="D488" s="37"/>
      <c r="F488" s="37"/>
    </row>
    <row r="489">
      <c r="D489" s="37"/>
      <c r="F489" s="37"/>
    </row>
    <row r="490">
      <c r="D490" s="37"/>
      <c r="F490" s="37"/>
    </row>
    <row r="491">
      <c r="D491" s="37"/>
      <c r="F491" s="37"/>
    </row>
    <row r="492">
      <c r="D492" s="37"/>
      <c r="F492" s="37"/>
    </row>
    <row r="493">
      <c r="D493" s="37"/>
      <c r="F493" s="37"/>
    </row>
    <row r="494">
      <c r="D494" s="37"/>
      <c r="F494" s="37"/>
    </row>
    <row r="495">
      <c r="D495" s="37"/>
      <c r="F495" s="37"/>
    </row>
    <row r="496">
      <c r="D496" s="37"/>
      <c r="F496" s="37"/>
    </row>
    <row r="497">
      <c r="D497" s="37"/>
      <c r="F497" s="37"/>
    </row>
    <row r="498">
      <c r="D498" s="37"/>
      <c r="F498" s="37"/>
    </row>
    <row r="499">
      <c r="D499" s="37"/>
      <c r="F499" s="37"/>
    </row>
    <row r="500">
      <c r="D500" s="37"/>
      <c r="F500" s="37"/>
    </row>
    <row r="501">
      <c r="D501" s="37"/>
      <c r="F501" s="37"/>
    </row>
    <row r="502">
      <c r="D502" s="37"/>
      <c r="F502" s="37"/>
    </row>
    <row r="503">
      <c r="D503" s="37"/>
      <c r="F503" s="37"/>
    </row>
    <row r="504">
      <c r="D504" s="37"/>
      <c r="F504" s="37"/>
    </row>
    <row r="505">
      <c r="D505" s="37"/>
      <c r="F505" s="37"/>
    </row>
    <row r="506">
      <c r="D506" s="37"/>
      <c r="F506" s="37"/>
    </row>
    <row r="507">
      <c r="D507" s="37"/>
      <c r="F507" s="37"/>
    </row>
    <row r="508">
      <c r="D508" s="37"/>
      <c r="F508" s="37"/>
    </row>
    <row r="509">
      <c r="D509" s="37"/>
      <c r="F509" s="37"/>
    </row>
    <row r="510">
      <c r="D510" s="37"/>
      <c r="F510" s="37"/>
    </row>
    <row r="511">
      <c r="D511" s="37"/>
      <c r="F511" s="37"/>
    </row>
    <row r="512">
      <c r="D512" s="37"/>
      <c r="F512" s="37"/>
    </row>
    <row r="513">
      <c r="D513" s="37"/>
      <c r="F513" s="37"/>
    </row>
    <row r="514">
      <c r="D514" s="37"/>
      <c r="F514" s="37"/>
    </row>
    <row r="515">
      <c r="D515" s="37"/>
      <c r="F515" s="37"/>
    </row>
    <row r="516">
      <c r="D516" s="37"/>
      <c r="F516" s="37"/>
    </row>
    <row r="517">
      <c r="D517" s="37"/>
      <c r="F517" s="37"/>
    </row>
    <row r="518">
      <c r="D518" s="37"/>
      <c r="F518" s="37"/>
    </row>
    <row r="519">
      <c r="D519" s="37"/>
      <c r="F519" s="37"/>
    </row>
    <row r="520">
      <c r="D520" s="37"/>
      <c r="F520" s="37"/>
    </row>
    <row r="521">
      <c r="D521" s="37"/>
      <c r="F521" s="37"/>
    </row>
    <row r="522">
      <c r="D522" s="37"/>
      <c r="F522" s="37"/>
    </row>
    <row r="523">
      <c r="D523" s="37"/>
      <c r="F523" s="37"/>
    </row>
    <row r="524">
      <c r="D524" s="37"/>
      <c r="F524" s="37"/>
    </row>
    <row r="525">
      <c r="D525" s="37"/>
      <c r="F525" s="37"/>
    </row>
    <row r="526">
      <c r="D526" s="37"/>
      <c r="F526" s="37"/>
    </row>
    <row r="527">
      <c r="D527" s="37"/>
      <c r="F527" s="37"/>
    </row>
    <row r="528">
      <c r="D528" s="37"/>
      <c r="F528" s="37"/>
    </row>
    <row r="529">
      <c r="D529" s="37"/>
      <c r="F529" s="37"/>
    </row>
    <row r="530">
      <c r="D530" s="37"/>
      <c r="F530" s="37"/>
    </row>
    <row r="531">
      <c r="D531" s="37"/>
      <c r="F531" s="37"/>
    </row>
    <row r="532">
      <c r="D532" s="37"/>
      <c r="F532" s="37"/>
    </row>
    <row r="533">
      <c r="D533" s="37"/>
      <c r="F533" s="37"/>
    </row>
    <row r="534">
      <c r="D534" s="37"/>
      <c r="F534" s="37"/>
    </row>
    <row r="535">
      <c r="D535" s="37"/>
      <c r="F535" s="37"/>
    </row>
    <row r="536">
      <c r="D536" s="37"/>
      <c r="F536" s="37"/>
    </row>
    <row r="537">
      <c r="D537" s="37"/>
      <c r="F537" s="37"/>
    </row>
    <row r="538">
      <c r="D538" s="37"/>
      <c r="F538" s="37"/>
    </row>
    <row r="539">
      <c r="D539" s="37"/>
      <c r="F539" s="37"/>
    </row>
    <row r="540">
      <c r="D540" s="37"/>
      <c r="F540" s="37"/>
    </row>
    <row r="541">
      <c r="D541" s="37"/>
      <c r="F541" s="37"/>
    </row>
    <row r="542">
      <c r="D542" s="37"/>
      <c r="F542" s="37"/>
    </row>
    <row r="543">
      <c r="D543" s="37"/>
      <c r="F543" s="37"/>
    </row>
    <row r="544">
      <c r="D544" s="37"/>
      <c r="F544" s="37"/>
    </row>
    <row r="545">
      <c r="D545" s="37"/>
      <c r="F545" s="37"/>
    </row>
    <row r="546">
      <c r="D546" s="37"/>
      <c r="F546" s="37"/>
    </row>
    <row r="547">
      <c r="D547" s="37"/>
      <c r="F547" s="37"/>
    </row>
    <row r="548">
      <c r="D548" s="37"/>
      <c r="F548" s="37"/>
    </row>
    <row r="549">
      <c r="D549" s="37"/>
      <c r="F549" s="37"/>
    </row>
    <row r="550">
      <c r="D550" s="37"/>
      <c r="F550" s="37"/>
    </row>
    <row r="551">
      <c r="D551" s="37"/>
      <c r="F551" s="37"/>
    </row>
    <row r="552">
      <c r="D552" s="37"/>
      <c r="F552" s="37"/>
    </row>
    <row r="553">
      <c r="D553" s="37"/>
      <c r="F553" s="37"/>
    </row>
    <row r="554">
      <c r="D554" s="37"/>
      <c r="F554" s="37"/>
    </row>
    <row r="555">
      <c r="D555" s="37"/>
      <c r="F555" s="37"/>
    </row>
    <row r="556">
      <c r="D556" s="37"/>
      <c r="F556" s="37"/>
    </row>
    <row r="557">
      <c r="D557" s="37"/>
      <c r="F557" s="37"/>
    </row>
    <row r="558">
      <c r="D558" s="37"/>
      <c r="F558" s="37"/>
    </row>
    <row r="559">
      <c r="D559" s="37"/>
      <c r="F559" s="37"/>
    </row>
    <row r="560">
      <c r="D560" s="37"/>
      <c r="F560" s="37"/>
    </row>
    <row r="561">
      <c r="D561" s="37"/>
      <c r="F561" s="37"/>
    </row>
    <row r="562">
      <c r="D562" s="37"/>
      <c r="F562" s="37"/>
    </row>
    <row r="563">
      <c r="D563" s="37"/>
      <c r="F563" s="37"/>
    </row>
    <row r="564">
      <c r="D564" s="37"/>
      <c r="F564" s="37"/>
    </row>
    <row r="565">
      <c r="D565" s="37"/>
      <c r="F565" s="37"/>
    </row>
    <row r="566">
      <c r="D566" s="37"/>
      <c r="F566" s="37"/>
    </row>
    <row r="567">
      <c r="D567" s="37"/>
      <c r="F567" s="37"/>
    </row>
    <row r="568">
      <c r="D568" s="37"/>
      <c r="F568" s="37"/>
    </row>
    <row r="569">
      <c r="D569" s="37"/>
      <c r="F569" s="37"/>
    </row>
    <row r="570">
      <c r="D570" s="37"/>
      <c r="F570" s="37"/>
    </row>
    <row r="571">
      <c r="D571" s="37"/>
      <c r="F571" s="37"/>
    </row>
    <row r="572">
      <c r="D572" s="37"/>
      <c r="F572" s="37"/>
    </row>
    <row r="573">
      <c r="D573" s="37"/>
      <c r="F573" s="37"/>
    </row>
    <row r="574">
      <c r="D574" s="37"/>
      <c r="F574" s="37"/>
    </row>
    <row r="575">
      <c r="D575" s="37"/>
      <c r="F575" s="37"/>
    </row>
    <row r="576">
      <c r="D576" s="37"/>
      <c r="F576" s="37"/>
    </row>
    <row r="577">
      <c r="D577" s="37"/>
      <c r="F577" s="37"/>
    </row>
    <row r="578">
      <c r="D578" s="37"/>
      <c r="F578" s="37"/>
    </row>
    <row r="579">
      <c r="D579" s="37"/>
      <c r="F579" s="37"/>
    </row>
    <row r="580">
      <c r="D580" s="37"/>
      <c r="F580" s="37"/>
    </row>
    <row r="581">
      <c r="D581" s="37"/>
      <c r="F581" s="37"/>
    </row>
    <row r="582">
      <c r="D582" s="37"/>
      <c r="F582" s="37"/>
    </row>
    <row r="583">
      <c r="D583" s="37"/>
      <c r="F583" s="37"/>
    </row>
    <row r="584">
      <c r="D584" s="37"/>
      <c r="F584" s="37"/>
    </row>
    <row r="585">
      <c r="D585" s="37"/>
      <c r="F585" s="37"/>
    </row>
    <row r="586">
      <c r="D586" s="37"/>
      <c r="F586" s="37"/>
    </row>
    <row r="587">
      <c r="D587" s="37"/>
      <c r="F587" s="37"/>
    </row>
    <row r="588">
      <c r="D588" s="37"/>
      <c r="F588" s="37"/>
    </row>
    <row r="589">
      <c r="D589" s="37"/>
      <c r="F589" s="37"/>
    </row>
    <row r="590">
      <c r="D590" s="37"/>
      <c r="F590" s="37"/>
    </row>
    <row r="591">
      <c r="D591" s="37"/>
      <c r="F591" s="37"/>
    </row>
    <row r="592">
      <c r="D592" s="37"/>
      <c r="F592" s="37"/>
    </row>
    <row r="593">
      <c r="D593" s="37"/>
      <c r="F593" s="37"/>
    </row>
    <row r="594">
      <c r="D594" s="37"/>
      <c r="F594" s="37"/>
    </row>
    <row r="595">
      <c r="D595" s="37"/>
      <c r="F595" s="37"/>
    </row>
    <row r="596">
      <c r="D596" s="37"/>
      <c r="F596" s="37"/>
    </row>
    <row r="597">
      <c r="D597" s="37"/>
      <c r="F597" s="37"/>
    </row>
    <row r="598">
      <c r="D598" s="37"/>
      <c r="F598" s="37"/>
    </row>
    <row r="599">
      <c r="D599" s="37"/>
      <c r="F599" s="37"/>
    </row>
    <row r="600">
      <c r="D600" s="37"/>
      <c r="F600" s="37"/>
    </row>
    <row r="601">
      <c r="D601" s="37"/>
      <c r="F601" s="37"/>
    </row>
    <row r="602">
      <c r="D602" s="37"/>
      <c r="F602" s="37"/>
    </row>
    <row r="603">
      <c r="D603" s="37"/>
      <c r="F603" s="37"/>
    </row>
    <row r="604">
      <c r="D604" s="37"/>
      <c r="F604" s="37"/>
    </row>
    <row r="605">
      <c r="D605" s="37"/>
      <c r="F605" s="37"/>
    </row>
    <row r="606">
      <c r="D606" s="37"/>
      <c r="F606" s="37"/>
    </row>
    <row r="607">
      <c r="D607" s="37"/>
      <c r="F607" s="37"/>
    </row>
    <row r="608">
      <c r="D608" s="37"/>
      <c r="F608" s="37"/>
    </row>
    <row r="609">
      <c r="D609" s="37"/>
      <c r="F609" s="37"/>
    </row>
    <row r="610">
      <c r="D610" s="37"/>
      <c r="F610" s="37"/>
    </row>
    <row r="611">
      <c r="D611" s="37"/>
      <c r="F611" s="37"/>
    </row>
    <row r="612">
      <c r="D612" s="37"/>
      <c r="F612" s="37"/>
    </row>
    <row r="613">
      <c r="D613" s="37"/>
      <c r="F613" s="37"/>
    </row>
    <row r="614">
      <c r="D614" s="37"/>
      <c r="F614" s="37"/>
    </row>
    <row r="615">
      <c r="D615" s="37"/>
      <c r="F615" s="37"/>
    </row>
    <row r="616">
      <c r="D616" s="37"/>
      <c r="F616" s="37"/>
    </row>
    <row r="617">
      <c r="D617" s="37"/>
      <c r="F617" s="37"/>
    </row>
    <row r="618">
      <c r="D618" s="37"/>
      <c r="F618" s="37"/>
    </row>
    <row r="619">
      <c r="D619" s="37"/>
      <c r="F619" s="37"/>
    </row>
    <row r="620">
      <c r="D620" s="37"/>
      <c r="F620" s="37"/>
    </row>
    <row r="621">
      <c r="D621" s="37"/>
      <c r="F621" s="37"/>
    </row>
    <row r="622">
      <c r="D622" s="37"/>
      <c r="F622" s="37"/>
    </row>
    <row r="623">
      <c r="D623" s="37"/>
      <c r="F623" s="37"/>
    </row>
    <row r="624">
      <c r="D624" s="37"/>
      <c r="F624" s="37"/>
    </row>
    <row r="625">
      <c r="D625" s="37"/>
      <c r="F625" s="37"/>
    </row>
    <row r="626">
      <c r="D626" s="37"/>
      <c r="F626" s="37"/>
    </row>
    <row r="627">
      <c r="D627" s="37"/>
      <c r="F627" s="37"/>
    </row>
    <row r="628">
      <c r="D628" s="37"/>
      <c r="F628" s="37"/>
    </row>
    <row r="629">
      <c r="D629" s="37"/>
      <c r="F629" s="37"/>
    </row>
    <row r="630">
      <c r="D630" s="37"/>
      <c r="F630" s="37"/>
    </row>
    <row r="631">
      <c r="D631" s="37"/>
      <c r="F631" s="37"/>
    </row>
    <row r="632">
      <c r="D632" s="37"/>
      <c r="F632" s="37"/>
    </row>
    <row r="633">
      <c r="D633" s="37"/>
      <c r="F633" s="37"/>
    </row>
    <row r="634">
      <c r="D634" s="37"/>
      <c r="F634" s="37"/>
    </row>
    <row r="635">
      <c r="D635" s="37"/>
      <c r="F635" s="37"/>
    </row>
    <row r="636">
      <c r="D636" s="37"/>
      <c r="F636" s="37"/>
    </row>
    <row r="637">
      <c r="D637" s="37"/>
      <c r="F637" s="37"/>
    </row>
    <row r="638">
      <c r="D638" s="37"/>
      <c r="F638" s="37"/>
    </row>
    <row r="639">
      <c r="D639" s="37"/>
      <c r="F639" s="37"/>
    </row>
    <row r="640">
      <c r="D640" s="37"/>
      <c r="F640" s="37"/>
    </row>
    <row r="641">
      <c r="D641" s="37"/>
      <c r="F641" s="37"/>
    </row>
    <row r="642">
      <c r="D642" s="37"/>
      <c r="F642" s="37"/>
    </row>
    <row r="643">
      <c r="D643" s="37"/>
      <c r="F643" s="37"/>
    </row>
    <row r="644">
      <c r="D644" s="37"/>
      <c r="F644" s="37"/>
    </row>
    <row r="645">
      <c r="D645" s="37"/>
      <c r="F645" s="37"/>
    </row>
    <row r="646">
      <c r="D646" s="37"/>
      <c r="F646" s="37"/>
    </row>
    <row r="647">
      <c r="D647" s="37"/>
      <c r="F647" s="37"/>
    </row>
    <row r="648">
      <c r="D648" s="37"/>
      <c r="F648" s="37"/>
    </row>
    <row r="649">
      <c r="D649" s="37"/>
      <c r="F649" s="37"/>
    </row>
    <row r="650">
      <c r="D650" s="37"/>
      <c r="F650" s="37"/>
    </row>
    <row r="651">
      <c r="D651" s="37"/>
      <c r="F651" s="37"/>
    </row>
    <row r="652">
      <c r="D652" s="37"/>
      <c r="F652" s="37"/>
    </row>
    <row r="653">
      <c r="D653" s="37"/>
      <c r="F653" s="37"/>
    </row>
    <row r="654">
      <c r="D654" s="37"/>
      <c r="F654" s="37"/>
    </row>
    <row r="655">
      <c r="D655" s="37"/>
      <c r="F655" s="37"/>
    </row>
    <row r="656">
      <c r="D656" s="37"/>
      <c r="F656" s="37"/>
    </row>
    <row r="657">
      <c r="D657" s="37"/>
      <c r="F657" s="37"/>
    </row>
    <row r="658">
      <c r="D658" s="37"/>
      <c r="F658" s="37"/>
    </row>
    <row r="659">
      <c r="D659" s="37"/>
      <c r="F659" s="37"/>
    </row>
    <row r="660">
      <c r="D660" s="37"/>
      <c r="F660" s="37"/>
    </row>
    <row r="661">
      <c r="D661" s="37"/>
      <c r="F661" s="37"/>
    </row>
    <row r="662">
      <c r="D662" s="37"/>
      <c r="F662" s="37"/>
    </row>
    <row r="663">
      <c r="D663" s="37"/>
      <c r="F663" s="37"/>
    </row>
    <row r="664">
      <c r="D664" s="37"/>
      <c r="F664" s="37"/>
    </row>
    <row r="665">
      <c r="D665" s="37"/>
      <c r="F665" s="37"/>
    </row>
    <row r="666">
      <c r="D666" s="37"/>
      <c r="F666" s="37"/>
    </row>
    <row r="667">
      <c r="D667" s="37"/>
      <c r="F667" s="37"/>
    </row>
    <row r="668">
      <c r="D668" s="37"/>
      <c r="F668" s="37"/>
    </row>
    <row r="669">
      <c r="D669" s="37"/>
      <c r="F669" s="37"/>
    </row>
    <row r="670">
      <c r="D670" s="37"/>
      <c r="F670" s="37"/>
    </row>
    <row r="671">
      <c r="D671" s="37"/>
      <c r="F671" s="37"/>
    </row>
    <row r="672">
      <c r="D672" s="37"/>
      <c r="F672" s="37"/>
    </row>
    <row r="673">
      <c r="D673" s="37"/>
      <c r="F673" s="37"/>
    </row>
    <row r="674">
      <c r="D674" s="37"/>
      <c r="F674" s="37"/>
    </row>
    <row r="675">
      <c r="D675" s="37"/>
      <c r="F675" s="37"/>
    </row>
    <row r="676">
      <c r="D676" s="37"/>
      <c r="F676" s="37"/>
    </row>
    <row r="677">
      <c r="D677" s="37"/>
      <c r="F677" s="37"/>
    </row>
    <row r="678">
      <c r="D678" s="37"/>
      <c r="F678" s="37"/>
    </row>
    <row r="679">
      <c r="D679" s="37"/>
      <c r="F679" s="37"/>
    </row>
    <row r="680">
      <c r="D680" s="37"/>
      <c r="F680" s="37"/>
    </row>
    <row r="681">
      <c r="D681" s="37"/>
      <c r="F681" s="37"/>
    </row>
    <row r="682">
      <c r="D682" s="37"/>
      <c r="F682" s="37"/>
    </row>
    <row r="683">
      <c r="D683" s="37"/>
      <c r="F683" s="37"/>
    </row>
    <row r="684">
      <c r="D684" s="37"/>
      <c r="F684" s="37"/>
    </row>
    <row r="685">
      <c r="D685" s="37"/>
      <c r="F685" s="37"/>
    </row>
    <row r="686">
      <c r="D686" s="37"/>
      <c r="F686" s="37"/>
    </row>
    <row r="687">
      <c r="D687" s="37"/>
      <c r="F687" s="37"/>
    </row>
    <row r="688">
      <c r="D688" s="37"/>
      <c r="F688" s="37"/>
    </row>
    <row r="689">
      <c r="D689" s="37"/>
      <c r="F689" s="37"/>
    </row>
    <row r="690">
      <c r="D690" s="37"/>
      <c r="F690" s="37"/>
    </row>
    <row r="691">
      <c r="D691" s="37"/>
      <c r="F691" s="37"/>
    </row>
    <row r="692">
      <c r="D692" s="37"/>
      <c r="F692" s="37"/>
    </row>
    <row r="693">
      <c r="D693" s="37"/>
      <c r="F693" s="37"/>
    </row>
    <row r="694">
      <c r="D694" s="37"/>
      <c r="F694" s="37"/>
    </row>
    <row r="695">
      <c r="D695" s="37"/>
      <c r="F695" s="37"/>
    </row>
    <row r="696">
      <c r="D696" s="37"/>
      <c r="F696" s="37"/>
    </row>
    <row r="697">
      <c r="D697" s="37"/>
      <c r="F697" s="37"/>
    </row>
    <row r="698">
      <c r="D698" s="37"/>
      <c r="F698" s="37"/>
    </row>
    <row r="699">
      <c r="D699" s="37"/>
      <c r="F699" s="37"/>
    </row>
    <row r="700">
      <c r="D700" s="37"/>
      <c r="F700" s="37"/>
    </row>
    <row r="701">
      <c r="D701" s="37"/>
      <c r="F701" s="37"/>
    </row>
    <row r="702">
      <c r="D702" s="37"/>
      <c r="F702" s="37"/>
    </row>
    <row r="703">
      <c r="D703" s="37"/>
      <c r="F703" s="37"/>
    </row>
    <row r="704">
      <c r="D704" s="37"/>
      <c r="F704" s="37"/>
    </row>
    <row r="705">
      <c r="D705" s="37"/>
      <c r="F705" s="37"/>
    </row>
    <row r="706">
      <c r="D706" s="37"/>
      <c r="F706" s="37"/>
    </row>
    <row r="707">
      <c r="D707" s="37"/>
      <c r="F707" s="37"/>
    </row>
    <row r="708">
      <c r="D708" s="37"/>
      <c r="F708" s="37"/>
    </row>
    <row r="709">
      <c r="D709" s="37"/>
      <c r="F709" s="37"/>
    </row>
    <row r="710">
      <c r="D710" s="37"/>
      <c r="F710" s="37"/>
    </row>
    <row r="711">
      <c r="D711" s="37"/>
      <c r="F711" s="37"/>
    </row>
    <row r="712">
      <c r="D712" s="37"/>
      <c r="F712" s="37"/>
    </row>
    <row r="713">
      <c r="D713" s="37"/>
      <c r="F713" s="37"/>
    </row>
    <row r="714">
      <c r="D714" s="37"/>
      <c r="F714" s="37"/>
    </row>
    <row r="715">
      <c r="D715" s="37"/>
      <c r="F715" s="37"/>
    </row>
    <row r="716">
      <c r="D716" s="37"/>
      <c r="F716" s="37"/>
    </row>
    <row r="717">
      <c r="D717" s="37"/>
      <c r="F717" s="37"/>
    </row>
    <row r="718">
      <c r="D718" s="37"/>
      <c r="F718" s="37"/>
    </row>
    <row r="719">
      <c r="D719" s="37"/>
      <c r="F719" s="37"/>
    </row>
    <row r="720">
      <c r="D720" s="37"/>
      <c r="F720" s="37"/>
    </row>
    <row r="721">
      <c r="D721" s="37"/>
      <c r="F721" s="37"/>
    </row>
    <row r="722">
      <c r="D722" s="37"/>
      <c r="F722" s="37"/>
    </row>
    <row r="723">
      <c r="D723" s="37"/>
      <c r="F723" s="37"/>
    </row>
    <row r="724">
      <c r="D724" s="37"/>
      <c r="F724" s="37"/>
    </row>
    <row r="725">
      <c r="D725" s="37"/>
      <c r="F725" s="37"/>
    </row>
    <row r="726">
      <c r="D726" s="37"/>
      <c r="F726" s="37"/>
    </row>
    <row r="727">
      <c r="D727" s="37"/>
      <c r="F727" s="37"/>
    </row>
    <row r="728">
      <c r="D728" s="37"/>
      <c r="F728" s="37"/>
    </row>
    <row r="729">
      <c r="D729" s="37"/>
      <c r="F729" s="37"/>
    </row>
    <row r="730">
      <c r="D730" s="37"/>
      <c r="F730" s="37"/>
    </row>
    <row r="731">
      <c r="D731" s="37"/>
      <c r="F731" s="37"/>
    </row>
    <row r="732">
      <c r="D732" s="37"/>
      <c r="F732" s="37"/>
    </row>
    <row r="733">
      <c r="D733" s="37"/>
      <c r="F733" s="37"/>
    </row>
    <row r="734">
      <c r="D734" s="37"/>
      <c r="F734" s="37"/>
    </row>
    <row r="735">
      <c r="D735" s="37"/>
      <c r="F735" s="37"/>
    </row>
    <row r="736">
      <c r="D736" s="37"/>
      <c r="F736" s="37"/>
    </row>
    <row r="737">
      <c r="D737" s="37"/>
      <c r="F737" s="37"/>
    </row>
    <row r="738">
      <c r="D738" s="37"/>
      <c r="F738" s="37"/>
    </row>
    <row r="739">
      <c r="D739" s="37"/>
      <c r="F739" s="37"/>
    </row>
    <row r="740">
      <c r="D740" s="37"/>
      <c r="F740" s="37"/>
    </row>
    <row r="741">
      <c r="D741" s="37"/>
      <c r="F741" s="37"/>
    </row>
    <row r="742">
      <c r="D742" s="37"/>
      <c r="F742" s="37"/>
    </row>
    <row r="743">
      <c r="D743" s="37"/>
      <c r="F743" s="37"/>
    </row>
    <row r="744">
      <c r="D744" s="37"/>
      <c r="F744" s="37"/>
    </row>
    <row r="745">
      <c r="D745" s="37"/>
      <c r="F745" s="37"/>
    </row>
    <row r="746">
      <c r="D746" s="37"/>
      <c r="F746" s="37"/>
    </row>
    <row r="747">
      <c r="D747" s="37"/>
      <c r="F747" s="37"/>
    </row>
    <row r="748">
      <c r="D748" s="37"/>
      <c r="F748" s="37"/>
    </row>
    <row r="749">
      <c r="D749" s="37"/>
      <c r="F749" s="37"/>
    </row>
    <row r="750">
      <c r="D750" s="37"/>
      <c r="F750" s="37"/>
    </row>
    <row r="751">
      <c r="D751" s="37"/>
      <c r="F751" s="37"/>
    </row>
    <row r="752">
      <c r="D752" s="37"/>
      <c r="F752" s="37"/>
    </row>
    <row r="753">
      <c r="D753" s="37"/>
      <c r="F753" s="37"/>
    </row>
    <row r="754">
      <c r="D754" s="37"/>
      <c r="F754" s="37"/>
    </row>
    <row r="755">
      <c r="D755" s="37"/>
      <c r="F755" s="37"/>
    </row>
    <row r="756">
      <c r="D756" s="37"/>
      <c r="F756" s="37"/>
    </row>
    <row r="757">
      <c r="D757" s="37"/>
      <c r="F757" s="37"/>
    </row>
    <row r="758">
      <c r="D758" s="37"/>
      <c r="F758" s="37"/>
    </row>
    <row r="759">
      <c r="D759" s="37"/>
      <c r="F759" s="37"/>
    </row>
    <row r="760">
      <c r="D760" s="37"/>
      <c r="F760" s="37"/>
    </row>
    <row r="761">
      <c r="D761" s="37"/>
      <c r="F761" s="37"/>
    </row>
    <row r="762">
      <c r="D762" s="37"/>
      <c r="F762" s="37"/>
    </row>
    <row r="763">
      <c r="D763" s="37"/>
      <c r="F763" s="37"/>
    </row>
    <row r="764">
      <c r="D764" s="37"/>
      <c r="F764" s="37"/>
    </row>
    <row r="765">
      <c r="D765" s="37"/>
      <c r="F765" s="37"/>
    </row>
    <row r="766">
      <c r="D766" s="37"/>
      <c r="F766" s="37"/>
    </row>
    <row r="767">
      <c r="D767" s="37"/>
      <c r="F767" s="37"/>
    </row>
    <row r="768">
      <c r="D768" s="37"/>
      <c r="F768" s="37"/>
    </row>
    <row r="769">
      <c r="D769" s="37"/>
      <c r="F769" s="37"/>
    </row>
    <row r="770">
      <c r="D770" s="37"/>
      <c r="F770" s="37"/>
    </row>
    <row r="771">
      <c r="D771" s="37"/>
      <c r="F771" s="37"/>
    </row>
    <row r="772">
      <c r="D772" s="37"/>
      <c r="F772" s="37"/>
    </row>
    <row r="773">
      <c r="D773" s="37"/>
      <c r="F773" s="37"/>
    </row>
    <row r="774">
      <c r="D774" s="37"/>
      <c r="F774" s="37"/>
    </row>
    <row r="775">
      <c r="D775" s="37"/>
      <c r="F775" s="37"/>
    </row>
    <row r="776">
      <c r="D776" s="37"/>
      <c r="F776" s="37"/>
    </row>
    <row r="777">
      <c r="D777" s="37"/>
      <c r="F777" s="37"/>
    </row>
    <row r="778">
      <c r="D778" s="37"/>
      <c r="F778" s="37"/>
    </row>
    <row r="779">
      <c r="D779" s="37"/>
      <c r="F779" s="37"/>
    </row>
    <row r="780">
      <c r="D780" s="37"/>
      <c r="F780" s="37"/>
    </row>
    <row r="781">
      <c r="D781" s="37"/>
      <c r="F781" s="37"/>
    </row>
    <row r="782">
      <c r="D782" s="37"/>
      <c r="F782" s="37"/>
    </row>
    <row r="783">
      <c r="D783" s="37"/>
      <c r="F783" s="37"/>
    </row>
    <row r="784">
      <c r="D784" s="37"/>
      <c r="F784" s="37"/>
    </row>
    <row r="785">
      <c r="D785" s="37"/>
      <c r="F785" s="37"/>
    </row>
    <row r="786">
      <c r="D786" s="37"/>
      <c r="F786" s="37"/>
    </row>
    <row r="787">
      <c r="D787" s="37"/>
      <c r="F787" s="37"/>
    </row>
    <row r="788">
      <c r="D788" s="37"/>
      <c r="F788" s="37"/>
    </row>
    <row r="789">
      <c r="D789" s="37"/>
      <c r="F789" s="37"/>
    </row>
    <row r="790">
      <c r="D790" s="37"/>
      <c r="F790" s="37"/>
    </row>
    <row r="791">
      <c r="D791" s="37"/>
      <c r="F791" s="37"/>
    </row>
    <row r="792">
      <c r="D792" s="37"/>
      <c r="F792" s="37"/>
    </row>
    <row r="793">
      <c r="D793" s="37"/>
      <c r="F793" s="37"/>
    </row>
    <row r="794">
      <c r="D794" s="37"/>
      <c r="F794" s="37"/>
    </row>
    <row r="795">
      <c r="D795" s="37"/>
      <c r="F795" s="37"/>
    </row>
    <row r="796">
      <c r="D796" s="37"/>
      <c r="F796" s="37"/>
    </row>
    <row r="797">
      <c r="D797" s="37"/>
      <c r="F797" s="37"/>
    </row>
    <row r="798">
      <c r="D798" s="37"/>
      <c r="F798" s="37"/>
    </row>
    <row r="799">
      <c r="D799" s="37"/>
      <c r="F799" s="37"/>
    </row>
    <row r="800">
      <c r="D800" s="37"/>
      <c r="F800" s="37"/>
    </row>
    <row r="801">
      <c r="D801" s="37"/>
      <c r="F801" s="37"/>
    </row>
    <row r="802">
      <c r="D802" s="37"/>
      <c r="F802" s="37"/>
    </row>
    <row r="803">
      <c r="D803" s="37"/>
      <c r="F803" s="37"/>
    </row>
    <row r="804">
      <c r="D804" s="37"/>
      <c r="F804" s="37"/>
    </row>
    <row r="805">
      <c r="D805" s="37"/>
      <c r="F805" s="37"/>
    </row>
    <row r="806">
      <c r="D806" s="37"/>
      <c r="F806" s="37"/>
    </row>
    <row r="807">
      <c r="D807" s="37"/>
      <c r="F807" s="37"/>
    </row>
    <row r="808">
      <c r="D808" s="37"/>
      <c r="F808" s="37"/>
    </row>
    <row r="809">
      <c r="D809" s="37"/>
      <c r="F809" s="37"/>
    </row>
    <row r="810">
      <c r="D810" s="37"/>
      <c r="F810" s="37"/>
    </row>
    <row r="811">
      <c r="D811" s="37"/>
      <c r="F811" s="37"/>
    </row>
    <row r="812">
      <c r="D812" s="37"/>
      <c r="F812" s="37"/>
    </row>
    <row r="813">
      <c r="D813" s="37"/>
      <c r="F813" s="37"/>
    </row>
    <row r="814">
      <c r="D814" s="37"/>
      <c r="F814" s="37"/>
    </row>
    <row r="815">
      <c r="D815" s="37"/>
      <c r="F815" s="37"/>
    </row>
    <row r="816">
      <c r="D816" s="37"/>
      <c r="F816" s="37"/>
    </row>
    <row r="817">
      <c r="D817" s="37"/>
      <c r="F817" s="37"/>
    </row>
    <row r="818">
      <c r="D818" s="37"/>
      <c r="F818" s="37"/>
    </row>
    <row r="819">
      <c r="D819" s="37"/>
      <c r="F819" s="37"/>
    </row>
    <row r="820">
      <c r="D820" s="37"/>
      <c r="F820" s="37"/>
    </row>
    <row r="821">
      <c r="D821" s="37"/>
      <c r="F821" s="37"/>
    </row>
    <row r="822">
      <c r="D822" s="37"/>
      <c r="F822" s="37"/>
    </row>
    <row r="823">
      <c r="D823" s="37"/>
      <c r="F823" s="37"/>
    </row>
    <row r="824">
      <c r="D824" s="37"/>
      <c r="F824" s="37"/>
    </row>
    <row r="825">
      <c r="D825" s="37"/>
      <c r="F825" s="37"/>
    </row>
    <row r="826">
      <c r="D826" s="37"/>
      <c r="F826" s="37"/>
    </row>
    <row r="827">
      <c r="D827" s="37"/>
      <c r="F827" s="37"/>
    </row>
    <row r="828">
      <c r="D828" s="37"/>
      <c r="F828" s="37"/>
    </row>
    <row r="829">
      <c r="D829" s="37"/>
      <c r="F829" s="37"/>
    </row>
    <row r="830">
      <c r="D830" s="37"/>
      <c r="F830" s="37"/>
    </row>
    <row r="831">
      <c r="D831" s="37"/>
      <c r="F831" s="37"/>
    </row>
    <row r="832">
      <c r="D832" s="37"/>
      <c r="F832" s="37"/>
    </row>
    <row r="833">
      <c r="D833" s="37"/>
      <c r="F833" s="37"/>
    </row>
    <row r="834">
      <c r="D834" s="37"/>
      <c r="F834" s="37"/>
    </row>
    <row r="835">
      <c r="D835" s="37"/>
      <c r="F835" s="37"/>
    </row>
    <row r="836">
      <c r="D836" s="37"/>
      <c r="F836" s="37"/>
    </row>
    <row r="837">
      <c r="D837" s="37"/>
      <c r="F837" s="37"/>
    </row>
    <row r="838">
      <c r="D838" s="37"/>
      <c r="F838" s="37"/>
    </row>
    <row r="839">
      <c r="D839" s="37"/>
      <c r="F839" s="37"/>
    </row>
    <row r="840">
      <c r="D840" s="37"/>
      <c r="F840" s="37"/>
    </row>
    <row r="841">
      <c r="D841" s="37"/>
      <c r="F841" s="37"/>
    </row>
    <row r="842">
      <c r="D842" s="37"/>
      <c r="F842" s="37"/>
    </row>
    <row r="843">
      <c r="D843" s="37"/>
      <c r="F843" s="37"/>
    </row>
    <row r="844">
      <c r="D844" s="37"/>
      <c r="F844" s="37"/>
    </row>
    <row r="845">
      <c r="D845" s="37"/>
      <c r="F845" s="37"/>
    </row>
    <row r="846">
      <c r="D846" s="37"/>
      <c r="F846" s="37"/>
    </row>
    <row r="847">
      <c r="D847" s="37"/>
      <c r="F847" s="37"/>
    </row>
    <row r="848">
      <c r="D848" s="37"/>
      <c r="F848" s="37"/>
    </row>
    <row r="849">
      <c r="D849" s="37"/>
      <c r="F849" s="37"/>
    </row>
    <row r="850">
      <c r="D850" s="37"/>
      <c r="F850" s="37"/>
    </row>
    <row r="851">
      <c r="D851" s="37"/>
      <c r="F851" s="37"/>
    </row>
    <row r="852">
      <c r="D852" s="37"/>
      <c r="F852" s="37"/>
    </row>
    <row r="853">
      <c r="D853" s="37"/>
      <c r="F853" s="37"/>
    </row>
    <row r="854">
      <c r="D854" s="37"/>
      <c r="F854" s="37"/>
    </row>
    <row r="855">
      <c r="D855" s="37"/>
      <c r="F855" s="37"/>
    </row>
    <row r="856">
      <c r="D856" s="37"/>
      <c r="F856" s="37"/>
    </row>
    <row r="857">
      <c r="D857" s="37"/>
      <c r="F857" s="37"/>
    </row>
    <row r="858">
      <c r="D858" s="37"/>
      <c r="F858" s="37"/>
    </row>
    <row r="859">
      <c r="D859" s="37"/>
      <c r="F859" s="37"/>
    </row>
    <row r="860">
      <c r="D860" s="37"/>
      <c r="F860" s="37"/>
    </row>
    <row r="861">
      <c r="D861" s="37"/>
      <c r="F861" s="37"/>
    </row>
    <row r="862">
      <c r="D862" s="37"/>
      <c r="F862" s="37"/>
    </row>
    <row r="863">
      <c r="D863" s="37"/>
      <c r="F863" s="37"/>
    </row>
    <row r="864">
      <c r="D864" s="37"/>
      <c r="F864" s="37"/>
    </row>
    <row r="865">
      <c r="D865" s="37"/>
      <c r="F865" s="37"/>
    </row>
    <row r="866">
      <c r="D866" s="37"/>
      <c r="F866" s="37"/>
    </row>
    <row r="867">
      <c r="D867" s="37"/>
      <c r="F867" s="37"/>
    </row>
    <row r="868">
      <c r="D868" s="37"/>
      <c r="F868" s="37"/>
    </row>
    <row r="869">
      <c r="D869" s="37"/>
      <c r="F869" s="37"/>
    </row>
    <row r="870">
      <c r="D870" s="37"/>
      <c r="F870" s="37"/>
    </row>
    <row r="871">
      <c r="D871" s="37"/>
      <c r="F871" s="37"/>
    </row>
    <row r="872">
      <c r="D872" s="37"/>
      <c r="F872" s="37"/>
    </row>
    <row r="873">
      <c r="D873" s="37"/>
      <c r="F873" s="37"/>
    </row>
    <row r="874">
      <c r="D874" s="37"/>
      <c r="F874" s="37"/>
    </row>
    <row r="875">
      <c r="D875" s="37"/>
      <c r="F875" s="37"/>
    </row>
    <row r="876">
      <c r="D876" s="37"/>
      <c r="F876" s="37"/>
    </row>
    <row r="877">
      <c r="D877" s="37"/>
      <c r="F877" s="37"/>
    </row>
    <row r="878">
      <c r="D878" s="37"/>
      <c r="F878" s="37"/>
    </row>
    <row r="879">
      <c r="D879" s="37"/>
      <c r="F879" s="37"/>
    </row>
    <row r="880">
      <c r="D880" s="37"/>
      <c r="F880" s="37"/>
    </row>
    <row r="881">
      <c r="D881" s="37"/>
      <c r="F881" s="37"/>
    </row>
    <row r="882">
      <c r="D882" s="37"/>
      <c r="F882" s="37"/>
    </row>
    <row r="883">
      <c r="D883" s="37"/>
      <c r="F883" s="37"/>
    </row>
    <row r="884">
      <c r="D884" s="37"/>
      <c r="F884" s="37"/>
    </row>
    <row r="885">
      <c r="D885" s="37"/>
      <c r="F885" s="37"/>
    </row>
    <row r="886">
      <c r="D886" s="37"/>
      <c r="F886" s="37"/>
    </row>
    <row r="887">
      <c r="D887" s="37"/>
      <c r="F887" s="37"/>
    </row>
    <row r="888">
      <c r="D888" s="37"/>
      <c r="F888" s="37"/>
    </row>
    <row r="889">
      <c r="D889" s="37"/>
      <c r="F889" s="37"/>
    </row>
    <row r="890">
      <c r="D890" s="37"/>
      <c r="F890" s="37"/>
    </row>
    <row r="891">
      <c r="D891" s="37"/>
      <c r="F891" s="37"/>
    </row>
    <row r="892">
      <c r="D892" s="37"/>
      <c r="F892" s="37"/>
    </row>
    <row r="893">
      <c r="D893" s="37"/>
      <c r="F893" s="37"/>
    </row>
    <row r="894">
      <c r="D894" s="37"/>
      <c r="F894" s="37"/>
    </row>
    <row r="895">
      <c r="D895" s="37"/>
      <c r="F895" s="37"/>
    </row>
    <row r="896">
      <c r="D896" s="37"/>
      <c r="F896" s="37"/>
    </row>
    <row r="897">
      <c r="D897" s="37"/>
      <c r="F897" s="37"/>
    </row>
    <row r="898">
      <c r="D898" s="37"/>
      <c r="F898" s="37"/>
    </row>
    <row r="899">
      <c r="D899" s="37"/>
      <c r="F899" s="37"/>
    </row>
    <row r="900">
      <c r="D900" s="37"/>
      <c r="F900" s="37"/>
    </row>
    <row r="901">
      <c r="D901" s="37"/>
      <c r="F901" s="37"/>
    </row>
    <row r="902">
      <c r="D902" s="37"/>
      <c r="F902" s="37"/>
    </row>
    <row r="903">
      <c r="D903" s="37"/>
      <c r="F903" s="37"/>
    </row>
    <row r="904">
      <c r="D904" s="37"/>
      <c r="F904" s="37"/>
    </row>
    <row r="905">
      <c r="D905" s="37"/>
      <c r="F905" s="37"/>
    </row>
    <row r="906">
      <c r="D906" s="37"/>
      <c r="F906" s="37"/>
    </row>
    <row r="907">
      <c r="D907" s="37"/>
      <c r="F907" s="37"/>
    </row>
    <row r="908">
      <c r="D908" s="37"/>
      <c r="F908" s="37"/>
    </row>
    <row r="909">
      <c r="D909" s="37"/>
      <c r="F909" s="37"/>
    </row>
    <row r="910">
      <c r="D910" s="37"/>
      <c r="F910" s="37"/>
    </row>
    <row r="911">
      <c r="D911" s="37"/>
      <c r="F911" s="37"/>
    </row>
    <row r="912">
      <c r="D912" s="37"/>
      <c r="F912" s="37"/>
    </row>
    <row r="913">
      <c r="D913" s="37"/>
      <c r="F913" s="37"/>
    </row>
    <row r="914">
      <c r="D914" s="37"/>
      <c r="F914" s="37"/>
    </row>
    <row r="915">
      <c r="D915" s="37"/>
      <c r="F915" s="37"/>
    </row>
    <row r="916">
      <c r="D916" s="37"/>
      <c r="F916" s="37"/>
    </row>
    <row r="917">
      <c r="D917" s="37"/>
      <c r="F917" s="37"/>
    </row>
    <row r="918">
      <c r="D918" s="37"/>
      <c r="F918" s="37"/>
    </row>
    <row r="919">
      <c r="D919" s="37"/>
      <c r="F919" s="37"/>
    </row>
    <row r="920">
      <c r="D920" s="37"/>
      <c r="F920" s="37"/>
    </row>
    <row r="921">
      <c r="D921" s="37"/>
      <c r="F921" s="37"/>
    </row>
    <row r="922">
      <c r="D922" s="37"/>
      <c r="F922" s="37"/>
    </row>
    <row r="923">
      <c r="D923" s="37"/>
      <c r="F923" s="37"/>
    </row>
    <row r="924">
      <c r="D924" s="37"/>
      <c r="F924" s="37"/>
    </row>
    <row r="925">
      <c r="D925" s="37"/>
      <c r="F925" s="37"/>
    </row>
    <row r="926">
      <c r="D926" s="37"/>
      <c r="F926" s="37"/>
    </row>
    <row r="927">
      <c r="D927" s="37"/>
      <c r="F927" s="37"/>
    </row>
    <row r="928">
      <c r="D928" s="37"/>
      <c r="F928" s="37"/>
    </row>
    <row r="929">
      <c r="D929" s="37"/>
      <c r="F929" s="37"/>
    </row>
    <row r="930">
      <c r="D930" s="37"/>
      <c r="F930" s="37"/>
    </row>
    <row r="931">
      <c r="D931" s="37"/>
      <c r="F931" s="37"/>
    </row>
    <row r="932">
      <c r="D932" s="37"/>
      <c r="F932" s="37"/>
    </row>
    <row r="933">
      <c r="D933" s="37"/>
      <c r="F933" s="37"/>
    </row>
    <row r="934">
      <c r="D934" s="37"/>
      <c r="F934" s="37"/>
    </row>
    <row r="935">
      <c r="D935" s="37"/>
      <c r="F935" s="37"/>
    </row>
    <row r="936">
      <c r="D936" s="37"/>
      <c r="F936" s="37"/>
    </row>
    <row r="937">
      <c r="D937" s="37"/>
      <c r="F937" s="37"/>
    </row>
    <row r="938">
      <c r="D938" s="37"/>
      <c r="F938" s="37"/>
    </row>
    <row r="939">
      <c r="D939" s="37"/>
      <c r="F939" s="37"/>
    </row>
    <row r="940">
      <c r="D940" s="37"/>
      <c r="F940" s="37"/>
    </row>
    <row r="941">
      <c r="D941" s="37"/>
      <c r="F941" s="37"/>
    </row>
    <row r="942">
      <c r="D942" s="37"/>
      <c r="F942" s="37"/>
    </row>
    <row r="943">
      <c r="D943" s="37"/>
      <c r="F943" s="37"/>
    </row>
    <row r="944">
      <c r="D944" s="37"/>
      <c r="F944" s="37"/>
    </row>
    <row r="945">
      <c r="D945" s="37"/>
      <c r="F945" s="37"/>
    </row>
    <row r="946">
      <c r="D946" s="37"/>
      <c r="F946" s="37"/>
    </row>
    <row r="947">
      <c r="D947" s="37"/>
      <c r="F947" s="37"/>
    </row>
    <row r="948">
      <c r="D948" s="37"/>
      <c r="F948" s="37"/>
    </row>
    <row r="949">
      <c r="D949" s="37"/>
      <c r="F949" s="37"/>
    </row>
    <row r="950">
      <c r="D950" s="37"/>
      <c r="F950" s="37"/>
    </row>
    <row r="951">
      <c r="D951" s="37"/>
      <c r="F951" s="37"/>
    </row>
    <row r="952">
      <c r="D952" s="37"/>
      <c r="F952" s="37"/>
    </row>
    <row r="953">
      <c r="D953" s="37"/>
      <c r="F953" s="37"/>
    </row>
    <row r="954">
      <c r="D954" s="37"/>
      <c r="F954" s="37"/>
    </row>
    <row r="955">
      <c r="D955" s="37"/>
      <c r="F955" s="37"/>
    </row>
    <row r="956">
      <c r="D956" s="37"/>
      <c r="F956" s="37"/>
    </row>
    <row r="957">
      <c r="D957" s="37"/>
      <c r="F957" s="37"/>
    </row>
    <row r="958">
      <c r="D958" s="37"/>
      <c r="F958" s="37"/>
    </row>
    <row r="959">
      <c r="D959" s="37"/>
      <c r="F959" s="37"/>
    </row>
    <row r="960">
      <c r="D960" s="37"/>
      <c r="F960" s="37"/>
    </row>
    <row r="961">
      <c r="D961" s="37"/>
      <c r="F961" s="37"/>
    </row>
    <row r="962">
      <c r="D962" s="37"/>
      <c r="F962" s="37"/>
    </row>
    <row r="963">
      <c r="D963" s="37"/>
      <c r="F963" s="37"/>
    </row>
    <row r="964">
      <c r="D964" s="37"/>
      <c r="F964" s="37"/>
    </row>
    <row r="965">
      <c r="D965" s="37"/>
      <c r="F965" s="37"/>
    </row>
    <row r="966">
      <c r="D966" s="37"/>
      <c r="F966" s="37"/>
    </row>
    <row r="967">
      <c r="D967" s="37"/>
      <c r="F967" s="37"/>
    </row>
    <row r="968">
      <c r="D968" s="37"/>
      <c r="F968" s="37"/>
    </row>
    <row r="969">
      <c r="D969" s="37"/>
      <c r="F969" s="37"/>
    </row>
    <row r="970">
      <c r="D970" s="37"/>
      <c r="F970" s="37"/>
    </row>
    <row r="971">
      <c r="D971" s="37"/>
      <c r="F971" s="37"/>
    </row>
    <row r="972">
      <c r="D972" s="37"/>
      <c r="F972" s="37"/>
    </row>
    <row r="973">
      <c r="D973" s="37"/>
      <c r="F973" s="37"/>
    </row>
    <row r="974">
      <c r="D974" s="37"/>
      <c r="F974" s="37"/>
    </row>
    <row r="975">
      <c r="D975" s="37"/>
      <c r="F975" s="37"/>
    </row>
    <row r="976">
      <c r="D976" s="37"/>
      <c r="F976" s="37"/>
    </row>
    <row r="977">
      <c r="D977" s="37"/>
      <c r="F977" s="37"/>
    </row>
    <row r="978">
      <c r="D978" s="37"/>
      <c r="F978" s="37"/>
    </row>
    <row r="979">
      <c r="D979" s="37"/>
      <c r="F979" s="37"/>
    </row>
    <row r="980">
      <c r="D980" s="37"/>
      <c r="F980" s="37"/>
    </row>
    <row r="981">
      <c r="D981" s="37"/>
      <c r="F981" s="37"/>
    </row>
    <row r="982">
      <c r="D982" s="37"/>
      <c r="F982" s="37"/>
    </row>
    <row r="983">
      <c r="D983" s="37"/>
      <c r="F983" s="37"/>
    </row>
    <row r="984">
      <c r="D984" s="37"/>
      <c r="F984" s="37"/>
    </row>
    <row r="985">
      <c r="D985" s="37"/>
      <c r="F985" s="37"/>
    </row>
    <row r="986">
      <c r="D986" s="37"/>
      <c r="F986" s="37"/>
    </row>
    <row r="987">
      <c r="D987" s="37"/>
      <c r="F987" s="37"/>
    </row>
    <row r="988">
      <c r="D988" s="37"/>
      <c r="F988" s="37"/>
    </row>
    <row r="989">
      <c r="D989" s="37"/>
      <c r="F989" s="37"/>
    </row>
    <row r="990">
      <c r="D990" s="37"/>
      <c r="F990" s="37"/>
    </row>
    <row r="991">
      <c r="D991" s="37"/>
      <c r="F991" s="37"/>
    </row>
    <row r="992">
      <c r="D992" s="37"/>
      <c r="F992" s="37"/>
    </row>
    <row r="993">
      <c r="D993" s="37"/>
      <c r="F993" s="37"/>
    </row>
    <row r="994">
      <c r="D994" s="37"/>
      <c r="F994" s="37"/>
    </row>
    <row r="995">
      <c r="D995" s="37"/>
      <c r="F995" s="37"/>
    </row>
    <row r="996">
      <c r="D996" s="37"/>
      <c r="F996" s="37"/>
    </row>
    <row r="997">
      <c r="D997" s="37"/>
      <c r="F997" s="37"/>
    </row>
    <row r="998">
      <c r="D998" s="37"/>
      <c r="F998" s="37"/>
    </row>
    <row r="999">
      <c r="D999" s="37"/>
      <c r="F999" s="37"/>
    </row>
    <row r="1000">
      <c r="D1000" s="37"/>
      <c r="F1000" s="37"/>
    </row>
    <row r="1001">
      <c r="D1001" s="37"/>
      <c r="F1001" s="37"/>
    </row>
    <row r="1002">
      <c r="D1002" s="37"/>
      <c r="F1002" s="37"/>
    </row>
    <row r="1003">
      <c r="D1003" s="37"/>
      <c r="F1003" s="37"/>
    </row>
    <row r="1004">
      <c r="D1004" s="37"/>
      <c r="F1004" s="37"/>
    </row>
    <row r="1005">
      <c r="D1005" s="37"/>
      <c r="F1005" s="37"/>
    </row>
    <row r="1006">
      <c r="D1006" s="37"/>
      <c r="F1006" s="37"/>
    </row>
    <row r="1007">
      <c r="D1007" s="37"/>
      <c r="F1007" s="37"/>
    </row>
    <row r="1008">
      <c r="D1008" s="37"/>
      <c r="F1008" s="37"/>
    </row>
    <row r="1009">
      <c r="D1009" s="37"/>
      <c r="F1009" s="37"/>
    </row>
    <row r="1010">
      <c r="D1010" s="37"/>
      <c r="F1010" s="37"/>
    </row>
    <row r="1011">
      <c r="D1011" s="37"/>
      <c r="F1011" s="37"/>
    </row>
    <row r="1012">
      <c r="D1012" s="37"/>
      <c r="F1012" s="37"/>
    </row>
    <row r="1013">
      <c r="D1013" s="37"/>
      <c r="F1013" s="37"/>
    </row>
    <row r="1014">
      <c r="D1014" s="37"/>
      <c r="F1014" s="37"/>
    </row>
    <row r="1015">
      <c r="D1015" s="37"/>
      <c r="F1015" s="37"/>
    </row>
    <row r="1016">
      <c r="D1016" s="37"/>
      <c r="F1016" s="37"/>
    </row>
    <row r="1017">
      <c r="D1017" s="37"/>
      <c r="F1017" s="37"/>
    </row>
    <row r="1018">
      <c r="D1018" s="37"/>
      <c r="F1018" s="37"/>
    </row>
    <row r="1019">
      <c r="D1019" s="37"/>
      <c r="F1019" s="37"/>
    </row>
    <row r="1020">
      <c r="D1020" s="37"/>
      <c r="F1020" s="37"/>
    </row>
    <row r="1021">
      <c r="D1021" s="37"/>
      <c r="F1021" s="37"/>
    </row>
    <row r="1022">
      <c r="D1022" s="37"/>
      <c r="F1022" s="37"/>
    </row>
    <row r="1023">
      <c r="D1023" s="37"/>
      <c r="F1023" s="37"/>
    </row>
    <row r="1024">
      <c r="D1024" s="37"/>
      <c r="F1024" s="37"/>
    </row>
    <row r="1025">
      <c r="D1025" s="37"/>
      <c r="F1025" s="37"/>
    </row>
    <row r="1026">
      <c r="D1026" s="37"/>
      <c r="F1026" s="37"/>
    </row>
    <row r="1027">
      <c r="D1027" s="37"/>
      <c r="F1027" s="37"/>
    </row>
    <row r="1028">
      <c r="D1028" s="37"/>
      <c r="F1028" s="37"/>
    </row>
    <row r="1029">
      <c r="D1029" s="37"/>
      <c r="F1029" s="37"/>
    </row>
    <row r="1030">
      <c r="D1030" s="37"/>
      <c r="F1030" s="37"/>
    </row>
    <row r="1031">
      <c r="D1031" s="37"/>
      <c r="F1031" s="37"/>
    </row>
    <row r="1032">
      <c r="D1032" s="37"/>
      <c r="F1032" s="37"/>
    </row>
    <row r="1033">
      <c r="D1033" s="37"/>
      <c r="F1033" s="37"/>
    </row>
    <row r="1034">
      <c r="D1034" s="37"/>
      <c r="F1034" s="37"/>
    </row>
    <row r="1035">
      <c r="D1035" s="37"/>
      <c r="F1035" s="37"/>
    </row>
    <row r="1036">
      <c r="D1036" s="37"/>
      <c r="F1036" s="37"/>
    </row>
    <row r="1037">
      <c r="D1037" s="37"/>
      <c r="F1037" s="37"/>
    </row>
    <row r="1038">
      <c r="D1038" s="37"/>
      <c r="F1038" s="37"/>
    </row>
    <row r="1039">
      <c r="D1039" s="37"/>
      <c r="F1039" s="37"/>
    </row>
    <row r="1040">
      <c r="D1040" s="37"/>
      <c r="F1040" s="37"/>
    </row>
    <row r="1041">
      <c r="D1041" s="37"/>
      <c r="F1041" s="37"/>
    </row>
    <row r="1042">
      <c r="D1042" s="37"/>
      <c r="F1042" s="37"/>
    </row>
    <row r="1043">
      <c r="D1043" s="37"/>
      <c r="F1043" s="37"/>
    </row>
    <row r="1044">
      <c r="D1044" s="37"/>
      <c r="F1044" s="37"/>
    </row>
    <row r="1045">
      <c r="D1045" s="37"/>
      <c r="F1045" s="37"/>
    </row>
    <row r="1046">
      <c r="D1046" s="37"/>
      <c r="F1046" s="37"/>
    </row>
    <row r="1047">
      <c r="D1047" s="37"/>
      <c r="F1047" s="37"/>
    </row>
    <row r="1048">
      <c r="D1048" s="37"/>
      <c r="F1048" s="37"/>
    </row>
    <row r="1049">
      <c r="D1049" s="37"/>
      <c r="F1049" s="37"/>
    </row>
    <row r="1050">
      <c r="D1050" s="37"/>
      <c r="F1050" s="37"/>
    </row>
    <row r="1051">
      <c r="D1051" s="37"/>
      <c r="F1051" s="37"/>
    </row>
    <row r="1052">
      <c r="D1052" s="37"/>
      <c r="F1052" s="37"/>
    </row>
    <row r="1053">
      <c r="D1053" s="37"/>
      <c r="F1053" s="37"/>
    </row>
    <row r="1054">
      <c r="D1054" s="37"/>
      <c r="F1054" s="37"/>
    </row>
    <row r="1055">
      <c r="D1055" s="37"/>
      <c r="F1055" s="37"/>
    </row>
    <row r="1056">
      <c r="D1056" s="37"/>
      <c r="F1056" s="37"/>
    </row>
    <row r="1057">
      <c r="D1057" s="37"/>
      <c r="F1057" s="37"/>
    </row>
    <row r="1058">
      <c r="D1058" s="37"/>
      <c r="F1058" s="37"/>
    </row>
    <row r="1059">
      <c r="D1059" s="37"/>
      <c r="F1059" s="37"/>
    </row>
    <row r="1060">
      <c r="D1060" s="37"/>
      <c r="F1060" s="37"/>
    </row>
    <row r="1061">
      <c r="D1061" s="37"/>
      <c r="F1061" s="37"/>
    </row>
    <row r="1062">
      <c r="D1062" s="37"/>
      <c r="F1062" s="37"/>
    </row>
    <row r="1063">
      <c r="D1063" s="37"/>
      <c r="F1063" s="37"/>
    </row>
    <row r="1064">
      <c r="D1064" s="37"/>
      <c r="F1064" s="37"/>
    </row>
    <row r="1065">
      <c r="D1065" s="37"/>
      <c r="F1065" s="37"/>
    </row>
    <row r="1066">
      <c r="D1066" s="37"/>
      <c r="F1066" s="37"/>
    </row>
    <row r="1067">
      <c r="D1067" s="37"/>
      <c r="F1067" s="37"/>
    </row>
    <row r="1068">
      <c r="D1068" s="37"/>
      <c r="F1068" s="37"/>
    </row>
    <row r="1069">
      <c r="D1069" s="37"/>
      <c r="F1069" s="37"/>
    </row>
    <row r="1070">
      <c r="D1070" s="37"/>
      <c r="F1070" s="37"/>
    </row>
    <row r="1071">
      <c r="D1071" s="37"/>
      <c r="F1071" s="37"/>
    </row>
    <row r="1072">
      <c r="D1072" s="37"/>
      <c r="F1072" s="37"/>
    </row>
    <row r="1073">
      <c r="D1073" s="37"/>
      <c r="F1073" s="37"/>
    </row>
    <row r="1074">
      <c r="D1074" s="37"/>
      <c r="F1074" s="37"/>
    </row>
    <row r="1075">
      <c r="D1075" s="37"/>
      <c r="F1075" s="37"/>
    </row>
    <row r="1076">
      <c r="D1076" s="37"/>
      <c r="F1076" s="37"/>
    </row>
    <row r="1077">
      <c r="D1077" s="37"/>
      <c r="F1077" s="37"/>
    </row>
    <row r="1078">
      <c r="D1078" s="37"/>
      <c r="F1078" s="37"/>
    </row>
    <row r="1079">
      <c r="D1079" s="37"/>
      <c r="F1079" s="37"/>
    </row>
    <row r="1080">
      <c r="D1080" s="37"/>
      <c r="F1080" s="37"/>
    </row>
    <row r="1081">
      <c r="D1081" s="37"/>
      <c r="F1081" s="37"/>
    </row>
    <row r="1082">
      <c r="D1082" s="37"/>
      <c r="F1082" s="37"/>
    </row>
    <row r="1083">
      <c r="D1083" s="37"/>
      <c r="F1083" s="37"/>
    </row>
    <row r="1084">
      <c r="D1084" s="37"/>
      <c r="F1084" s="37"/>
    </row>
    <row r="1085">
      <c r="D1085" s="37"/>
      <c r="F1085" s="37"/>
    </row>
    <row r="1086">
      <c r="D1086" s="37"/>
      <c r="F1086" s="37"/>
    </row>
    <row r="1087">
      <c r="D1087" s="37"/>
      <c r="F1087" s="37"/>
    </row>
    <row r="1088">
      <c r="D1088" s="37"/>
      <c r="F1088" s="37"/>
    </row>
    <row r="1089">
      <c r="D1089" s="37"/>
      <c r="F1089" s="37"/>
    </row>
    <row r="1090">
      <c r="D1090" s="37"/>
      <c r="F1090" s="37"/>
    </row>
    <row r="1091">
      <c r="D1091" s="37"/>
      <c r="F1091" s="37"/>
    </row>
    <row r="1092">
      <c r="D1092" s="37"/>
      <c r="F1092" s="37"/>
    </row>
    <row r="1093">
      <c r="D1093" s="37"/>
      <c r="F1093" s="37"/>
    </row>
    <row r="1094">
      <c r="D1094" s="37"/>
      <c r="F1094" s="37"/>
    </row>
    <row r="1095">
      <c r="D1095" s="37"/>
      <c r="F1095" s="37"/>
    </row>
    <row r="1096">
      <c r="D1096" s="37"/>
      <c r="F1096" s="37"/>
    </row>
    <row r="1097">
      <c r="D1097" s="37"/>
      <c r="F1097" s="37"/>
    </row>
    <row r="1098">
      <c r="D1098" s="37"/>
      <c r="F1098" s="37"/>
    </row>
    <row r="1099">
      <c r="D1099" s="37"/>
      <c r="F1099" s="37"/>
    </row>
    <row r="1100">
      <c r="D1100" s="37"/>
      <c r="F1100" s="37"/>
    </row>
    <row r="1101">
      <c r="D1101" s="37"/>
      <c r="F1101" s="37"/>
    </row>
    <row r="1102">
      <c r="D1102" s="37"/>
      <c r="F1102" s="37"/>
    </row>
    <row r="1103">
      <c r="D1103" s="37"/>
      <c r="F1103" s="37"/>
    </row>
    <row r="1104">
      <c r="D1104" s="37"/>
      <c r="F1104" s="37"/>
    </row>
    <row r="1105">
      <c r="D1105" s="37"/>
      <c r="F1105" s="37"/>
    </row>
    <row r="1106">
      <c r="D1106" s="37"/>
      <c r="F1106" s="37"/>
    </row>
    <row r="1107">
      <c r="D1107" s="37"/>
      <c r="F1107" s="37"/>
    </row>
    <row r="1108">
      <c r="D1108" s="37"/>
      <c r="F1108" s="37"/>
    </row>
    <row r="1109">
      <c r="D1109" s="37"/>
      <c r="F1109" s="37"/>
    </row>
    <row r="1110">
      <c r="D1110" s="37"/>
      <c r="F1110" s="37"/>
    </row>
    <row r="1111">
      <c r="D1111" s="37"/>
      <c r="F1111" s="37"/>
    </row>
    <row r="1112">
      <c r="D1112" s="37"/>
      <c r="F1112" s="37"/>
    </row>
    <row r="1113">
      <c r="D1113" s="37"/>
      <c r="F1113" s="37"/>
    </row>
    <row r="1114">
      <c r="D1114" s="37"/>
      <c r="F1114" s="37"/>
    </row>
    <row r="1115">
      <c r="D1115" s="37"/>
      <c r="F1115" s="37"/>
    </row>
    <row r="1116">
      <c r="D1116" s="37"/>
      <c r="F1116" s="37"/>
    </row>
    <row r="1117">
      <c r="D1117" s="37"/>
      <c r="F1117" s="37"/>
    </row>
    <row r="1118">
      <c r="D1118" s="37"/>
      <c r="F1118" s="37"/>
    </row>
    <row r="1119">
      <c r="D1119" s="37"/>
      <c r="F1119" s="37"/>
    </row>
    <row r="1120">
      <c r="D1120" s="37"/>
      <c r="F1120" s="37"/>
    </row>
    <row r="1121">
      <c r="D1121" s="37"/>
      <c r="F1121" s="37"/>
    </row>
    <row r="1122">
      <c r="D1122" s="37"/>
      <c r="F1122" s="37"/>
    </row>
    <row r="1123">
      <c r="D1123" s="37"/>
      <c r="F1123" s="37"/>
    </row>
    <row r="1124">
      <c r="D1124" s="37"/>
      <c r="F1124" s="37"/>
    </row>
    <row r="1125">
      <c r="D1125" s="37"/>
      <c r="F1125" s="37"/>
    </row>
    <row r="1126">
      <c r="D1126" s="37"/>
      <c r="F1126" s="37"/>
    </row>
    <row r="1127">
      <c r="D1127" s="37"/>
      <c r="F1127" s="37"/>
    </row>
    <row r="1128">
      <c r="D1128" s="37"/>
      <c r="F1128" s="37"/>
    </row>
    <row r="1129">
      <c r="D1129" s="37"/>
      <c r="F1129" s="37"/>
    </row>
    <row r="1130">
      <c r="D1130" s="37"/>
      <c r="F1130" s="37"/>
    </row>
    <row r="1131">
      <c r="D1131" s="37"/>
      <c r="F1131" s="37"/>
    </row>
    <row r="1132">
      <c r="D1132" s="37"/>
      <c r="F1132" s="37"/>
    </row>
    <row r="1133">
      <c r="D1133" s="37"/>
      <c r="F1133" s="37"/>
    </row>
    <row r="1134">
      <c r="D1134" s="37"/>
      <c r="F1134" s="37"/>
    </row>
    <row r="1135">
      <c r="D1135" s="37"/>
      <c r="F1135" s="37"/>
    </row>
    <row r="1136">
      <c r="D1136" s="37"/>
      <c r="F1136" s="37"/>
    </row>
    <row r="1137">
      <c r="D1137" s="37"/>
      <c r="F1137" s="37"/>
    </row>
    <row r="1138">
      <c r="D1138" s="37"/>
      <c r="F1138" s="37"/>
    </row>
    <row r="1139">
      <c r="D1139" s="37"/>
      <c r="F1139" s="37"/>
    </row>
    <row r="1140">
      <c r="D1140" s="37"/>
      <c r="F1140" s="37"/>
    </row>
    <row r="1141">
      <c r="D1141" s="37"/>
      <c r="F1141" s="37"/>
    </row>
    <row r="1142">
      <c r="D1142" s="37"/>
      <c r="F1142" s="37"/>
    </row>
    <row r="1143">
      <c r="D1143" s="37"/>
      <c r="F1143" s="37"/>
    </row>
    <row r="1144">
      <c r="D1144" s="37"/>
      <c r="F1144" s="37"/>
    </row>
    <row r="1145">
      <c r="D1145" s="37"/>
      <c r="F1145" s="37"/>
    </row>
    <row r="1146">
      <c r="D1146" s="37"/>
      <c r="F1146" s="37"/>
    </row>
    <row r="1147">
      <c r="D1147" s="37"/>
      <c r="F1147" s="37"/>
    </row>
    <row r="1148">
      <c r="D1148" s="37"/>
      <c r="F1148" s="37"/>
    </row>
    <row r="1149">
      <c r="D1149" s="37"/>
      <c r="F1149" s="37"/>
    </row>
    <row r="1150">
      <c r="D1150" s="37"/>
      <c r="F1150" s="37"/>
    </row>
    <row r="1151">
      <c r="D1151" s="37"/>
      <c r="F1151" s="37"/>
    </row>
    <row r="1152">
      <c r="D1152" s="37"/>
      <c r="F1152" s="37"/>
    </row>
    <row r="1153">
      <c r="D1153" s="37"/>
      <c r="F1153" s="37"/>
    </row>
    <row r="1154">
      <c r="D1154" s="37"/>
      <c r="F1154" s="37"/>
    </row>
    <row r="1155">
      <c r="D1155" s="37"/>
      <c r="F1155" s="37"/>
    </row>
    <row r="1156">
      <c r="D1156" s="37"/>
      <c r="F1156" s="37"/>
    </row>
    <row r="1157">
      <c r="D1157" s="37"/>
      <c r="F1157" s="37"/>
    </row>
    <row r="1158">
      <c r="D1158" s="37"/>
      <c r="F1158" s="37"/>
    </row>
    <row r="1159">
      <c r="D1159" s="37"/>
      <c r="F1159" s="37"/>
    </row>
    <row r="1160">
      <c r="D1160" s="37"/>
      <c r="F1160" s="37"/>
    </row>
    <row r="1161">
      <c r="D1161" s="37"/>
      <c r="F1161" s="37"/>
    </row>
    <row r="1162">
      <c r="D1162" s="37"/>
      <c r="F1162" s="37"/>
    </row>
    <row r="1163">
      <c r="D1163" s="37"/>
      <c r="F1163" s="37"/>
    </row>
    <row r="1164">
      <c r="D1164" s="37"/>
      <c r="F1164" s="37"/>
    </row>
    <row r="1165">
      <c r="D1165" s="37"/>
      <c r="F1165" s="37"/>
    </row>
    <row r="1166">
      <c r="D1166" s="37"/>
      <c r="F1166" s="37"/>
    </row>
    <row r="1167">
      <c r="D1167" s="37"/>
      <c r="F1167" s="37"/>
    </row>
    <row r="1168">
      <c r="D1168" s="37"/>
      <c r="F1168" s="37"/>
    </row>
    <row r="1169">
      <c r="D1169" s="37"/>
      <c r="F1169" s="37"/>
    </row>
    <row r="1170">
      <c r="D1170" s="37"/>
      <c r="F1170" s="37"/>
    </row>
    <row r="1171">
      <c r="D1171" s="37"/>
      <c r="F1171" s="37"/>
    </row>
    <row r="1172">
      <c r="D1172" s="37"/>
      <c r="F1172" s="37"/>
    </row>
    <row r="1173">
      <c r="D1173" s="37"/>
      <c r="F1173" s="37"/>
    </row>
    <row r="1174">
      <c r="D1174" s="37"/>
      <c r="F1174" s="37"/>
    </row>
    <row r="1175">
      <c r="D1175" s="37"/>
      <c r="F1175" s="37"/>
    </row>
    <row r="1176">
      <c r="D1176" s="37"/>
      <c r="F1176" s="37"/>
    </row>
    <row r="1177">
      <c r="D1177" s="37"/>
      <c r="F1177" s="37"/>
    </row>
    <row r="1178">
      <c r="D1178" s="37"/>
      <c r="F1178" s="37"/>
    </row>
    <row r="1179">
      <c r="D1179" s="37"/>
      <c r="F1179" s="37"/>
    </row>
    <row r="1180">
      <c r="D1180" s="37"/>
      <c r="F1180" s="37"/>
    </row>
    <row r="1181">
      <c r="D1181" s="37"/>
      <c r="F1181" s="37"/>
    </row>
    <row r="1182">
      <c r="D1182" s="37"/>
      <c r="F1182" s="37"/>
    </row>
    <row r="1183">
      <c r="D1183" s="37"/>
      <c r="F1183" s="37"/>
    </row>
    <row r="1184">
      <c r="D1184" s="37"/>
      <c r="F1184" s="37"/>
    </row>
    <row r="1185">
      <c r="D1185" s="37"/>
      <c r="F1185" s="37"/>
    </row>
    <row r="1186">
      <c r="D1186" s="37"/>
      <c r="F1186" s="37"/>
    </row>
    <row r="1187">
      <c r="D1187" s="37"/>
      <c r="F1187" s="37"/>
    </row>
    <row r="1188">
      <c r="D1188" s="37"/>
      <c r="F1188" s="37"/>
    </row>
    <row r="1189">
      <c r="D1189" s="37"/>
      <c r="F1189" s="37"/>
    </row>
    <row r="1190">
      <c r="D1190" s="37"/>
      <c r="F1190" s="37"/>
    </row>
    <row r="1191">
      <c r="D1191" s="37"/>
      <c r="F1191" s="37"/>
    </row>
    <row r="1192">
      <c r="D1192" s="37"/>
      <c r="F1192" s="37"/>
    </row>
    <row r="1193">
      <c r="D1193" s="37"/>
      <c r="F1193" s="37"/>
    </row>
    <row r="1194">
      <c r="D1194" s="37"/>
      <c r="F1194" s="37"/>
    </row>
    <row r="1195">
      <c r="D1195" s="37"/>
      <c r="F1195" s="37"/>
    </row>
    <row r="1196">
      <c r="D1196" s="37"/>
      <c r="F1196" s="37"/>
    </row>
    <row r="1197">
      <c r="D1197" s="37"/>
      <c r="F1197" s="37"/>
    </row>
    <row r="1198">
      <c r="D1198" s="37"/>
      <c r="F1198" s="37"/>
    </row>
    <row r="1199">
      <c r="D1199" s="37"/>
      <c r="F1199" s="37"/>
    </row>
    <row r="1200">
      <c r="D1200" s="37"/>
      <c r="F1200" s="37"/>
    </row>
    <row r="1201">
      <c r="D1201" s="37"/>
      <c r="F1201" s="37"/>
    </row>
    <row r="1202">
      <c r="D1202" s="37"/>
      <c r="F1202" s="37"/>
    </row>
    <row r="1203">
      <c r="D1203" s="37"/>
      <c r="F1203" s="37"/>
    </row>
    <row r="1204">
      <c r="D1204" s="37"/>
      <c r="F1204" s="37"/>
    </row>
    <row r="1205">
      <c r="D1205" s="37"/>
      <c r="F1205" s="37"/>
    </row>
    <row r="1206">
      <c r="D1206" s="37"/>
      <c r="F1206" s="37"/>
    </row>
    <row r="1207">
      <c r="D1207" s="37"/>
      <c r="F1207" s="37"/>
    </row>
    <row r="1208">
      <c r="D1208" s="37"/>
      <c r="F1208" s="37"/>
    </row>
    <row r="1209">
      <c r="D1209" s="37"/>
      <c r="F1209" s="37"/>
    </row>
    <row r="1210">
      <c r="D1210" s="37"/>
      <c r="F1210" s="37"/>
    </row>
    <row r="1211">
      <c r="D1211" s="37"/>
      <c r="F1211" s="37"/>
    </row>
    <row r="1212">
      <c r="D1212" s="37"/>
      <c r="F1212" s="37"/>
    </row>
    <row r="1213">
      <c r="D1213" s="37"/>
      <c r="F1213" s="37"/>
    </row>
    <row r="1214">
      <c r="D1214" s="37"/>
      <c r="F1214" s="37"/>
    </row>
    <row r="1215">
      <c r="D1215" s="37"/>
      <c r="F1215" s="37"/>
    </row>
    <row r="1216">
      <c r="D1216" s="37"/>
      <c r="F1216" s="37"/>
    </row>
    <row r="1217">
      <c r="D1217" s="37"/>
      <c r="F1217" s="37"/>
    </row>
    <row r="1218">
      <c r="D1218" s="37"/>
      <c r="F1218" s="37"/>
    </row>
    <row r="1219">
      <c r="D1219" s="37"/>
      <c r="F1219" s="37"/>
    </row>
    <row r="1220">
      <c r="D1220" s="37"/>
      <c r="F1220" s="37"/>
    </row>
    <row r="1221">
      <c r="D1221" s="37"/>
      <c r="F1221" s="37"/>
    </row>
    <row r="1222">
      <c r="D1222" s="37"/>
      <c r="F1222" s="37"/>
    </row>
    <row r="1223">
      <c r="D1223" s="37"/>
      <c r="F1223" s="37"/>
    </row>
    <row r="1224">
      <c r="D1224" s="37"/>
      <c r="F1224" s="37"/>
    </row>
    <row r="1225">
      <c r="D1225" s="37"/>
      <c r="F1225" s="37"/>
    </row>
    <row r="1226">
      <c r="D1226" s="37"/>
      <c r="F1226" s="37"/>
    </row>
    <row r="1227">
      <c r="D1227" s="37"/>
      <c r="F1227" s="37"/>
    </row>
    <row r="1228">
      <c r="D1228" s="37"/>
      <c r="F1228" s="37"/>
    </row>
    <row r="1229">
      <c r="D1229" s="37"/>
      <c r="F1229" s="37"/>
    </row>
    <row r="1230">
      <c r="D1230" s="37"/>
      <c r="F1230" s="37"/>
    </row>
    <row r="1231">
      <c r="D1231" s="37"/>
      <c r="F1231" s="37"/>
    </row>
    <row r="1232">
      <c r="D1232" s="37"/>
      <c r="F1232" s="37"/>
    </row>
    <row r="1233">
      <c r="D1233" s="37"/>
      <c r="F1233" s="37"/>
    </row>
    <row r="1234">
      <c r="D1234" s="37"/>
      <c r="F1234" s="37"/>
    </row>
    <row r="1235">
      <c r="D1235" s="37"/>
      <c r="F1235" s="37"/>
    </row>
    <row r="1236">
      <c r="D1236" s="37"/>
      <c r="F1236" s="37"/>
    </row>
    <row r="1237">
      <c r="D1237" s="37"/>
      <c r="F1237" s="37"/>
    </row>
    <row r="1238">
      <c r="D1238" s="37"/>
      <c r="F1238" s="37"/>
    </row>
    <row r="1239">
      <c r="D1239" s="37"/>
      <c r="F1239" s="37"/>
    </row>
    <row r="1240">
      <c r="D1240" s="37"/>
      <c r="F1240" s="37"/>
    </row>
    <row r="1241">
      <c r="D1241" s="37"/>
      <c r="F1241" s="37"/>
    </row>
    <row r="1242">
      <c r="D1242" s="37"/>
      <c r="F1242" s="37"/>
    </row>
    <row r="1243">
      <c r="D1243" s="37"/>
      <c r="F1243" s="37"/>
    </row>
    <row r="1244">
      <c r="D1244" s="37"/>
      <c r="F1244" s="37"/>
    </row>
    <row r="1245">
      <c r="D1245" s="37"/>
      <c r="F1245" s="37"/>
    </row>
    <row r="1246">
      <c r="D1246" s="37"/>
      <c r="F1246" s="37"/>
    </row>
    <row r="1247">
      <c r="D1247" s="37"/>
      <c r="F1247" s="37"/>
    </row>
    <row r="1248">
      <c r="D1248" s="37"/>
      <c r="F1248" s="37"/>
    </row>
    <row r="1249">
      <c r="D1249" s="37"/>
      <c r="F1249" s="37"/>
    </row>
    <row r="1250">
      <c r="D1250" s="37"/>
      <c r="F1250" s="37"/>
    </row>
    <row r="1251">
      <c r="D1251" s="37"/>
      <c r="F1251" s="37"/>
    </row>
    <row r="1252">
      <c r="D1252" s="37"/>
      <c r="F1252" s="37"/>
    </row>
    <row r="1253">
      <c r="D1253" s="37"/>
      <c r="F1253" s="37"/>
    </row>
    <row r="1254">
      <c r="D1254" s="37"/>
      <c r="F1254" s="37"/>
    </row>
    <row r="1255">
      <c r="D1255" s="37"/>
      <c r="F1255" s="37"/>
    </row>
    <row r="1256">
      <c r="D1256" s="37"/>
      <c r="F1256" s="37"/>
    </row>
    <row r="1257">
      <c r="D1257" s="37"/>
      <c r="F1257" s="37"/>
    </row>
    <row r="1258">
      <c r="D1258" s="37"/>
      <c r="F1258" s="37"/>
    </row>
    <row r="1259">
      <c r="D1259" s="37"/>
      <c r="F1259" s="37"/>
    </row>
    <row r="1260">
      <c r="D1260" s="37"/>
      <c r="F1260" s="37"/>
    </row>
    <row r="1261">
      <c r="D1261" s="37"/>
      <c r="F1261" s="37"/>
    </row>
    <row r="1262">
      <c r="D1262" s="37"/>
      <c r="F1262" s="37"/>
    </row>
    <row r="1263">
      <c r="D1263" s="37"/>
      <c r="F1263" s="37"/>
    </row>
    <row r="1264">
      <c r="D1264" s="37"/>
      <c r="F1264" s="37"/>
    </row>
    <row r="1265">
      <c r="D1265" s="37"/>
      <c r="F1265" s="37"/>
    </row>
    <row r="1266">
      <c r="D1266" s="37"/>
      <c r="F1266" s="37"/>
    </row>
    <row r="1267">
      <c r="D1267" s="37"/>
      <c r="F1267" s="37"/>
    </row>
    <row r="1268">
      <c r="D1268" s="37"/>
      <c r="F1268" s="37"/>
    </row>
    <row r="1269">
      <c r="D1269" s="37"/>
      <c r="F1269" s="37"/>
    </row>
    <row r="1270">
      <c r="D1270" s="37"/>
      <c r="F1270" s="37"/>
    </row>
    <row r="1271">
      <c r="D1271" s="37"/>
      <c r="F1271" s="37"/>
    </row>
    <row r="1272">
      <c r="D1272" s="37"/>
      <c r="F1272" s="37"/>
    </row>
    <row r="1273">
      <c r="D1273" s="37"/>
      <c r="F1273" s="37"/>
    </row>
    <row r="1274">
      <c r="D1274" s="37"/>
      <c r="F1274" s="37"/>
    </row>
    <row r="1275">
      <c r="D1275" s="37"/>
      <c r="F1275" s="37"/>
    </row>
    <row r="1276">
      <c r="D1276" s="37"/>
      <c r="F1276" s="37"/>
    </row>
    <row r="1277">
      <c r="D1277" s="37"/>
      <c r="F1277" s="37"/>
    </row>
    <row r="1278">
      <c r="D1278" s="37"/>
      <c r="F1278" s="37"/>
    </row>
    <row r="1279">
      <c r="D1279" s="37"/>
      <c r="F1279" s="37"/>
    </row>
    <row r="1280">
      <c r="D1280" s="37"/>
      <c r="F1280" s="37"/>
    </row>
    <row r="1281">
      <c r="D1281" s="37"/>
      <c r="F1281" s="37"/>
    </row>
    <row r="1282">
      <c r="D1282" s="37"/>
      <c r="F1282" s="37"/>
    </row>
    <row r="1283">
      <c r="D1283" s="37"/>
      <c r="F1283" s="37"/>
    </row>
    <row r="1284">
      <c r="D1284" s="37"/>
      <c r="F1284" s="37"/>
    </row>
    <row r="1285">
      <c r="D1285" s="37"/>
      <c r="F1285" s="37"/>
    </row>
    <row r="1286">
      <c r="D1286" s="37"/>
      <c r="F1286" s="37"/>
    </row>
    <row r="1287">
      <c r="D1287" s="37"/>
      <c r="F1287" s="37"/>
    </row>
    <row r="1288">
      <c r="D1288" s="37"/>
      <c r="F1288" s="37"/>
    </row>
    <row r="1289">
      <c r="D1289" s="37"/>
      <c r="F1289" s="37"/>
    </row>
    <row r="1290">
      <c r="D1290" s="37"/>
      <c r="F1290" s="37"/>
    </row>
    <row r="1291">
      <c r="D1291" s="37"/>
      <c r="F1291" s="37"/>
    </row>
    <row r="1292">
      <c r="D1292" s="37"/>
      <c r="F1292" s="37"/>
    </row>
    <row r="1293">
      <c r="D1293" s="37"/>
      <c r="F1293" s="37"/>
    </row>
    <row r="1294">
      <c r="D1294" s="37"/>
      <c r="F1294" s="37"/>
    </row>
    <row r="1295">
      <c r="D1295" s="37"/>
      <c r="F1295" s="37"/>
    </row>
    <row r="1296">
      <c r="D1296" s="37"/>
      <c r="F1296" s="37"/>
    </row>
    <row r="1297">
      <c r="D1297" s="37"/>
      <c r="F1297" s="37"/>
    </row>
    <row r="1298">
      <c r="D1298" s="37"/>
      <c r="F1298" s="37"/>
    </row>
    <row r="1299">
      <c r="D1299" s="37"/>
      <c r="F1299" s="37"/>
    </row>
    <row r="1300">
      <c r="D1300" s="37"/>
      <c r="F1300" s="37"/>
    </row>
    <row r="1301">
      <c r="D1301" s="37"/>
      <c r="F1301" s="37"/>
    </row>
    <row r="1302">
      <c r="D1302" s="37"/>
      <c r="F1302" s="37"/>
    </row>
    <row r="1303">
      <c r="D1303" s="37"/>
      <c r="F1303" s="37"/>
    </row>
    <row r="1304">
      <c r="D1304" s="37"/>
      <c r="F1304" s="37"/>
    </row>
    <row r="1305">
      <c r="D1305" s="37"/>
      <c r="F1305" s="37"/>
    </row>
    <row r="1306">
      <c r="D1306" s="37"/>
      <c r="F1306" s="37"/>
    </row>
    <row r="1307">
      <c r="D1307" s="37"/>
      <c r="F1307" s="37"/>
    </row>
    <row r="1308">
      <c r="D1308" s="37"/>
      <c r="F1308" s="37"/>
    </row>
    <row r="1309">
      <c r="D1309" s="37"/>
      <c r="F1309" s="37"/>
    </row>
    <row r="1310">
      <c r="D1310" s="37"/>
      <c r="F1310" s="37"/>
    </row>
    <row r="1311">
      <c r="D1311" s="37"/>
      <c r="F1311" s="37"/>
    </row>
    <row r="1312">
      <c r="D1312" s="37"/>
      <c r="F1312" s="37"/>
    </row>
    <row r="1313">
      <c r="D1313" s="37"/>
      <c r="F1313" s="37"/>
    </row>
    <row r="1314">
      <c r="D1314" s="37"/>
      <c r="F1314" s="37"/>
    </row>
    <row r="1315">
      <c r="D1315" s="37"/>
      <c r="F1315" s="37"/>
    </row>
    <row r="1316">
      <c r="D1316" s="37"/>
      <c r="F1316" s="37"/>
    </row>
    <row r="1317">
      <c r="D1317" s="37"/>
      <c r="F1317" s="37"/>
    </row>
    <row r="1318">
      <c r="D1318" s="37"/>
      <c r="F1318" s="37"/>
    </row>
    <row r="1319">
      <c r="D1319" s="37"/>
      <c r="F1319" s="37"/>
    </row>
    <row r="1320">
      <c r="D1320" s="37"/>
      <c r="F1320" s="37"/>
    </row>
    <row r="1321">
      <c r="D1321" s="37"/>
      <c r="F1321" s="37"/>
    </row>
    <row r="1322">
      <c r="D1322" s="37"/>
      <c r="F1322" s="37"/>
    </row>
    <row r="1323">
      <c r="D1323" s="37"/>
      <c r="F1323" s="37"/>
    </row>
    <row r="1324">
      <c r="D1324" s="37"/>
      <c r="F1324" s="37"/>
    </row>
    <row r="1325">
      <c r="D1325" s="37"/>
      <c r="F1325" s="37"/>
    </row>
    <row r="1326">
      <c r="D1326" s="37"/>
      <c r="F1326" s="37"/>
    </row>
    <row r="1327">
      <c r="D1327" s="37"/>
      <c r="F1327" s="37"/>
    </row>
    <row r="1328">
      <c r="D1328" s="37"/>
      <c r="F1328" s="37"/>
    </row>
    <row r="1329">
      <c r="D1329" s="37"/>
      <c r="F1329" s="37"/>
    </row>
    <row r="1330">
      <c r="D1330" s="37"/>
      <c r="F1330" s="37"/>
    </row>
    <row r="1331">
      <c r="D1331" s="37"/>
      <c r="F1331" s="37"/>
    </row>
    <row r="1332">
      <c r="D1332" s="37"/>
      <c r="F1332" s="37"/>
    </row>
    <row r="1333">
      <c r="D1333" s="37"/>
      <c r="F1333" s="37"/>
    </row>
    <row r="1334">
      <c r="D1334" s="37"/>
      <c r="F1334" s="37"/>
    </row>
    <row r="1335">
      <c r="D1335" s="37"/>
      <c r="F1335" s="37"/>
    </row>
    <row r="1336">
      <c r="D1336" s="37"/>
      <c r="F1336" s="37"/>
    </row>
    <row r="1337">
      <c r="D1337" s="37"/>
      <c r="F1337" s="37"/>
    </row>
    <row r="1338">
      <c r="D1338" s="37"/>
      <c r="F1338" s="37"/>
    </row>
    <row r="1339">
      <c r="D1339" s="37"/>
      <c r="F1339" s="37"/>
    </row>
    <row r="1340">
      <c r="D1340" s="37"/>
      <c r="F1340" s="37"/>
    </row>
    <row r="1341">
      <c r="D1341" s="37"/>
      <c r="F1341" s="37"/>
    </row>
    <row r="1342">
      <c r="D1342" s="37"/>
      <c r="F1342" s="37"/>
    </row>
    <row r="1343">
      <c r="D1343" s="37"/>
      <c r="F1343" s="37"/>
    </row>
    <row r="1344">
      <c r="D1344" s="37"/>
      <c r="F1344" s="37"/>
    </row>
    <row r="1345">
      <c r="D1345" s="37"/>
      <c r="F1345" s="37"/>
    </row>
    <row r="1346">
      <c r="D1346" s="37"/>
      <c r="F1346" s="37"/>
    </row>
    <row r="1347">
      <c r="D1347" s="37"/>
      <c r="F1347" s="37"/>
    </row>
    <row r="1348">
      <c r="D1348" s="37"/>
      <c r="F1348" s="37"/>
    </row>
    <row r="1349">
      <c r="D1349" s="37"/>
      <c r="F1349" s="37"/>
    </row>
    <row r="1350">
      <c r="D1350" s="37"/>
      <c r="F1350" s="37"/>
    </row>
    <row r="1351">
      <c r="D1351" s="37"/>
      <c r="F1351" s="37"/>
    </row>
    <row r="1352">
      <c r="D1352" s="37"/>
      <c r="F1352" s="37"/>
    </row>
    <row r="1353">
      <c r="D1353" s="37"/>
      <c r="F1353" s="37"/>
    </row>
    <row r="1354">
      <c r="D1354" s="37"/>
      <c r="F1354" s="37"/>
    </row>
    <row r="1355">
      <c r="D1355" s="37"/>
      <c r="F1355" s="37"/>
    </row>
    <row r="1356">
      <c r="D1356" s="37"/>
      <c r="F1356" s="37"/>
    </row>
    <row r="1357">
      <c r="D1357" s="37"/>
      <c r="F1357" s="37"/>
    </row>
    <row r="1358">
      <c r="D1358" s="37"/>
      <c r="F1358" s="37"/>
    </row>
    <row r="1359">
      <c r="D1359" s="37"/>
      <c r="F1359" s="37"/>
    </row>
    <row r="1360">
      <c r="D1360" s="37"/>
      <c r="F1360" s="37"/>
    </row>
    <row r="1361">
      <c r="D1361" s="37"/>
      <c r="F1361" s="37"/>
    </row>
    <row r="1362">
      <c r="D1362" s="37"/>
      <c r="F1362" s="37"/>
    </row>
    <row r="1363">
      <c r="D1363" s="37"/>
      <c r="F1363" s="37"/>
    </row>
    <row r="1364">
      <c r="D1364" s="37"/>
      <c r="F1364" s="37"/>
    </row>
    <row r="1365">
      <c r="D1365" s="37"/>
      <c r="F1365" s="37"/>
    </row>
    <row r="1366">
      <c r="D1366" s="37"/>
      <c r="F1366" s="37"/>
    </row>
    <row r="1367">
      <c r="D1367" s="37"/>
      <c r="F1367" s="37"/>
    </row>
    <row r="1368">
      <c r="D1368" s="37"/>
      <c r="F1368" s="37"/>
    </row>
    <row r="1369">
      <c r="D1369" s="37"/>
      <c r="F1369" s="37"/>
    </row>
    <row r="1370">
      <c r="D1370" s="37"/>
      <c r="F1370" s="37"/>
    </row>
    <row r="1371">
      <c r="D1371" s="37"/>
      <c r="F1371" s="37"/>
    </row>
    <row r="1372">
      <c r="D1372" s="37"/>
      <c r="F1372" s="37"/>
    </row>
    <row r="1373">
      <c r="D1373" s="37"/>
      <c r="F1373" s="37"/>
    </row>
    <row r="1374">
      <c r="D1374" s="37"/>
      <c r="F1374" s="37"/>
    </row>
    <row r="1375">
      <c r="D1375" s="37"/>
      <c r="F1375" s="37"/>
    </row>
    <row r="1376">
      <c r="D1376" s="37"/>
      <c r="F1376" s="37"/>
    </row>
    <row r="1377">
      <c r="D1377" s="37"/>
      <c r="F1377" s="37"/>
    </row>
    <row r="1378">
      <c r="D1378" s="37"/>
      <c r="F1378" s="37"/>
    </row>
    <row r="1379">
      <c r="D1379" s="37"/>
      <c r="F1379" s="37"/>
    </row>
    <row r="1380">
      <c r="D1380" s="37"/>
      <c r="F1380" s="37"/>
    </row>
    <row r="1381">
      <c r="D1381" s="37"/>
      <c r="F1381" s="37"/>
    </row>
    <row r="1382">
      <c r="D1382" s="37"/>
      <c r="F1382" s="37"/>
    </row>
    <row r="1383">
      <c r="D1383" s="37"/>
      <c r="F1383" s="37"/>
    </row>
    <row r="1384">
      <c r="D1384" s="37"/>
      <c r="F1384" s="37"/>
    </row>
    <row r="1385">
      <c r="D1385" s="37"/>
      <c r="F1385" s="37"/>
    </row>
    <row r="1386">
      <c r="D1386" s="37"/>
      <c r="F1386" s="37"/>
    </row>
    <row r="1387">
      <c r="D1387" s="37"/>
      <c r="F1387" s="37"/>
    </row>
    <row r="1388">
      <c r="D1388" s="37"/>
      <c r="F1388" s="37"/>
    </row>
    <row r="1389">
      <c r="D1389" s="37"/>
      <c r="F1389" s="37"/>
    </row>
    <row r="1390">
      <c r="D1390" s="37"/>
      <c r="F1390" s="37"/>
    </row>
    <row r="1391">
      <c r="D1391" s="37"/>
      <c r="F1391" s="37"/>
    </row>
    <row r="1392">
      <c r="D1392" s="37"/>
      <c r="F1392" s="37"/>
    </row>
    <row r="1393">
      <c r="D1393" s="37"/>
      <c r="F1393" s="37"/>
    </row>
    <row r="1394">
      <c r="D1394" s="37"/>
      <c r="F1394" s="37"/>
    </row>
    <row r="1395">
      <c r="D1395" s="37"/>
      <c r="F1395" s="37"/>
    </row>
    <row r="1396">
      <c r="D1396" s="37"/>
      <c r="F1396" s="37"/>
    </row>
    <row r="1397">
      <c r="D1397" s="37"/>
      <c r="F1397" s="37"/>
    </row>
    <row r="1398">
      <c r="D1398" s="37"/>
      <c r="F1398" s="37"/>
    </row>
    <row r="1399">
      <c r="D1399" s="37"/>
      <c r="F1399" s="37"/>
    </row>
    <row r="1400">
      <c r="D1400" s="37"/>
      <c r="F1400" s="37"/>
    </row>
    <row r="1401">
      <c r="D1401" s="37"/>
      <c r="F1401" s="37"/>
    </row>
    <row r="1402">
      <c r="D1402" s="37"/>
      <c r="F1402" s="37"/>
    </row>
    <row r="1403">
      <c r="D1403" s="37"/>
      <c r="F1403" s="37"/>
    </row>
    <row r="1404">
      <c r="D1404" s="37"/>
      <c r="F1404" s="37"/>
    </row>
    <row r="1405">
      <c r="D1405" s="37"/>
      <c r="F1405" s="37"/>
    </row>
    <row r="1406">
      <c r="D1406" s="37"/>
      <c r="F1406" s="37"/>
    </row>
    <row r="1407">
      <c r="D1407" s="37"/>
      <c r="F1407" s="37"/>
    </row>
    <row r="1408">
      <c r="D1408" s="37"/>
      <c r="F1408" s="37"/>
    </row>
    <row r="1409">
      <c r="D1409" s="37"/>
      <c r="F1409" s="37"/>
    </row>
    <row r="1410">
      <c r="D1410" s="37"/>
      <c r="F1410" s="37"/>
    </row>
    <row r="1411">
      <c r="D1411" s="37"/>
      <c r="F1411" s="37"/>
    </row>
    <row r="1412">
      <c r="D1412" s="37"/>
      <c r="F1412" s="37"/>
    </row>
    <row r="1413">
      <c r="D1413" s="37"/>
      <c r="F1413" s="37"/>
    </row>
    <row r="1414">
      <c r="D1414" s="37"/>
      <c r="F1414" s="37"/>
    </row>
    <row r="1415">
      <c r="D1415" s="37"/>
      <c r="F1415" s="37"/>
    </row>
    <row r="1416">
      <c r="D1416" s="37"/>
      <c r="F1416" s="37"/>
    </row>
    <row r="1417">
      <c r="D1417" s="37"/>
      <c r="F1417" s="37"/>
    </row>
    <row r="1418">
      <c r="D1418" s="37"/>
      <c r="F1418" s="37"/>
    </row>
    <row r="1419">
      <c r="D1419" s="37"/>
      <c r="F1419" s="37"/>
    </row>
    <row r="1420">
      <c r="D1420" s="37"/>
      <c r="F1420" s="37"/>
    </row>
    <row r="1421">
      <c r="D1421" s="37"/>
      <c r="F1421" s="37"/>
    </row>
    <row r="1422">
      <c r="D1422" s="37"/>
      <c r="F1422" s="37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4" width="8.71"/>
    <col customWidth="1" min="5" max="5" width="9.14"/>
  </cols>
  <sheetData>
    <row r="1">
      <c r="A1" s="3" t="s">
        <v>1166</v>
      </c>
      <c r="C1" s="3" t="s">
        <v>1167</v>
      </c>
    </row>
    <row r="2">
      <c r="A2" s="1" t="s">
        <v>1170</v>
      </c>
      <c r="B2" s="3"/>
      <c r="D2" s="3"/>
      <c r="E2" s="3"/>
      <c r="F2" s="3"/>
      <c r="G2" s="3"/>
      <c r="H2" s="3"/>
      <c r="I2" s="3"/>
      <c r="J2" s="3"/>
    </row>
    <row r="3">
      <c r="A3" s="3"/>
      <c r="B3" s="3"/>
      <c r="D3" s="3"/>
      <c r="E3" s="3"/>
      <c r="F3" s="3"/>
      <c r="G3" s="3"/>
      <c r="H3" s="3"/>
      <c r="I3" s="3"/>
      <c r="J3" s="3"/>
    </row>
    <row r="4">
      <c r="A4" s="3" t="s">
        <v>1177</v>
      </c>
      <c r="B4" s="3" t="s">
        <v>1088</v>
      </c>
      <c r="D4" s="3" t="s">
        <v>1178</v>
      </c>
      <c r="E4" s="3" t="s">
        <v>1179</v>
      </c>
      <c r="F4" s="3" t="s">
        <v>1176</v>
      </c>
      <c r="G4" s="3" t="s">
        <v>1095</v>
      </c>
      <c r="H4" s="3" t="s">
        <v>1096</v>
      </c>
      <c r="I4" s="3" t="s">
        <v>1180</v>
      </c>
      <c r="J4" s="3" t="s">
        <v>1181</v>
      </c>
    </row>
    <row r="5">
      <c r="B5" s="3" t="s">
        <v>1172</v>
      </c>
      <c r="C5" s="3" t="s">
        <v>1182</v>
      </c>
      <c r="D5" s="3" t="s">
        <v>1183</v>
      </c>
      <c r="E5" s="3" t="s">
        <v>1183</v>
      </c>
    </row>
    <row r="7">
      <c r="A7" s="81">
        <v>2871.0</v>
      </c>
      <c r="G7" s="3" t="s">
        <v>1184</v>
      </c>
      <c r="H7" s="3" t="s">
        <v>1101</v>
      </c>
      <c r="I7" s="81" t="s">
        <v>1143</v>
      </c>
    </row>
    <row r="8">
      <c r="A8" s="3">
        <v>2794.0</v>
      </c>
      <c r="I8" s="3" t="s">
        <v>1184</v>
      </c>
      <c r="J8" s="3" t="s">
        <v>1109</v>
      </c>
    </row>
    <row r="9">
      <c r="A9" s="3">
        <v>2889.0</v>
      </c>
      <c r="I9" s="3" t="s">
        <v>1187</v>
      </c>
      <c r="J9" s="3" t="s">
        <v>1109</v>
      </c>
    </row>
    <row r="10">
      <c r="A10" s="3" t="s">
        <v>1188</v>
      </c>
      <c r="H10" s="3" t="s">
        <v>1137</v>
      </c>
      <c r="I10" s="3" t="s">
        <v>1109</v>
      </c>
      <c r="J10" s="3" t="s">
        <v>1189</v>
      </c>
    </row>
    <row r="12">
      <c r="I12" s="3"/>
    </row>
    <row r="15">
      <c r="A15" s="3" t="s">
        <v>1138</v>
      </c>
      <c r="B15" s="3" t="s">
        <v>1139</v>
      </c>
      <c r="C15" s="3" t="s">
        <v>1140</v>
      </c>
      <c r="D15" s="3" t="s">
        <v>1141</v>
      </c>
      <c r="E15" s="3" t="s">
        <v>1142</v>
      </c>
      <c r="F15" s="3" t="s">
        <v>1143</v>
      </c>
      <c r="G15" s="3" t="s">
        <v>1144</v>
      </c>
      <c r="H15" s="3" t="s">
        <v>1145</v>
      </c>
      <c r="I15" s="3" t="s">
        <v>1146</v>
      </c>
    </row>
    <row r="16">
      <c r="A16" s="81">
        <v>2871.0</v>
      </c>
      <c r="B16" s="3" t="s">
        <v>1147</v>
      </c>
      <c r="C16" s="118">
        <v>41734.0</v>
      </c>
      <c r="D16" s="3" t="s">
        <v>1190</v>
      </c>
      <c r="E16" s="3" t="s">
        <v>1149</v>
      </c>
      <c r="F16" s="3" t="s">
        <v>1180</v>
      </c>
      <c r="G16" s="3"/>
    </row>
    <row r="17">
      <c r="A17" s="119">
        <v>2866.0</v>
      </c>
      <c r="B17" s="3" t="s">
        <v>1147</v>
      </c>
      <c r="C17" s="118">
        <v>41734.0</v>
      </c>
      <c r="D17" s="3" t="s">
        <v>1148</v>
      </c>
      <c r="E17" s="3" t="s">
        <v>1149</v>
      </c>
      <c r="F17" s="3" t="s">
        <v>1152</v>
      </c>
      <c r="G17" s="3" t="s">
        <v>1153</v>
      </c>
    </row>
    <row r="18">
      <c r="A18" s="82">
        <v>2872.0</v>
      </c>
      <c r="B18" s="3" t="s">
        <v>1147</v>
      </c>
      <c r="C18" s="118">
        <v>41734.0</v>
      </c>
      <c r="D18" s="3" t="s">
        <v>1148</v>
      </c>
      <c r="E18" s="3" t="s">
        <v>1149</v>
      </c>
    </row>
    <row r="19">
      <c r="A19" s="3">
        <v>2929.0</v>
      </c>
      <c r="B19" s="3" t="s">
        <v>1158</v>
      </c>
      <c r="C19" s="118">
        <v>41728.0</v>
      </c>
      <c r="D19" s="3" t="s">
        <v>1159</v>
      </c>
      <c r="E19" s="3" t="s">
        <v>1149</v>
      </c>
    </row>
    <row r="20">
      <c r="A20" s="82">
        <v>2890.0</v>
      </c>
      <c r="B20" s="3" t="s">
        <v>1147</v>
      </c>
      <c r="C20" s="118">
        <v>41744.0</v>
      </c>
      <c r="D20" s="3" t="s">
        <v>873</v>
      </c>
      <c r="E20" s="3" t="s">
        <v>1160</v>
      </c>
    </row>
    <row r="21">
      <c r="A21" s="3">
        <v>2797.0</v>
      </c>
      <c r="B21" s="3" t="s">
        <v>1158</v>
      </c>
      <c r="E21" s="3" t="s">
        <v>1160</v>
      </c>
    </row>
    <row r="22">
      <c r="A22" s="3">
        <v>2889.0</v>
      </c>
      <c r="B22" s="3" t="s">
        <v>1147</v>
      </c>
      <c r="C22" s="118"/>
      <c r="D22" s="3"/>
      <c r="E22" s="3"/>
    </row>
    <row r="23">
      <c r="A23" s="3">
        <v>2794.0</v>
      </c>
      <c r="B23" s="3" t="s">
        <v>1147</v>
      </c>
      <c r="C23" s="118"/>
      <c r="D23" s="3"/>
      <c r="E23" s="3"/>
    </row>
    <row r="24">
      <c r="A24" s="3" t="s">
        <v>1171</v>
      </c>
      <c r="B24" s="3" t="s">
        <v>1158</v>
      </c>
      <c r="C24" s="118">
        <v>41710.0</v>
      </c>
      <c r="D24" s="3" t="s">
        <v>884</v>
      </c>
      <c r="E24" s="3" t="s">
        <v>235</v>
      </c>
    </row>
    <row r="25">
      <c r="A25" s="3" t="s">
        <v>1135</v>
      </c>
      <c r="B25" s="3" t="s">
        <v>1147</v>
      </c>
      <c r="C25" s="118">
        <v>41710.0</v>
      </c>
      <c r="D25" s="3" t="s">
        <v>884</v>
      </c>
      <c r="E25" s="3" t="s">
        <v>235</v>
      </c>
    </row>
    <row r="26">
      <c r="A26" s="3"/>
      <c r="B26" s="3"/>
      <c r="C26" s="118"/>
      <c r="D26" s="3"/>
      <c r="E26" s="3"/>
    </row>
    <row r="29">
      <c r="A29" s="3"/>
      <c r="B29" s="3"/>
      <c r="C29" s="118"/>
      <c r="D29" s="3"/>
      <c r="E29" s="3"/>
      <c r="F29" s="3"/>
    </row>
    <row r="30">
      <c r="A30" s="3"/>
      <c r="B30" s="3"/>
      <c r="C30" s="118"/>
      <c r="D30" s="3"/>
      <c r="E30" s="3"/>
    </row>
    <row r="32">
      <c r="A32" s="3"/>
      <c r="B32" s="3"/>
      <c r="C32" s="118"/>
      <c r="D32" s="3"/>
      <c r="E32" s="3"/>
      <c r="F32" s="3"/>
      <c r="G32" s="3"/>
    </row>
    <row r="33">
      <c r="A33" s="3"/>
      <c r="B33" s="3"/>
      <c r="C33" s="118"/>
      <c r="D33" s="3"/>
      <c r="E33" s="3"/>
    </row>
    <row r="34">
      <c r="A34" s="3"/>
      <c r="B34" s="3"/>
      <c r="C34" s="118"/>
      <c r="D34" s="3"/>
      <c r="E34" s="3"/>
    </row>
    <row r="35">
      <c r="A35" s="3"/>
      <c r="B35" s="3"/>
      <c r="C35" s="118"/>
      <c r="D35" s="3"/>
      <c r="E35" s="3"/>
      <c r="F35" s="3"/>
      <c r="G35" s="3"/>
    </row>
    <row r="36">
      <c r="A36" s="3"/>
      <c r="B36" s="3"/>
      <c r="E36" s="3"/>
    </row>
    <row r="37">
      <c r="A37" s="3"/>
      <c r="B37" s="3"/>
      <c r="C37" s="118"/>
      <c r="D37" s="3"/>
      <c r="E37" s="3"/>
      <c r="F37" s="3"/>
    </row>
    <row r="38">
      <c r="A38" s="3"/>
      <c r="B38" s="3"/>
      <c r="C38" s="118"/>
      <c r="D38" s="3"/>
      <c r="E38" s="3"/>
      <c r="G38" s="3"/>
    </row>
    <row r="39">
      <c r="A39" s="3"/>
      <c r="B39" s="3"/>
      <c r="C39" s="118"/>
      <c r="D39" s="3"/>
      <c r="E39" s="3"/>
    </row>
    <row r="40">
      <c r="A40" s="3"/>
      <c r="B40" s="3"/>
      <c r="C40" s="118"/>
      <c r="D40" s="3"/>
      <c r="E40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6.0"/>
  </cols>
  <sheetData>
    <row r="1">
      <c r="A1" s="3" t="s">
        <v>1191</v>
      </c>
      <c r="C1" s="3" t="s">
        <v>1192</v>
      </c>
    </row>
    <row r="2">
      <c r="A2" s="3" t="s">
        <v>1193</v>
      </c>
      <c r="B2" s="3"/>
    </row>
    <row r="3">
      <c r="A3" s="3"/>
      <c r="B3" s="3"/>
    </row>
    <row r="4">
      <c r="A4" s="3" t="s">
        <v>1194</v>
      </c>
      <c r="B4" s="3" t="s">
        <v>1088</v>
      </c>
      <c r="H4" s="3" t="s">
        <v>1195</v>
      </c>
      <c r="I4" s="3" t="s">
        <v>1196</v>
      </c>
      <c r="J4" s="3" t="s">
        <v>1197</v>
      </c>
      <c r="K4" s="3" t="s">
        <v>1198</v>
      </c>
    </row>
    <row r="5">
      <c r="B5" s="3" t="s">
        <v>1199</v>
      </c>
      <c r="C5" s="3" t="s">
        <v>1200</v>
      </c>
      <c r="D5" s="3" t="s">
        <v>1201</v>
      </c>
      <c r="E5" s="3" t="s">
        <v>1202</v>
      </c>
      <c r="F5" s="3" t="s">
        <v>1203</v>
      </c>
      <c r="G5" s="3" t="s">
        <v>1204</v>
      </c>
      <c r="H5" s="3" t="s">
        <v>1205</v>
      </c>
      <c r="I5" s="3" t="s">
        <v>1206</v>
      </c>
      <c r="J5" s="3" t="s">
        <v>1207</v>
      </c>
      <c r="K5" s="3" t="s">
        <v>1208</v>
      </c>
      <c r="L5" s="3" t="s">
        <v>1209</v>
      </c>
    </row>
    <row r="6">
      <c r="A6" s="3" t="s">
        <v>1135</v>
      </c>
      <c r="B6" s="3" t="s">
        <v>1210</v>
      </c>
      <c r="C6" s="81" t="s">
        <v>1143</v>
      </c>
      <c r="D6" s="3"/>
    </row>
    <row r="7">
      <c r="A7" s="3" t="s">
        <v>1131</v>
      </c>
      <c r="C7" s="3" t="s">
        <v>1211</v>
      </c>
      <c r="E7" s="3" t="s">
        <v>1109</v>
      </c>
    </row>
    <row r="9">
      <c r="A9" s="3">
        <v>2889.0</v>
      </c>
      <c r="G9" s="3" t="s">
        <v>1187</v>
      </c>
      <c r="H9" s="3" t="s">
        <v>1212</v>
      </c>
    </row>
    <row r="10">
      <c r="A10" s="3">
        <v>2886.0</v>
      </c>
      <c r="G10" s="3" t="s">
        <v>1187</v>
      </c>
      <c r="H10" s="3" t="s">
        <v>1108</v>
      </c>
      <c r="I10" s="81" t="s">
        <v>1143</v>
      </c>
    </row>
    <row r="11">
      <c r="A11" s="3">
        <v>2791.0</v>
      </c>
      <c r="H11" s="3">
        <v>18.5</v>
      </c>
      <c r="I11" s="3">
        <v>19.5</v>
      </c>
      <c r="J11" s="3" t="s">
        <v>1213</v>
      </c>
    </row>
    <row r="12">
      <c r="A12" s="3">
        <v>2887.0</v>
      </c>
      <c r="J12" s="81" t="s">
        <v>1214</v>
      </c>
      <c r="K12" s="3" t="s">
        <v>1109</v>
      </c>
    </row>
    <row r="13">
      <c r="A13" s="3">
        <v>2884.0</v>
      </c>
      <c r="J13" s="3" t="s">
        <v>1109</v>
      </c>
      <c r="K13" s="3" t="s">
        <v>1215</v>
      </c>
    </row>
    <row r="14">
      <c r="A14" s="3">
        <v>2866.0</v>
      </c>
      <c r="J14" s="3" t="s">
        <v>1216</v>
      </c>
      <c r="K14" s="81" t="s">
        <v>1143</v>
      </c>
    </row>
    <row r="15">
      <c r="A15" s="3">
        <v>2872.0</v>
      </c>
      <c r="J15" s="81" t="s">
        <v>1143</v>
      </c>
      <c r="K15" s="81" t="s">
        <v>1143</v>
      </c>
    </row>
    <row r="17">
      <c r="A17" s="3" t="s">
        <v>1138</v>
      </c>
      <c r="B17" s="3" t="s">
        <v>1139</v>
      </c>
      <c r="C17" s="3" t="s">
        <v>1140</v>
      </c>
      <c r="D17" s="3" t="s">
        <v>1141</v>
      </c>
      <c r="E17" s="3" t="s">
        <v>1142</v>
      </c>
      <c r="F17" s="3" t="s">
        <v>1143</v>
      </c>
      <c r="G17" s="3" t="s">
        <v>1144</v>
      </c>
      <c r="H17" s="3" t="s">
        <v>1145</v>
      </c>
      <c r="I17" s="3" t="s">
        <v>1146</v>
      </c>
    </row>
    <row r="18">
      <c r="A18" s="3">
        <v>2929.0</v>
      </c>
      <c r="B18" s="3" t="s">
        <v>1158</v>
      </c>
      <c r="C18" s="118">
        <v>41728.0</v>
      </c>
      <c r="D18" s="3"/>
      <c r="E18" s="3" t="s">
        <v>1149</v>
      </c>
    </row>
    <row r="19">
      <c r="A19" s="82">
        <v>2890.0</v>
      </c>
      <c r="B19" s="3" t="s">
        <v>1147</v>
      </c>
      <c r="C19" s="118">
        <v>41744.0</v>
      </c>
      <c r="D19" s="3"/>
      <c r="E19" s="3" t="s">
        <v>1160</v>
      </c>
    </row>
    <row r="20">
      <c r="A20" s="3">
        <v>2797.0</v>
      </c>
      <c r="B20" s="3" t="s">
        <v>1158</v>
      </c>
      <c r="E20" s="3" t="s">
        <v>1160</v>
      </c>
    </row>
    <row r="21">
      <c r="A21" s="3">
        <v>2889.0</v>
      </c>
      <c r="B21" s="3" t="s">
        <v>1147</v>
      </c>
      <c r="C21" s="118">
        <v>41734.0</v>
      </c>
      <c r="D21" s="3"/>
      <c r="E21" s="3" t="s">
        <v>1160</v>
      </c>
    </row>
    <row r="22">
      <c r="A22" s="3">
        <v>2794.0</v>
      </c>
      <c r="B22" s="3" t="s">
        <v>1147</v>
      </c>
      <c r="C22" s="118">
        <v>41712.0</v>
      </c>
      <c r="D22" s="3"/>
      <c r="E22" s="3" t="s">
        <v>1149</v>
      </c>
    </row>
    <row r="23">
      <c r="A23" s="3" t="s">
        <v>1171</v>
      </c>
      <c r="B23" s="3" t="s">
        <v>1158</v>
      </c>
      <c r="C23" s="118">
        <v>41710.0</v>
      </c>
      <c r="D23" s="3"/>
      <c r="E23" s="3" t="s">
        <v>235</v>
      </c>
    </row>
    <row r="24">
      <c r="A24" s="3" t="s">
        <v>1131</v>
      </c>
      <c r="B24" s="3" t="s">
        <v>1147</v>
      </c>
      <c r="C24" s="118"/>
      <c r="D24" s="3"/>
      <c r="E24" s="3" t="s">
        <v>235</v>
      </c>
      <c r="I24" s="3" t="s">
        <v>1225</v>
      </c>
    </row>
    <row r="25">
      <c r="A25" s="81" t="s">
        <v>1135</v>
      </c>
      <c r="B25" s="3" t="s">
        <v>1147</v>
      </c>
      <c r="C25" s="118">
        <v>41710.0</v>
      </c>
      <c r="D25" s="3"/>
      <c r="E25" s="3" t="s">
        <v>235</v>
      </c>
      <c r="F25" s="3" t="s">
        <v>1200</v>
      </c>
      <c r="G25" s="3" t="s">
        <v>1229</v>
      </c>
      <c r="I25" s="3" t="s">
        <v>1230</v>
      </c>
    </row>
    <row r="26">
      <c r="A26" s="3">
        <v>2884.0</v>
      </c>
      <c r="B26" s="3" t="s">
        <v>1147</v>
      </c>
      <c r="C26" s="118">
        <v>41734.0</v>
      </c>
      <c r="E26" s="3" t="s">
        <v>1160</v>
      </c>
    </row>
    <row r="27">
      <c r="A27" s="81">
        <v>2886.0</v>
      </c>
      <c r="B27" s="3" t="s">
        <v>1147</v>
      </c>
      <c r="C27" s="118">
        <v>41734.0</v>
      </c>
      <c r="E27" s="3" t="s">
        <v>1160</v>
      </c>
      <c r="F27" s="3" t="s">
        <v>1206</v>
      </c>
      <c r="I27" s="3" t="s">
        <v>1239</v>
      </c>
    </row>
    <row r="28">
      <c r="A28" s="81">
        <v>2887.0</v>
      </c>
      <c r="B28" s="3" t="s">
        <v>1147</v>
      </c>
      <c r="C28" s="118">
        <v>41734.0</v>
      </c>
      <c r="E28" s="3" t="s">
        <v>1160</v>
      </c>
    </row>
    <row r="29">
      <c r="A29" s="3">
        <v>2792.0</v>
      </c>
      <c r="B29" s="3" t="s">
        <v>1147</v>
      </c>
      <c r="C29" s="118">
        <v>41712.0</v>
      </c>
      <c r="E29" s="3" t="s">
        <v>1149</v>
      </c>
    </row>
    <row r="30">
      <c r="A30" s="81">
        <v>2872.0</v>
      </c>
      <c r="B30" s="3" t="s">
        <v>1147</v>
      </c>
      <c r="C30" s="118"/>
      <c r="E30" s="3"/>
      <c r="F30" s="3" t="s">
        <v>1207</v>
      </c>
    </row>
    <row r="31">
      <c r="A31" s="3">
        <v>2793.0</v>
      </c>
      <c r="B31" s="3" t="s">
        <v>1147</v>
      </c>
      <c r="C31" s="118">
        <v>41712.0</v>
      </c>
      <c r="E31" s="3" t="s">
        <v>1149</v>
      </c>
    </row>
    <row r="32">
      <c r="A32" s="81">
        <v>2866.0</v>
      </c>
      <c r="B32" s="3" t="s">
        <v>1147</v>
      </c>
      <c r="F32" s="3" t="s">
        <v>1249</v>
      </c>
      <c r="G32" s="3" t="s">
        <v>1250</v>
      </c>
    </row>
    <row r="33">
      <c r="A33" s="3">
        <v>2791.0</v>
      </c>
      <c r="B33" s="3" t="s">
        <v>1147</v>
      </c>
      <c r="G33" s="3" t="s">
        <v>1252</v>
      </c>
    </row>
    <row r="34">
      <c r="A34" s="3" t="s">
        <v>1256</v>
      </c>
    </row>
    <row r="35">
      <c r="A35" s="3">
        <v>2715.0</v>
      </c>
      <c r="B35" s="3" t="s">
        <v>1158</v>
      </c>
      <c r="C35" s="118">
        <v>41612.0</v>
      </c>
      <c r="E35" s="3" t="s">
        <v>1149</v>
      </c>
      <c r="F35" s="3" t="s">
        <v>1259</v>
      </c>
    </row>
    <row r="36">
      <c r="A36" s="3">
        <v>2761.0</v>
      </c>
      <c r="B36" s="3" t="s">
        <v>1158</v>
      </c>
      <c r="C36" s="118">
        <v>41626.0</v>
      </c>
      <c r="E36" s="3" t="s">
        <v>1160</v>
      </c>
    </row>
    <row r="37">
      <c r="A37" s="3"/>
    </row>
    <row r="38">
      <c r="A38" s="3"/>
    </row>
    <row r="39">
      <c r="A39" s="3"/>
      <c r="B39" s="3"/>
    </row>
    <row r="40">
      <c r="A40" s="3"/>
      <c r="B40" s="3"/>
    </row>
    <row r="42">
      <c r="A42" s="3"/>
      <c r="B42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1217</v>
      </c>
    </row>
    <row r="5">
      <c r="A5" s="3" t="s">
        <v>1081</v>
      </c>
    </row>
    <row r="8">
      <c r="A8" s="3" t="s">
        <v>1218</v>
      </c>
    </row>
    <row r="11">
      <c r="A11" s="3" t="s">
        <v>1219</v>
      </c>
    </row>
    <row r="16">
      <c r="A16" s="3" t="s">
        <v>1220</v>
      </c>
      <c r="C16" s="3" t="s">
        <v>1140</v>
      </c>
      <c r="D16" s="3" t="s">
        <v>1142</v>
      </c>
      <c r="E16" s="3" t="s">
        <v>1143</v>
      </c>
      <c r="F16" s="3" t="s">
        <v>1144</v>
      </c>
      <c r="G16" s="3" t="s">
        <v>1221</v>
      </c>
      <c r="H16" s="3" t="s">
        <v>1145</v>
      </c>
      <c r="I16" s="3" t="s">
        <v>22</v>
      </c>
    </row>
    <row r="17">
      <c r="A17" s="3">
        <v>2845.0</v>
      </c>
      <c r="B17" s="3" t="s">
        <v>1147</v>
      </c>
      <c r="C17" s="118">
        <v>41728.0</v>
      </c>
      <c r="D17" s="3">
        <v>2.0</v>
      </c>
      <c r="E17" s="3" t="s">
        <v>1222</v>
      </c>
      <c r="F17" s="3" t="s">
        <v>1223</v>
      </c>
      <c r="G17" s="3">
        <v>7.0</v>
      </c>
      <c r="H17" s="3" t="s">
        <v>1224</v>
      </c>
    </row>
    <row r="18">
      <c r="A18" s="3">
        <v>2846.0</v>
      </c>
      <c r="B18" s="3" t="s">
        <v>1147</v>
      </c>
      <c r="C18" s="118">
        <v>41728.0</v>
      </c>
      <c r="D18" s="3">
        <v>2.0</v>
      </c>
      <c r="E18" s="3" t="s">
        <v>1226</v>
      </c>
      <c r="F18" s="3" t="s">
        <v>1227</v>
      </c>
      <c r="G18" s="3">
        <v>9.0</v>
      </c>
      <c r="H18" s="3">
        <v>18.5</v>
      </c>
      <c r="I18" s="3" t="s">
        <v>1228</v>
      </c>
    </row>
    <row r="19">
      <c r="A19" s="3">
        <v>2847.0</v>
      </c>
      <c r="B19" s="3" t="s">
        <v>1147</v>
      </c>
      <c r="C19" s="118">
        <v>41728.0</v>
      </c>
      <c r="D19" s="3">
        <v>2.0</v>
      </c>
      <c r="F19" s="3" t="s">
        <v>1231</v>
      </c>
      <c r="I19" s="3" t="s">
        <v>1232</v>
      </c>
    </row>
    <row r="20">
      <c r="A20" s="3">
        <v>2848.0</v>
      </c>
      <c r="B20" s="3" t="s">
        <v>1147</v>
      </c>
      <c r="C20" s="118">
        <v>41728.0</v>
      </c>
      <c r="D20" s="3">
        <v>2.0</v>
      </c>
      <c r="F20" s="3" t="s">
        <v>1231</v>
      </c>
      <c r="G20" s="3">
        <v>11.0</v>
      </c>
      <c r="H20" s="3" t="s">
        <v>1237</v>
      </c>
      <c r="I20" s="3" t="s">
        <v>1240</v>
      </c>
    </row>
    <row r="21">
      <c r="A21" s="3">
        <v>2851.0</v>
      </c>
      <c r="B21" s="3" t="s">
        <v>1158</v>
      </c>
      <c r="C21" s="118">
        <v>41728.0</v>
      </c>
      <c r="D21" s="3">
        <v>2.0</v>
      </c>
      <c r="F21" s="3" t="s">
        <v>1231</v>
      </c>
    </row>
    <row r="22">
      <c r="A22" s="3">
        <v>2795.0</v>
      </c>
      <c r="B22" s="3" t="s">
        <v>1147</v>
      </c>
      <c r="C22" s="118">
        <v>41714.0</v>
      </c>
      <c r="D22" s="3" t="s">
        <v>1241</v>
      </c>
      <c r="F22" s="3" t="s">
        <v>1242</v>
      </c>
      <c r="G22" s="3">
        <v>12.0</v>
      </c>
      <c r="H22" s="3" t="s">
        <v>1243</v>
      </c>
      <c r="I22" s="3" t="s">
        <v>1244</v>
      </c>
    </row>
    <row r="23">
      <c r="A23" s="3">
        <v>2797.0</v>
      </c>
      <c r="B23" s="3" t="s">
        <v>1158</v>
      </c>
      <c r="C23" s="118">
        <v>41714.0</v>
      </c>
      <c r="D23" s="3" t="s">
        <v>1241</v>
      </c>
      <c r="F23" s="3" t="s">
        <v>1247</v>
      </c>
      <c r="H23" s="3"/>
    </row>
    <row r="24">
      <c r="A24" s="59" t="s">
        <v>235</v>
      </c>
      <c r="B24" s="3" t="s">
        <v>1147</v>
      </c>
      <c r="E24" s="3" t="s">
        <v>1251</v>
      </c>
      <c r="F24" s="3" t="s">
        <v>1253</v>
      </c>
      <c r="G24" s="3">
        <v>15.0</v>
      </c>
      <c r="H24" s="3" t="s">
        <v>1254</v>
      </c>
    </row>
    <row r="26">
      <c r="G26">
        <f>sum(G17:G24)</f>
        <v>54</v>
      </c>
    </row>
    <row r="27">
      <c r="B27" s="3" t="s">
        <v>1261</v>
      </c>
      <c r="C27" s="3" t="s">
        <v>1263</v>
      </c>
      <c r="D27" s="3" t="s">
        <v>1265</v>
      </c>
    </row>
    <row r="28">
      <c r="B28" s="3">
        <v>1.0</v>
      </c>
      <c r="C28" s="3">
        <v>9.0</v>
      </c>
      <c r="D28" s="3">
        <v>7.0</v>
      </c>
    </row>
    <row r="29">
      <c r="B29" s="3">
        <v>1.0</v>
      </c>
      <c r="C29" s="3">
        <v>11.0</v>
      </c>
    </row>
    <row r="30">
      <c r="B30" s="3">
        <v>1.0</v>
      </c>
      <c r="C30" s="3">
        <v>5.0</v>
      </c>
    </row>
    <row r="31">
      <c r="B31" s="3">
        <v>1.0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3" t="s">
        <v>1233</v>
      </c>
      <c r="C3" s="3" t="s">
        <v>1234</v>
      </c>
      <c r="D3" s="3" t="s">
        <v>1235</v>
      </c>
      <c r="E3" s="3" t="s">
        <v>1236</v>
      </c>
    </row>
    <row r="4">
      <c r="A4" s="3" t="s">
        <v>383</v>
      </c>
      <c r="B4" s="3" t="s">
        <v>1238</v>
      </c>
      <c r="D4">
        <f>22/26</f>
        <v>0.8461538462</v>
      </c>
      <c r="E4" s="3" t="s">
        <v>1245</v>
      </c>
    </row>
    <row r="5">
      <c r="A5" s="3" t="s">
        <v>1246</v>
      </c>
      <c r="B5" s="3" t="s">
        <v>1248</v>
      </c>
      <c r="C5" s="3">
        <v>3.0</v>
      </c>
      <c r="D5">
        <f>30/27</f>
        <v>1.111111111</v>
      </c>
      <c r="E5" s="3" t="s">
        <v>1255</v>
      </c>
    </row>
    <row r="6">
      <c r="A6" s="3" t="s">
        <v>1257</v>
      </c>
      <c r="B6" s="3" t="s">
        <v>1258</v>
      </c>
      <c r="C6" s="3">
        <v>2.0</v>
      </c>
      <c r="D6">
        <f>26.5/27</f>
        <v>0.9814814815</v>
      </c>
      <c r="E6" s="3" t="s">
        <v>1255</v>
      </c>
    </row>
    <row r="12">
      <c r="A12" s="3" t="s">
        <v>1260</v>
      </c>
      <c r="C12" s="3" t="s">
        <v>1234</v>
      </c>
    </row>
    <row r="13">
      <c r="A13" s="3" t="s">
        <v>1262</v>
      </c>
      <c r="B13" s="3" t="s">
        <v>1264</v>
      </c>
      <c r="D13" s="3" t="s">
        <v>1255</v>
      </c>
    </row>
    <row r="14">
      <c r="A14" s="3"/>
      <c r="B14" s="3"/>
      <c r="D14" s="3"/>
    </row>
    <row r="15">
      <c r="A15" s="3" t="s">
        <v>383</v>
      </c>
      <c r="B15" s="3" t="s">
        <v>1266</v>
      </c>
      <c r="C15" s="3" t="s">
        <v>1267</v>
      </c>
      <c r="D15" s="3" t="s">
        <v>1255</v>
      </c>
    </row>
    <row r="16">
      <c r="A16" s="3" t="s">
        <v>1268</v>
      </c>
      <c r="B16" s="3" t="s">
        <v>1266</v>
      </c>
      <c r="C16" s="3">
        <v>1.0</v>
      </c>
      <c r="D16" s="3" t="s">
        <v>1255</v>
      </c>
    </row>
    <row r="17">
      <c r="A17" s="3" t="s">
        <v>1257</v>
      </c>
      <c r="B17" s="3" t="s">
        <v>1269</v>
      </c>
      <c r="C17" s="3">
        <v>11.0</v>
      </c>
      <c r="D17" s="3" t="s">
        <v>1255</v>
      </c>
    </row>
    <row r="18">
      <c r="A18" s="3" t="s">
        <v>235</v>
      </c>
      <c r="B18" s="3" t="s">
        <v>1270</v>
      </c>
      <c r="C18" s="3">
        <v>10.0</v>
      </c>
      <c r="D18" s="3" t="s">
        <v>1255</v>
      </c>
    </row>
    <row r="20">
      <c r="A20" s="3" t="s">
        <v>723</v>
      </c>
    </row>
    <row r="23">
      <c r="A23" s="3" t="s">
        <v>1271</v>
      </c>
    </row>
    <row r="24">
      <c r="A24" s="3" t="s">
        <v>1272</v>
      </c>
      <c r="B24" s="3" t="s">
        <v>1273</v>
      </c>
    </row>
    <row r="25">
      <c r="A25" s="3" t="s">
        <v>1274</v>
      </c>
      <c r="B25" s="3" t="s">
        <v>1275</v>
      </c>
    </row>
    <row r="27">
      <c r="A27" s="3" t="s">
        <v>1276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43"/>
    <col customWidth="1" min="2" max="2" width="6.0"/>
    <col customWidth="1" min="3" max="3" width="8.0"/>
    <col customWidth="1" min="4" max="4" width="6.86"/>
    <col customWidth="1" min="5" max="5" width="3.86"/>
    <col customWidth="1" min="6" max="6" width="6.43"/>
    <col customWidth="1" min="7" max="7" width="3.86"/>
    <col customWidth="1" min="8" max="8" width="3.71"/>
    <col customWidth="1" min="9" max="9" width="3.43"/>
    <col customWidth="1" min="10" max="10" width="12.71"/>
    <col customWidth="1" min="11" max="11" width="10.14"/>
    <col customWidth="1" min="12" max="12" width="4.29"/>
    <col customWidth="1" min="15" max="15" width="7.14"/>
    <col customWidth="1" min="16" max="16" width="8.71"/>
    <col customWidth="1" min="17" max="17" width="7.0"/>
    <col customWidth="1" min="18" max="19" width="4.29"/>
    <col customWidth="1" min="20" max="20" width="7.0"/>
  </cols>
  <sheetData>
    <row r="1">
      <c r="A1" s="1" t="s">
        <v>0</v>
      </c>
      <c r="B1" s="1" t="s">
        <v>9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18.0" customHeight="1">
      <c r="A2" s="3"/>
      <c r="D2" s="4"/>
      <c r="E2" s="1"/>
      <c r="J2" s="6"/>
      <c r="K2" s="7"/>
      <c r="L2" s="7"/>
      <c r="O2" s="3" t="s">
        <v>27</v>
      </c>
      <c r="P2" s="3" t="s">
        <v>28</v>
      </c>
      <c r="Q2" s="3" t="s">
        <v>29</v>
      </c>
      <c r="T2" s="3" t="s">
        <v>30</v>
      </c>
      <c r="U2" s="3" t="s">
        <v>31</v>
      </c>
    </row>
    <row r="3" ht="18.0" customHeight="1">
      <c r="D3" s="4"/>
      <c r="E3" s="1"/>
      <c r="J3" s="6" t="s">
        <v>32</v>
      </c>
      <c r="K3" s="7">
        <f>COUNTIF($B$4:$B$499, "*G_f*")</f>
        <v>15</v>
      </c>
      <c r="L3" s="7">
        <f>COUNTIF($A4:$A$499, "*G_f*")</f>
        <v>21</v>
      </c>
      <c r="N3" s="6" t="s">
        <v>41</v>
      </c>
      <c r="O3" s="7">
        <f>COUNTIF($A$4:$A$499, "*jan*G_m*")</f>
        <v>2</v>
      </c>
      <c r="P3" s="7">
        <f>COUNTIF($A$4:$A$499, "*jan*WSB_m*")</f>
        <v>0</v>
      </c>
      <c r="Q3" s="7">
        <f>COUNTIF($A$4:$A$499, "*jan*LEW_m*")</f>
        <v>2</v>
      </c>
      <c r="R3" s="7">
        <f>COUNTIF($A$4:$A$499, "*jan*PERC_m*")</f>
        <v>0</v>
      </c>
      <c r="T3" s="7">
        <f>COUNTIF($A$4:$A$499, "*jan*PWD_m*")</f>
        <v>0</v>
      </c>
      <c r="U3" s="7">
        <f>COUNTIF($A$4:$A$499, "*jan*MSM_m*")</f>
        <v>0</v>
      </c>
    </row>
    <row r="4" ht="18.0" customHeight="1">
      <c r="D4" s="4"/>
      <c r="E4" s="1"/>
      <c r="J4" s="6" t="s">
        <v>50</v>
      </c>
      <c r="K4" s="7">
        <f>COUNTIF($B$46:$B$499, "*G_m*")</f>
        <v>13</v>
      </c>
      <c r="L4" s="7">
        <f>COUNTIF($A4:$A$499, "*G_m*")</f>
        <v>28</v>
      </c>
      <c r="N4" s="3" t="s">
        <v>54</v>
      </c>
      <c r="O4" s="7">
        <f>COUNTIF($A$4:$A$499, "*feb*G_m*")</f>
        <v>1</v>
      </c>
      <c r="P4" s="7">
        <f>COUNTIF($A$4:$A$499, "*feb*WSB_m*")</f>
        <v>0</v>
      </c>
      <c r="Q4" s="7">
        <f>COUNTIF($A$4:$A$499, "*feb*LEW_m*")</f>
        <v>3</v>
      </c>
      <c r="R4" s="7">
        <f>COUNTIF($A$4:$A$499, "*feb*PERC_m*")</f>
        <v>0</v>
      </c>
      <c r="T4" s="7">
        <f>COUNTIF($A$4:$A$499, "*feb*PWD_m*")</f>
        <v>0</v>
      </c>
      <c r="U4" s="7">
        <f>COUNTIF($A$4:$A$499, "*feb*MSM_m*")</f>
        <v>1</v>
      </c>
    </row>
    <row r="5" ht="18.0" customHeight="1">
      <c r="A5" s="3" t="s">
        <v>13</v>
      </c>
      <c r="D5" s="4" t="s">
        <v>14</v>
      </c>
      <c r="E5" s="1"/>
      <c r="J5" s="6" t="s">
        <v>28</v>
      </c>
      <c r="K5" s="7">
        <f>COUNTIF($B46:$B$499, "*WSB_m*")</f>
        <v>14</v>
      </c>
      <c r="L5" s="7">
        <f>COUNTIF($A$114:$A$499, "*WSB_m*")</f>
        <v>29</v>
      </c>
      <c r="N5" s="3" t="s">
        <v>71</v>
      </c>
      <c r="O5" s="7">
        <f>COUNTIF($A$4:$A$499, "*mar*G_m*")</f>
        <v>6</v>
      </c>
      <c r="P5" s="7">
        <f>COUNTIF($A$4:$A$499, "*mar*WSB_m*")</f>
        <v>8</v>
      </c>
      <c r="Q5" s="7">
        <f>COUNTIF($A$4:$A$499, "*mar*LEW_m*")</f>
        <v>0</v>
      </c>
      <c r="R5" s="7">
        <f>COUNTIF($A$4:$A$499, "*mar*PERC_m*")</f>
        <v>0</v>
      </c>
      <c r="T5" s="7">
        <f>COUNTIF($A$4:$A$499, "*mar*PWD_m*")</f>
        <v>5</v>
      </c>
      <c r="U5" s="7">
        <f>COUNTIF($A$4:$A$499, "*mar*MSM_m*")</f>
        <v>0</v>
      </c>
    </row>
    <row r="6" ht="18.0" customHeight="1">
      <c r="A6" s="3" t="s">
        <v>33</v>
      </c>
      <c r="D6" s="4" t="s">
        <v>14</v>
      </c>
      <c r="E6" s="1"/>
      <c r="J6" s="6" t="s">
        <v>87</v>
      </c>
      <c r="K6" s="7">
        <f>COUNTIF($B46:$B$499, "*WSB_f*")</f>
        <v>8</v>
      </c>
      <c r="L6" s="7">
        <f>COUNTIF($A$40:$A$499, "*WSB_f*")</f>
        <v>26</v>
      </c>
      <c r="N6" s="3" t="s">
        <v>94</v>
      </c>
      <c r="O6" s="7">
        <f>COUNTIF($A$4:$A$499, "*apr*G_m*")</f>
        <v>4</v>
      </c>
      <c r="P6" s="7">
        <f>COUNTIF($A$4:$A$499, "*apr*WSB_m*")</f>
        <v>2</v>
      </c>
      <c r="Q6" s="7">
        <f>COUNTIF($A$4:$A$499, "*apr*LEW_m*")</f>
        <v>5</v>
      </c>
      <c r="R6" s="7">
        <f>COUNTIF($A$4:$A$499, "*apr*PERC_m*")</f>
        <v>0</v>
      </c>
      <c r="T6" s="7">
        <f>COUNTIF($A$4:$A$499, "*apr*PWD_m*")</f>
        <v>3</v>
      </c>
      <c r="U6" s="7">
        <f>COUNTIF($A$4:$A$499, "*apr*MSM_m*")</f>
        <v>0</v>
      </c>
    </row>
    <row r="7" ht="18.0" customHeight="1">
      <c r="A7" s="3" t="s">
        <v>34</v>
      </c>
      <c r="D7" s="9" t="s">
        <v>35</v>
      </c>
      <c r="E7" s="1"/>
      <c r="J7" s="6" t="s">
        <v>30</v>
      </c>
      <c r="K7" s="7">
        <f>COUNTIF($B46:$B$499, "*PWD_m*")</f>
        <v>7</v>
      </c>
      <c r="L7" s="7">
        <f>COUNTIF($A$119:$A$499, "*PWD_m*")</f>
        <v>22</v>
      </c>
      <c r="N7" s="3" t="s">
        <v>105</v>
      </c>
      <c r="O7" s="7">
        <f>COUNTIF($A$4:$A$499, "*may*G_m*")</f>
        <v>0</v>
      </c>
      <c r="P7" s="7">
        <f>COUNTIF($A$4:$A$499, "*may*WSB_m*")</f>
        <v>2</v>
      </c>
      <c r="Q7" s="7">
        <f>COUNTIF($A$4:$A$499, "*may*LEW_m*")</f>
        <v>2</v>
      </c>
      <c r="R7" s="7">
        <f>COUNTIF($A$4:$A$499, "*may*PERC_m*")</f>
        <v>0</v>
      </c>
      <c r="T7" s="7">
        <f>COUNTIF($A$4:$A$499, "*may*PWD_m*")</f>
        <v>2</v>
      </c>
      <c r="U7" s="7">
        <f>COUNTIF($A$4:$A$499, "*may*MSM_m*")</f>
        <v>1</v>
      </c>
    </row>
    <row r="8" ht="18.0" customHeight="1">
      <c r="A8" s="3" t="s">
        <v>36</v>
      </c>
      <c r="D8" s="4" t="s">
        <v>14</v>
      </c>
      <c r="E8" s="1"/>
      <c r="J8" s="6" t="s">
        <v>117</v>
      </c>
      <c r="K8" s="7">
        <f>COUNTIF($B46:$B$499, "*PWD_f*")</f>
        <v>11</v>
      </c>
      <c r="L8" s="7">
        <f>COUNTIF($A$119:$A$499, "*PWD_f*")</f>
        <v>23</v>
      </c>
      <c r="N8" s="3" t="s">
        <v>125</v>
      </c>
      <c r="O8" s="7">
        <f>COUNTIF($A$4:$A$499, "*jun*G_m*")</f>
        <v>2</v>
      </c>
      <c r="P8" s="7">
        <f>COUNTIF($A$4:$A$499, "*jun*WSB_m*")</f>
        <v>2</v>
      </c>
      <c r="Q8" s="7">
        <f>COUNTIF($A$4:$A$499, "*jun*LEW_m*")</f>
        <v>0</v>
      </c>
      <c r="R8" s="7">
        <f>COUNTIF($A$4:$A$499, "*jun*PERC_m*")</f>
        <v>0</v>
      </c>
      <c r="T8" s="7">
        <f>COUNTIF($A$4:$A$499, "*jun*PWD_m*")</f>
        <v>0</v>
      </c>
      <c r="U8" s="7">
        <f>COUNTIF($A$4:$A$499, "*jun*MSM_m*")</f>
        <v>0</v>
      </c>
    </row>
    <row r="9" ht="18.0" customHeight="1">
      <c r="A9" s="3" t="s">
        <v>37</v>
      </c>
      <c r="D9" s="4" t="s">
        <v>38</v>
      </c>
      <c r="E9" s="1"/>
      <c r="J9" s="4" t="s">
        <v>31</v>
      </c>
      <c r="K9" s="7">
        <f>COUNTIF($B$4:$B$499, "*MSM_m*")</f>
        <v>5</v>
      </c>
      <c r="L9" s="7">
        <f>COUNTIF($A$4:$A$499, "*MSM_m*")</f>
        <v>16</v>
      </c>
      <c r="N9" s="3" t="s">
        <v>146</v>
      </c>
      <c r="O9" s="7">
        <f>COUNTIF($A$4:$A$499, "*jul*G_m*")</f>
        <v>0</v>
      </c>
      <c r="P9" s="7">
        <f>COUNTIF($A$4:$A$499, "*jul*WSB_m*")</f>
        <v>0</v>
      </c>
      <c r="Q9" s="7">
        <f>COUNTIF($A$4:$A$499, "*jul*LEW_m*")</f>
        <v>0</v>
      </c>
      <c r="R9" s="7">
        <f>COUNTIF($A$4:$A$499, "*jul*PERC_m*")</f>
        <v>1</v>
      </c>
      <c r="T9" s="7">
        <f>COUNTIF($A$4:$A$499, "*jul*PWD_m*")</f>
        <v>0</v>
      </c>
      <c r="U9" s="7">
        <f>COUNTIF($A$4:$A$499, "*jul*MSM_m*")</f>
        <v>1</v>
      </c>
    </row>
    <row r="10" ht="18.0" customHeight="1">
      <c r="A10" s="3" t="s">
        <v>39</v>
      </c>
      <c r="D10" s="4" t="s">
        <v>14</v>
      </c>
      <c r="E10" s="1"/>
      <c r="J10" s="4" t="s">
        <v>158</v>
      </c>
      <c r="K10" s="7">
        <f>COUNTIF($B$86:$B$499, "*MSM_f*")</f>
        <v>12</v>
      </c>
      <c r="L10" s="7">
        <f>COUNTIF($A$4:$A$499, "*MSM_f*")</f>
        <v>22</v>
      </c>
      <c r="N10" s="3" t="s">
        <v>163</v>
      </c>
      <c r="O10" s="7">
        <f>COUNTIF($A$4:$A$499, "*aug*G_m*")</f>
        <v>0</v>
      </c>
      <c r="P10" s="7">
        <f>COUNTIF($A$4:$A$499, "*aug*WSB_m*")</f>
        <v>0</v>
      </c>
      <c r="Q10" s="7">
        <f>COUNTIF($A$4:$A$499, "*aug*LEW_m*")</f>
        <v>1</v>
      </c>
      <c r="R10" s="7">
        <f>COUNTIF($A$4:$A$499, "*aug*PERC_m*")</f>
        <v>1</v>
      </c>
      <c r="T10" s="7">
        <f>COUNTIF($A$4:$A$499, "*aug*PWD_m*")</f>
        <v>0</v>
      </c>
      <c r="U10" s="7">
        <f>COUNTIF($A$4:$A$499, "*aug*MSM_m*")</f>
        <v>2</v>
      </c>
    </row>
    <row r="11" ht="18.0" customHeight="1">
      <c r="A11" s="3" t="s">
        <v>40</v>
      </c>
      <c r="D11" s="4" t="s">
        <v>38</v>
      </c>
      <c r="E11" s="1"/>
      <c r="J11" s="4" t="s">
        <v>29</v>
      </c>
      <c r="K11" s="7">
        <f>COUNTIF($B$54:$B$499, "*LEW_m*")</f>
        <v>5</v>
      </c>
      <c r="L11" s="7">
        <f>COUNTIF($A$119:$A$499, "*LEW_m*")</f>
        <v>26</v>
      </c>
      <c r="N11" s="3" t="s">
        <v>184</v>
      </c>
      <c r="O11" s="7">
        <f>COUNTIF($A$4:$A$499, "*sep*G_m*")</f>
        <v>11</v>
      </c>
      <c r="P11" s="7">
        <f>COUNTIF($A$4:$A$499, "*sep*WSB_m*")</f>
        <v>5</v>
      </c>
      <c r="Q11" s="7">
        <f>COUNTIF($A$4:$A$499, "*sep*LEW_m*")</f>
        <v>8</v>
      </c>
      <c r="R11" s="7">
        <f>COUNTIF($A$4:$A$499, "*sep*PERC_m*")</f>
        <v>0</v>
      </c>
      <c r="T11" s="7">
        <f>COUNTIF($A$4:$A$499, "*sep*PWD_m*")</f>
        <v>12</v>
      </c>
      <c r="U11" s="7">
        <f>COUNTIF($A$4:$A$499, "*sep*MSM_m*")</f>
        <v>2</v>
      </c>
    </row>
    <row r="12" ht="18.0" customHeight="1">
      <c r="A12" s="3" t="s">
        <v>42</v>
      </c>
      <c r="D12" s="4" t="s">
        <v>38</v>
      </c>
      <c r="E12" s="1"/>
      <c r="J12" s="4" t="s">
        <v>193</v>
      </c>
      <c r="K12" s="7">
        <f>COUNTIF($B54:$B$499, "*LEW_f*")</f>
        <v>3</v>
      </c>
      <c r="L12" s="7">
        <f>COUNTIF($A93:$A$499, "*LEW_f*")</f>
        <v>19</v>
      </c>
      <c r="N12" s="3" t="s">
        <v>197</v>
      </c>
      <c r="O12" s="7">
        <f>COUNTIF($A$4:$A$499, "*oct*G_m*")</f>
        <v>2</v>
      </c>
      <c r="P12" s="7">
        <f>COUNTIF($A$4:$A$499, "*oct*WSB_m*")</f>
        <v>3</v>
      </c>
      <c r="Q12" s="7">
        <f>COUNTIF($A$4:$A$499, "*oct*LEW_m*")</f>
        <v>3</v>
      </c>
      <c r="R12" s="7">
        <f>COUNTIF($A$4:$A$499, "*oct*PERC_m*")</f>
        <v>3</v>
      </c>
      <c r="T12" s="7">
        <f>COUNTIF($A$4:$A$499, "*oct*PWD_m*")</f>
        <v>0</v>
      </c>
      <c r="U12" s="7">
        <f>COUNTIF($A$4:$A$499, "*oct*MSM_m*")</f>
        <v>2</v>
      </c>
    </row>
    <row r="13" ht="18.0" customHeight="1">
      <c r="A13" s="3"/>
      <c r="D13" s="4"/>
      <c r="E13" s="1"/>
      <c r="J13" s="4" t="s">
        <v>207</v>
      </c>
      <c r="K13" s="7">
        <f>COUNTIF($B54:$B$499, "*CAST_m*")</f>
        <v>2</v>
      </c>
      <c r="L13" s="7">
        <f>COUNTIF($A93:$A$499, "*CAST_m*")</f>
        <v>7</v>
      </c>
      <c r="N13" s="3" t="s">
        <v>209</v>
      </c>
      <c r="O13" s="7">
        <f>COUNTIF($A$4:$A$499, "*nov*G_m*")</f>
        <v>0</v>
      </c>
      <c r="P13" s="7">
        <f>COUNTIF($A$4:$A$499, "*nov*WSB_m*")</f>
        <v>1</v>
      </c>
      <c r="Q13" s="7">
        <f>COUNTIF($A$4:$A$499, "*nov*LEW_m*")</f>
        <v>0</v>
      </c>
      <c r="R13" s="7">
        <f>COUNTIF($A$4:$A$499, "*nov*PERC_m*")</f>
        <v>0</v>
      </c>
      <c r="T13" s="7">
        <f>COUNTIF($A$4:$A$499, "*nov*LEW_m*")</f>
        <v>0</v>
      </c>
      <c r="U13" s="7">
        <f>COUNTIF($A$4:$A$499, "*nov*MSM_m*")</f>
        <v>2</v>
      </c>
    </row>
    <row r="14" ht="18.0" customHeight="1">
      <c r="A14" s="3" t="s">
        <v>45</v>
      </c>
      <c r="D14" s="4" t="s">
        <v>14</v>
      </c>
      <c r="E14" s="1"/>
      <c r="J14" s="4" t="s">
        <v>219</v>
      </c>
      <c r="K14" s="7">
        <f>COUNTIF($B$54:$B$499, "*CAST_f*")</f>
        <v>0</v>
      </c>
      <c r="L14" s="7">
        <f>COUNTIF($A$119:$A$499, "*CAST_f*")</f>
        <v>3</v>
      </c>
      <c r="N14" s="3" t="s">
        <v>222</v>
      </c>
      <c r="O14" s="7">
        <f>COUNTIF($A$4:$A$499, "*dec*G_m*")</f>
        <v>0</v>
      </c>
      <c r="P14" s="7">
        <f>COUNTIF($A$4:$A$499, "*dec*WSB_m*")</f>
        <v>8</v>
      </c>
      <c r="Q14" s="7">
        <f>COUNTIF($A$4:$A$499, "*dec*LEW_m*")</f>
        <v>3</v>
      </c>
      <c r="R14" s="7">
        <f>COUNTIF($A$4:$A$499, "*dec*PERC_m*")</f>
        <v>0</v>
      </c>
      <c r="T14" s="7">
        <f>COUNTIF($A$4:$A$499, "*dec*PWD_m*")</f>
        <v>0</v>
      </c>
      <c r="U14" s="7">
        <f>COUNTIF($A$4:$A$499, "*dec*MSM_m*")</f>
        <v>5</v>
      </c>
    </row>
    <row r="15" ht="18.0" customHeight="1">
      <c r="A15" s="3" t="s">
        <v>46</v>
      </c>
      <c r="D15" s="4"/>
      <c r="E15" s="1"/>
      <c r="J15" s="4" t="s">
        <v>230</v>
      </c>
      <c r="K15" s="7">
        <f>COUNTIF($B54:$B$499, "*SPRET_m*")</f>
        <v>1</v>
      </c>
      <c r="L15" s="7">
        <f>COUNTIF($A93:$A$499, "*SPRET_m*")</f>
        <v>7</v>
      </c>
      <c r="T15" s="3" t="s">
        <v>234</v>
      </c>
      <c r="U15" s="3" t="s">
        <v>235</v>
      </c>
    </row>
    <row r="16" ht="18.0" customHeight="1">
      <c r="A16" s="3" t="s">
        <v>47</v>
      </c>
      <c r="D16" s="4"/>
      <c r="E16" s="1"/>
      <c r="J16" s="4" t="s">
        <v>236</v>
      </c>
      <c r="K16" s="7">
        <f>COUNTIF($B$54:$B$499, "*SPRET_f*")</f>
        <v>0</v>
      </c>
      <c r="L16" s="7">
        <f>COUNTIF($A$119:$A$499, "*SPRET_f*")</f>
        <v>10</v>
      </c>
      <c r="N16" s="6" t="s">
        <v>41</v>
      </c>
      <c r="O16" s="7">
        <f>COUNTIF($A$1:$A$499, "*jan*G_f*")</f>
        <v>3</v>
      </c>
      <c r="P16" s="7">
        <f>COUNTIF($A$1:$A$499, "*jan*WSB_f*")</f>
        <v>0</v>
      </c>
      <c r="Q16" s="7">
        <f>COUNTIF($A$1:$A$499, "*jan*LEW_f*")</f>
        <v>10</v>
      </c>
      <c r="T16" s="7">
        <f>COUNTIF($A$1:$A$499, "*jan*MSM_f*")</f>
        <v>0</v>
      </c>
      <c r="U16" s="7">
        <f>COUNTIF($A$1:$A$499, "*jan*PWD_f*")</f>
        <v>0</v>
      </c>
    </row>
    <row r="17" ht="18.0" customHeight="1">
      <c r="A17" s="3" t="s">
        <v>48</v>
      </c>
      <c r="D17" s="10" t="s">
        <v>38</v>
      </c>
      <c r="E17" s="1"/>
      <c r="J17" s="4" t="s">
        <v>250</v>
      </c>
      <c r="K17" s="7">
        <f>COUNTIF($B$69:$B$516, "*HMI_m*")</f>
        <v>3</v>
      </c>
      <c r="L17" s="7">
        <f>COUNTIF($A$119:$A$499, "*HMI_m*")</f>
        <v>3</v>
      </c>
      <c r="N17" s="3" t="s">
        <v>54</v>
      </c>
      <c r="O17" s="7">
        <f>COUNTIF($A$1:$A$499, "*feb*G_f*")</f>
        <v>3</v>
      </c>
      <c r="P17" s="7">
        <f>COUNTIF($A$1:$A$499, "*feb*WSB_f*")</f>
        <v>0</v>
      </c>
      <c r="Q17" s="7">
        <f>COUNTIF($A$1:$A$499, "*feb*LEW_f*")</f>
        <v>1</v>
      </c>
      <c r="T17" s="7">
        <f>COUNTIF($A$1:$A$499, "*feb*MSM_f*")</f>
        <v>0</v>
      </c>
      <c r="U17" s="7">
        <f>COUNTIF($A$1:$A$499, "*feb*PWD_f*")</f>
        <v>7</v>
      </c>
    </row>
    <row r="18" ht="18.0" customHeight="1">
      <c r="A18" s="3" t="s">
        <v>51</v>
      </c>
      <c r="D18" s="4" t="s">
        <v>35</v>
      </c>
      <c r="E18" s="1"/>
      <c r="J18" s="4" t="s">
        <v>258</v>
      </c>
      <c r="K18" s="7">
        <f>COUNTIF($B$46:$B$499, "*HMI_f*")</f>
        <v>0</v>
      </c>
      <c r="L18" s="7">
        <f>COUNTIF($A$40:$A$499, "*HMI_f*")</f>
        <v>0</v>
      </c>
      <c r="N18" s="3" t="s">
        <v>71</v>
      </c>
      <c r="O18" s="7">
        <f>COUNTIF($A$1:$A$499, "*mar*G_f*")</f>
        <v>5</v>
      </c>
      <c r="P18" s="7">
        <f>COUNTIF($A$1:$A$499, "*mar*WSB_f*")</f>
        <v>0</v>
      </c>
      <c r="Q18" s="7">
        <f>COUNTIF($A$1:$A$499, "*mar*LEW_f*")</f>
        <v>0</v>
      </c>
      <c r="T18" s="7">
        <f>COUNTIF($A$1:$A$499, "*mar*MSM_f*")</f>
        <v>0</v>
      </c>
      <c r="U18" s="7">
        <f>COUNTIF($A$1:$A$499, "*mar*PWD_f*")</f>
        <v>0</v>
      </c>
    </row>
    <row r="19" ht="18.0" customHeight="1">
      <c r="A19" s="3" t="s">
        <v>52</v>
      </c>
      <c r="D19" s="4" t="s">
        <v>38</v>
      </c>
      <c r="E19" s="1"/>
      <c r="J19" s="4" t="s">
        <v>268</v>
      </c>
      <c r="K19" s="7">
        <f>COUNTIF($B$54:$B$499, "*SPI*_m*")</f>
        <v>4</v>
      </c>
      <c r="L19" s="7">
        <f>COUNTIF($A$119:$A$499, "*SPIC_m*")</f>
        <v>7</v>
      </c>
      <c r="N19" s="3" t="s">
        <v>94</v>
      </c>
      <c r="O19" s="7">
        <f>COUNTIF($A$1:$A$499, "*apr*G_f*")</f>
        <v>0</v>
      </c>
      <c r="P19" s="7">
        <f>COUNTIF($A$1:$A$499, "*apr*WSB_f*")</f>
        <v>4</v>
      </c>
      <c r="Q19" s="7">
        <f>COUNTIF($A$1:$A$499, "*apr*LEW_f*")</f>
        <v>0</v>
      </c>
      <c r="T19" s="7">
        <f>COUNTIF($A$1:$A$499, "*apr*MSM_f*")</f>
        <v>0</v>
      </c>
      <c r="U19" s="7">
        <f>COUNTIF($A$1:$A$499, "*apr*PWD_f*")</f>
        <v>8</v>
      </c>
    </row>
    <row r="20" ht="18.0" customHeight="1">
      <c r="A20" s="3" t="s">
        <v>53</v>
      </c>
      <c r="D20" s="4" t="s">
        <v>35</v>
      </c>
      <c r="E20" s="1"/>
      <c r="J20" s="4" t="s">
        <v>277</v>
      </c>
      <c r="K20" s="7">
        <f>COUNTIF($B54:$B$499, "*SPI*_f*")</f>
        <v>5</v>
      </c>
      <c r="L20" s="7">
        <f>COUNTIF($A$130:$A$499, "*SPIC_f*")</f>
        <v>12</v>
      </c>
      <c r="N20" s="3" t="s">
        <v>105</v>
      </c>
      <c r="O20" s="7">
        <f>COUNTIF($A$1:$A$499, "*may*G_f*")</f>
        <v>0</v>
      </c>
      <c r="P20" s="7">
        <f>COUNTIF($A$1:$A$499, "*may*WSB_f*")</f>
        <v>0</v>
      </c>
      <c r="Q20" s="7">
        <f>COUNTIF($A$1:$A$499, "*may*LEW_f*")</f>
        <v>0</v>
      </c>
      <c r="T20" s="7">
        <f>COUNTIF($A$1:$A$499, "*may*MSM_f*")</f>
        <v>0</v>
      </c>
      <c r="U20" s="7">
        <f>COUNTIF($A$1:$A$499, "*may*PWD_f*")</f>
        <v>0</v>
      </c>
    </row>
    <row r="21" ht="18.0" customHeight="1">
      <c r="A21" s="3" t="s">
        <v>55</v>
      </c>
      <c r="D21" s="4" t="s">
        <v>56</v>
      </c>
      <c r="E21" s="1"/>
      <c r="J21" s="4" t="s">
        <v>299</v>
      </c>
      <c r="K21" s="7">
        <f>COUNTIF($B46:$B$499, "*KAZ*_m*")</f>
        <v>4</v>
      </c>
      <c r="L21" s="7">
        <f>COUNTIF($A40:$A$499, "*KAZ_m*")</f>
        <v>19</v>
      </c>
      <c r="N21" s="3" t="s">
        <v>125</v>
      </c>
      <c r="O21" s="7">
        <f>COUNTIF($A$1:$A$499, "*jun*G_f*")</f>
        <v>4</v>
      </c>
      <c r="P21" s="7">
        <f>COUNTIF($A$1:$A$499, "*jun*WSB_f*")</f>
        <v>6</v>
      </c>
      <c r="Q21" s="7">
        <f>COUNTIF($A$1:$A$499, "*jun*LEW_f*")</f>
        <v>0</v>
      </c>
      <c r="T21" s="7">
        <f>COUNTIF($A$1:$A$499, "*jun*MSM_f*")</f>
        <v>0</v>
      </c>
      <c r="U21" s="7">
        <f>COUNTIF($A$1:$A$499, "*jun*PWD_f*")</f>
        <v>0</v>
      </c>
    </row>
    <row r="22" ht="18.0" customHeight="1">
      <c r="A22" s="3" t="s">
        <v>57</v>
      </c>
      <c r="D22" s="4" t="s">
        <v>35</v>
      </c>
      <c r="E22" s="1"/>
      <c r="J22" s="4" t="s">
        <v>320</v>
      </c>
      <c r="K22" s="7">
        <f>COUNTIF($B46:$B$499, "*KAZ_f*")</f>
        <v>4</v>
      </c>
      <c r="L22" s="7">
        <f>COUNTIF($A40:$A$499, "*KAZ_f*")</f>
        <v>9</v>
      </c>
      <c r="N22" s="3" t="s">
        <v>146</v>
      </c>
      <c r="O22" s="7">
        <f t="shared" ref="O22:P22" si="1">COUNTIF($A$1:$A$499, "*jul*G_f*")</f>
        <v>1</v>
      </c>
      <c r="P22" s="7">
        <f t="shared" si="1"/>
        <v>1</v>
      </c>
      <c r="Q22" s="7">
        <f>COUNTIF($A$1:$A$499, "*jul*LEW_f*")</f>
        <v>1</v>
      </c>
      <c r="T22" s="7">
        <f>COUNTIF($A$1:$A$499, "*jul*MSM_f*")</f>
        <v>3</v>
      </c>
      <c r="U22" s="7">
        <f>COUNTIF($A$1:$A$499, "*jul*PWD_f*")</f>
        <v>0</v>
      </c>
    </row>
    <row r="23" ht="18.0" customHeight="1">
      <c r="A23" s="3" t="s">
        <v>58</v>
      </c>
      <c r="D23" s="12" t="s">
        <v>56</v>
      </c>
      <c r="E23" s="1"/>
      <c r="J23" s="3" t="s">
        <v>340</v>
      </c>
      <c r="K23" s="7">
        <f>COUNTIF($B54:$B$499, "*MAD*")</f>
        <v>8</v>
      </c>
      <c r="L23" s="7">
        <f>COUNTIF($A54:$A$499, "*MAD*")</f>
        <v>14</v>
      </c>
      <c r="N23" s="3" t="s">
        <v>163</v>
      </c>
      <c r="O23" s="7">
        <f>COUNTIF($A$1:$A$499, "*aug*G_f*")</f>
        <v>0</v>
      </c>
      <c r="P23" s="7">
        <f>COUNTIF($A$1:$A$499, "*aug*WSB_f*")</f>
        <v>0</v>
      </c>
      <c r="Q23" s="7">
        <f>COUNTIF($A$1:$A$499, "*aug*LEW_f*")</f>
        <v>1</v>
      </c>
      <c r="T23" s="7">
        <f>COUNTIF($A$1:$A$499, "*aug*MSM_f*")</f>
        <v>1</v>
      </c>
      <c r="U23" s="7">
        <f>COUNTIF($A$1:$A$499, "*aug*PWD_f*")</f>
        <v>0</v>
      </c>
    </row>
    <row r="24" ht="18.0" customHeight="1">
      <c r="A24" s="3" t="s">
        <v>59</v>
      </c>
      <c r="D24" s="4" t="s">
        <v>35</v>
      </c>
      <c r="E24" s="1"/>
      <c r="J24" s="4" t="s">
        <v>359</v>
      </c>
      <c r="K24" s="7">
        <f>COUNTIF($B$54:$B$516, "*TOM_m*")</f>
        <v>1</v>
      </c>
      <c r="L24" s="7">
        <f>COUNTIF($A$54:$A$499, "*TOM_m*")</f>
        <v>2</v>
      </c>
      <c r="N24" s="3" t="s">
        <v>184</v>
      </c>
      <c r="O24" s="7">
        <f>COUNTIF($A$1:$A$499, "*sep*G_f*")</f>
        <v>0</v>
      </c>
      <c r="P24" s="7">
        <f>COUNTIF($A$1:$A$499, "*sep*WSB_f*")</f>
        <v>3</v>
      </c>
      <c r="Q24" s="7">
        <f>COUNTIF($A$1:$A$499, "*sep*LEW_f*")</f>
        <v>0</v>
      </c>
      <c r="T24" s="7">
        <f>COUNTIF($A$1:$A$499, "*sep*MSM_f*")</f>
        <v>6</v>
      </c>
      <c r="U24" s="7">
        <f>COUNTIF($A$1:$A$499, "*sep*PWD_f*")</f>
        <v>0</v>
      </c>
    </row>
    <row r="25" ht="18.0" customHeight="1">
      <c r="A25" s="3" t="s">
        <v>61</v>
      </c>
      <c r="D25" s="4" t="s">
        <v>35</v>
      </c>
      <c r="E25" s="1"/>
      <c r="J25" s="13" t="s">
        <v>379</v>
      </c>
      <c r="K25" s="7">
        <f>COUNTIF($B$54:$B$499, "*TOM_f*")</f>
        <v>0</v>
      </c>
      <c r="L25" s="7">
        <f>COUNTIF($A$54:$A$499, "*TOM_f*")</f>
        <v>0</v>
      </c>
      <c r="N25" s="3" t="s">
        <v>197</v>
      </c>
      <c r="O25" s="7">
        <f>COUNTIF($A$1:$A$499, "*oct*G_f*")</f>
        <v>5</v>
      </c>
      <c r="P25" s="7">
        <f>COUNTIF($A$1:$A$499, "*oct*WSB_f*")</f>
        <v>5</v>
      </c>
      <c r="Q25" s="7">
        <f>COUNTIF($A$1:$A$499, "*oct*LEW_f*")</f>
        <v>6</v>
      </c>
      <c r="T25" s="7">
        <f>COUNTIF($A$1:$A$499, "*oct*MSM_f*")</f>
        <v>0</v>
      </c>
      <c r="U25" s="7">
        <f>COUNTIF($A$1:$A$499, "*oct*PWD_f*")</f>
        <v>8</v>
      </c>
    </row>
    <row r="26" ht="18.0" customHeight="1">
      <c r="A26" s="3" t="s">
        <v>62</v>
      </c>
      <c r="D26" s="4" t="s">
        <v>56</v>
      </c>
      <c r="E26" s="1"/>
      <c r="J26" s="4" t="s">
        <v>394</v>
      </c>
      <c r="K26" s="7">
        <f>COUNTIF($B$4:$B$516, "*MOLF_m*")</f>
        <v>1</v>
      </c>
      <c r="L26" s="7">
        <f>COUNTIF($A$4:$A$499, "*MOLF_m*")</f>
        <v>7</v>
      </c>
      <c r="N26" s="3" t="s">
        <v>209</v>
      </c>
      <c r="O26" s="7">
        <f>COUNTIF($A$1:$A$499, "*nov*G_f*")</f>
        <v>0</v>
      </c>
      <c r="P26" s="7">
        <f>COUNTIF($A$1:$A$499, "*nov*WSB_f*")</f>
        <v>8</v>
      </c>
      <c r="Q26" s="7">
        <f>COUNTIF($A$1:$A$499, "*nov*LEW_f*")</f>
        <v>0</v>
      </c>
      <c r="T26" s="7">
        <f>COUNTIF($A$1:$A$499, "*nov*MSM_f*")</f>
        <v>5</v>
      </c>
      <c r="U26" s="7">
        <f>COUNTIF($A$1:$A$499, "*nov*PWD_f*")</f>
        <v>0</v>
      </c>
    </row>
    <row r="27" ht="18.0" customHeight="1">
      <c r="A27" s="3"/>
      <c r="D27" s="4"/>
      <c r="E27" s="1"/>
      <c r="J27" s="4" t="s">
        <v>408</v>
      </c>
      <c r="K27" s="7">
        <f>COUNTIF($B$4:$B$499, "*MOLF_f*")</f>
        <v>0</v>
      </c>
      <c r="L27" s="7">
        <f>COUNTIF($A$4:$A$499, "*MOLF_f*")</f>
        <v>0</v>
      </c>
      <c r="N27" s="3" t="s">
        <v>222</v>
      </c>
      <c r="O27" s="7">
        <f>COUNTIF($A$1:$A$499, "*dec*G_f*")</f>
        <v>0</v>
      </c>
      <c r="P27" s="7">
        <f>COUNTIF($A$1:$A$499, "*dec*WSB_f*")</f>
        <v>0</v>
      </c>
      <c r="Q27" s="7">
        <f>COUNTIF($A$1:$A$499, "*dec*LEW_f*")</f>
        <v>1</v>
      </c>
      <c r="T27" s="7">
        <f>COUNTIF($A$1:$A$499, "*dec*MSM_f*")</f>
        <v>7</v>
      </c>
      <c r="U27" s="7">
        <f>COUNTIF($A$1:$A$499, "*dec*PWD_f*")</f>
        <v>0</v>
      </c>
    </row>
    <row r="28" ht="18.0" customHeight="1">
      <c r="A28" s="3" t="s">
        <v>63</v>
      </c>
      <c r="B28" s="3" t="s">
        <v>63</v>
      </c>
      <c r="D28" s="4" t="s">
        <v>64</v>
      </c>
      <c r="E28" s="1"/>
      <c r="J28" s="4" t="s">
        <v>421</v>
      </c>
      <c r="K28" s="7">
        <f>COUNTIF($B$54:$B$516, "*SKIVE_m*")</f>
        <v>0</v>
      </c>
      <c r="L28" s="7">
        <f>COUNTIF($A$4:$A$499, "*SKIVE_m*")</f>
        <v>3</v>
      </c>
    </row>
    <row r="29" ht="18.0" customHeight="1">
      <c r="A29" s="3" t="s">
        <v>65</v>
      </c>
      <c r="B29" s="3" t="s">
        <v>65</v>
      </c>
      <c r="D29" s="4" t="s">
        <v>66</v>
      </c>
      <c r="E29" s="1"/>
      <c r="J29" s="4" t="s">
        <v>427</v>
      </c>
      <c r="K29" s="7">
        <f>COUNTIF($B$4:$B$499, "*SKIVE_f*")</f>
        <v>0</v>
      </c>
      <c r="L29" s="7">
        <f>COUNTIF($A$4:$A$499, "*SKIVE_f*")</f>
        <v>9</v>
      </c>
    </row>
    <row r="30" ht="18.0" customHeight="1">
      <c r="A30" s="3" t="s">
        <v>67</v>
      </c>
      <c r="B30" s="3" t="s">
        <v>67</v>
      </c>
      <c r="D30" s="4" t="s">
        <v>64</v>
      </c>
      <c r="E30" s="1"/>
      <c r="J30" s="4" t="s">
        <v>435</v>
      </c>
      <c r="K30" s="7">
        <f>COUNTIF($B$4:$B$516, "*CAROLI_m*")</f>
        <v>1</v>
      </c>
      <c r="L30" s="7">
        <f>COUNTIF($A$4:$A$499, "*CAROLI_m*")</f>
        <v>3</v>
      </c>
    </row>
    <row r="31" ht="18.0" customHeight="1">
      <c r="A31" s="3" t="s">
        <v>68</v>
      </c>
      <c r="B31" s="3" t="s">
        <v>68</v>
      </c>
      <c r="D31" s="4" t="s">
        <v>66</v>
      </c>
      <c r="E31" s="1"/>
      <c r="J31" s="4" t="s">
        <v>444</v>
      </c>
      <c r="K31" s="7">
        <f>COUNTIF($B$4:$B$516, "*CZECH_m*")</f>
        <v>0</v>
      </c>
      <c r="L31" s="7">
        <f>COUNTIF($A$4:$A$499, "*CZECH_m*")</f>
        <v>7</v>
      </c>
    </row>
    <row r="32" ht="18.0" customHeight="1">
      <c r="A32" s="3" t="s">
        <v>69</v>
      </c>
      <c r="B32" s="3" t="s">
        <v>69</v>
      </c>
      <c r="D32" s="4" t="s">
        <v>66</v>
      </c>
      <c r="E32" s="1"/>
      <c r="J32" s="4" t="s">
        <v>449</v>
      </c>
      <c r="K32" s="7">
        <f>COUNTIF($B$4:$B$499, "*CZECH_f*")</f>
        <v>0</v>
      </c>
      <c r="L32" s="7">
        <f>COUNTIF($A$4:$A$499, "*CZECH_f*")</f>
        <v>3</v>
      </c>
    </row>
    <row r="33" ht="18.0" customHeight="1">
      <c r="A33" s="3" t="s">
        <v>72</v>
      </c>
      <c r="B33" s="3" t="s">
        <v>72</v>
      </c>
      <c r="D33" s="4" t="s">
        <v>66</v>
      </c>
      <c r="E33" s="4" t="s">
        <v>56</v>
      </c>
      <c r="J33" s="3" t="s">
        <v>454</v>
      </c>
      <c r="K33" s="7">
        <f>COUNTIF($B$4:$B$499, "*PERC_m*")</f>
        <v>0</v>
      </c>
      <c r="L33" s="7">
        <f>COUNTIF($A$4:$A$499, "*PERC_m*")</f>
        <v>5</v>
      </c>
    </row>
    <row r="34" ht="18.0" customHeight="1">
      <c r="A34" s="3" t="s">
        <v>73</v>
      </c>
      <c r="B34" s="3" t="s">
        <v>73</v>
      </c>
      <c r="D34" s="4" t="s">
        <v>64</v>
      </c>
      <c r="E34" s="1"/>
      <c r="J34" s="3" t="s">
        <v>460</v>
      </c>
      <c r="K34" s="7">
        <f>COUNTIF($B$4:$B$499, "*PERC_f*")</f>
        <v>0</v>
      </c>
      <c r="L34" s="7">
        <f>COUNTIF($A$4:$A$499, "*PERC_f*")</f>
        <v>0</v>
      </c>
    </row>
    <row r="35" ht="18.0" customHeight="1">
      <c r="A35" s="3" t="s">
        <v>74</v>
      </c>
      <c r="B35" s="3" t="s">
        <v>74</v>
      </c>
      <c r="D35" s="4" t="s">
        <v>64</v>
      </c>
      <c r="E35" s="1"/>
    </row>
    <row r="36" ht="18.0" customHeight="1">
      <c r="A36" s="3" t="s">
        <v>76</v>
      </c>
      <c r="B36" s="3" t="s">
        <v>76</v>
      </c>
      <c r="D36" s="4" t="s">
        <v>64</v>
      </c>
      <c r="E36" s="4" t="s">
        <v>56</v>
      </c>
    </row>
    <row r="37" ht="18.0" customHeight="1">
      <c r="A37" s="3" t="s">
        <v>78</v>
      </c>
      <c r="B37" s="3" t="s">
        <v>78</v>
      </c>
      <c r="D37" s="4" t="s">
        <v>66</v>
      </c>
      <c r="E37" s="1"/>
    </row>
    <row r="38" ht="18.0" customHeight="1">
      <c r="A38" s="3" t="s">
        <v>80</v>
      </c>
      <c r="B38" s="3" t="s">
        <v>80</v>
      </c>
      <c r="D38" s="4" t="s">
        <v>66</v>
      </c>
      <c r="E38" s="1"/>
    </row>
    <row r="39" ht="18.0" customHeight="1">
      <c r="A39" s="3" t="s">
        <v>82</v>
      </c>
      <c r="B39" s="3" t="s">
        <v>82</v>
      </c>
      <c r="D39" s="4" t="s">
        <v>56</v>
      </c>
      <c r="E39" s="1"/>
    </row>
    <row r="40" ht="18.0" customHeight="1">
      <c r="A40" s="3" t="s">
        <v>83</v>
      </c>
      <c r="B40" s="3" t="s">
        <v>83</v>
      </c>
      <c r="D40" s="4" t="s">
        <v>64</v>
      </c>
      <c r="E40" s="1"/>
    </row>
    <row r="41" ht="18.0" customHeight="1">
      <c r="D41" s="4"/>
      <c r="E41" s="1"/>
    </row>
    <row r="42" ht="18.0" customHeight="1">
      <c r="A42" s="3" t="s">
        <v>84</v>
      </c>
      <c r="D42" s="12" t="s">
        <v>85</v>
      </c>
      <c r="E42" s="1"/>
    </row>
    <row r="43" ht="18.0" customHeight="1">
      <c r="A43" s="3" t="s">
        <v>86</v>
      </c>
      <c r="D43" s="4" t="s">
        <v>85</v>
      </c>
      <c r="E43" s="1"/>
    </row>
    <row r="44" ht="18.0" customHeight="1">
      <c r="A44" s="3" t="s">
        <v>89</v>
      </c>
      <c r="D44" s="4" t="s">
        <v>85</v>
      </c>
      <c r="E44" s="1"/>
    </row>
    <row r="45" ht="18.0" customHeight="1">
      <c r="A45" s="3" t="s">
        <v>90</v>
      </c>
      <c r="D45" s="4" t="s">
        <v>85</v>
      </c>
      <c r="E45" s="1"/>
    </row>
    <row r="46" ht="18.0" customHeight="1">
      <c r="A46" s="3" t="s">
        <v>91</v>
      </c>
      <c r="D46" s="4" t="s">
        <v>92</v>
      </c>
      <c r="E46" s="1"/>
    </row>
    <row r="47" ht="18.0" customHeight="1">
      <c r="A47" s="3" t="s">
        <v>93</v>
      </c>
      <c r="D47" s="4" t="s">
        <v>85</v>
      </c>
      <c r="E47" s="1"/>
    </row>
    <row r="48" ht="18.0" customHeight="1">
      <c r="A48" s="3" t="s">
        <v>75</v>
      </c>
      <c r="D48" s="15" t="s">
        <v>92</v>
      </c>
      <c r="E48" s="1"/>
    </row>
    <row r="49" ht="18.0" customHeight="1">
      <c r="A49" s="3" t="s">
        <v>77</v>
      </c>
      <c r="D49" s="4" t="s">
        <v>92</v>
      </c>
      <c r="E49" s="1"/>
    </row>
    <row r="50" ht="18.0" customHeight="1">
      <c r="A50" s="3" t="s">
        <v>79</v>
      </c>
      <c r="D50" s="15" t="s">
        <v>92</v>
      </c>
      <c r="E50" s="1"/>
    </row>
    <row r="51" ht="18.0" customHeight="1">
      <c r="A51" s="3" t="s">
        <v>81</v>
      </c>
      <c r="D51" s="15" t="s">
        <v>92</v>
      </c>
      <c r="E51" s="1"/>
    </row>
    <row r="52" ht="18.0" customHeight="1">
      <c r="A52" s="3" t="s">
        <v>88</v>
      </c>
      <c r="D52" s="15" t="s">
        <v>92</v>
      </c>
      <c r="E52" s="1"/>
    </row>
    <row r="53" ht="18.0" customHeight="1">
      <c r="A53" s="3"/>
      <c r="D53" s="4"/>
      <c r="E53" s="1"/>
    </row>
    <row r="54" ht="18.0" customHeight="1">
      <c r="A54" s="3" t="s">
        <v>95</v>
      </c>
      <c r="D54" s="4" t="s">
        <v>96</v>
      </c>
      <c r="E54" s="1"/>
    </row>
    <row r="55" ht="18.0" customHeight="1">
      <c r="A55" s="3" t="s">
        <v>97</v>
      </c>
      <c r="D55" s="12" t="s">
        <v>98</v>
      </c>
      <c r="E55" s="1"/>
    </row>
    <row r="56" ht="18.0" customHeight="1">
      <c r="A56" s="3" t="s">
        <v>99</v>
      </c>
      <c r="D56" s="12" t="s">
        <v>96</v>
      </c>
      <c r="E56" s="1"/>
    </row>
    <row r="57" ht="18.0" customHeight="1">
      <c r="A57" s="3" t="s">
        <v>100</v>
      </c>
      <c r="D57" s="4" t="s">
        <v>98</v>
      </c>
      <c r="E57" s="1"/>
    </row>
    <row r="58" ht="18.0" customHeight="1">
      <c r="A58" s="1" t="s">
        <v>101</v>
      </c>
      <c r="D58" s="12" t="s">
        <v>98</v>
      </c>
      <c r="E58" s="1"/>
    </row>
    <row r="59" ht="18.0" customHeight="1">
      <c r="D59" s="4"/>
      <c r="E59" s="1"/>
    </row>
    <row r="60" ht="18.0" customHeight="1">
      <c r="A60" s="3" t="s">
        <v>102</v>
      </c>
      <c r="D60" s="4"/>
      <c r="E60" s="1"/>
    </row>
    <row r="61" ht="18.0" customHeight="1">
      <c r="A61" s="3" t="s">
        <v>103</v>
      </c>
      <c r="D61" s="19" t="s">
        <v>104</v>
      </c>
      <c r="E61" s="1" t="s">
        <v>106</v>
      </c>
    </row>
    <row r="62" ht="18.0" customHeight="1">
      <c r="A62" s="3" t="s">
        <v>107</v>
      </c>
      <c r="D62" s="12" t="s">
        <v>108</v>
      </c>
      <c r="E62" s="1" t="s">
        <v>106</v>
      </c>
    </row>
    <row r="63" ht="18.0" customHeight="1">
      <c r="A63" s="3" t="s">
        <v>109</v>
      </c>
      <c r="D63" s="4" t="s">
        <v>104</v>
      </c>
      <c r="E63" s="1"/>
    </row>
    <row r="64" ht="18.0" customHeight="1">
      <c r="A64" s="3" t="s">
        <v>110</v>
      </c>
      <c r="D64" s="4" t="s">
        <v>108</v>
      </c>
      <c r="E64" s="1"/>
    </row>
    <row r="65" ht="18.0" customHeight="1">
      <c r="A65" s="3" t="s">
        <v>111</v>
      </c>
      <c r="D65" s="12" t="s">
        <v>104</v>
      </c>
      <c r="E65" s="1" t="s">
        <v>106</v>
      </c>
    </row>
    <row r="66" ht="18.0" customHeight="1">
      <c r="A66" s="3" t="s">
        <v>112</v>
      </c>
      <c r="D66" s="19" t="s">
        <v>104</v>
      </c>
      <c r="E66" s="1" t="s">
        <v>106</v>
      </c>
    </row>
    <row r="67" ht="18.0" customHeight="1">
      <c r="A67" s="3"/>
      <c r="D67" s="4"/>
      <c r="E67" s="1"/>
    </row>
    <row r="68" ht="18.0" customHeight="1">
      <c r="A68" s="3" t="s">
        <v>113</v>
      </c>
      <c r="D68" s="4" t="s">
        <v>114</v>
      </c>
      <c r="E68" s="1"/>
    </row>
    <row r="69" ht="18.0" customHeight="1">
      <c r="A69" s="3" t="s">
        <v>115</v>
      </c>
      <c r="D69" s="4" t="s">
        <v>114</v>
      </c>
      <c r="E69" s="1"/>
    </row>
    <row r="70" ht="18.0" customHeight="1">
      <c r="A70" s="3" t="s">
        <v>116</v>
      </c>
      <c r="B70" s="3" t="s">
        <v>116</v>
      </c>
      <c r="D70" s="4" t="s">
        <v>114</v>
      </c>
      <c r="E70" s="1"/>
    </row>
    <row r="71" ht="18.0" customHeight="1">
      <c r="A71" s="3" t="s">
        <v>119</v>
      </c>
      <c r="B71" s="3" t="s">
        <v>119</v>
      </c>
      <c r="D71" s="4" t="s">
        <v>114</v>
      </c>
      <c r="E71" s="1"/>
    </row>
    <row r="72" ht="18.0" customHeight="1">
      <c r="A72" s="3" t="s">
        <v>120</v>
      </c>
      <c r="B72" s="3" t="s">
        <v>120</v>
      </c>
      <c r="D72" s="4" t="s">
        <v>114</v>
      </c>
      <c r="E72" s="1"/>
    </row>
    <row r="73" ht="18.0" customHeight="1">
      <c r="A73" s="3" t="s">
        <v>121</v>
      </c>
      <c r="B73" s="3" t="s">
        <v>121</v>
      </c>
      <c r="D73" s="12" t="s">
        <v>122</v>
      </c>
      <c r="E73" s="1"/>
    </row>
    <row r="74" ht="18.0" customHeight="1">
      <c r="A74" s="3" t="s">
        <v>123</v>
      </c>
      <c r="D74" s="20" t="s">
        <v>124</v>
      </c>
      <c r="E74" s="1" t="s">
        <v>127</v>
      </c>
    </row>
    <row r="75" ht="18.0" customHeight="1">
      <c r="A75" s="3" t="s">
        <v>128</v>
      </c>
      <c r="D75" s="4" t="s">
        <v>122</v>
      </c>
      <c r="E75" s="1"/>
    </row>
    <row r="76" ht="18.0" customHeight="1">
      <c r="A76" s="3" t="s">
        <v>129</v>
      </c>
      <c r="B76" s="3" t="s">
        <v>129</v>
      </c>
      <c r="D76" s="12" t="s">
        <v>130</v>
      </c>
      <c r="E76" s="3" t="s">
        <v>114</v>
      </c>
    </row>
    <row r="77" ht="18.0" customHeight="1">
      <c r="A77" s="3" t="s">
        <v>131</v>
      </c>
      <c r="B77" s="3" t="s">
        <v>131</v>
      </c>
      <c r="D77" s="12" t="s">
        <v>122</v>
      </c>
      <c r="E77" s="1"/>
    </row>
    <row r="78" ht="18.0" customHeight="1">
      <c r="A78" s="3" t="s">
        <v>132</v>
      </c>
      <c r="D78" s="12" t="s">
        <v>124</v>
      </c>
      <c r="E78" s="1"/>
    </row>
    <row r="79" ht="18.0" customHeight="1">
      <c r="A79" s="3" t="s">
        <v>133</v>
      </c>
      <c r="D79" s="4" t="s">
        <v>122</v>
      </c>
      <c r="E79" s="4" t="s">
        <v>98</v>
      </c>
    </row>
    <row r="80">
      <c r="A80" s="3" t="s">
        <v>134</v>
      </c>
      <c r="D80" s="4" t="s">
        <v>122</v>
      </c>
      <c r="E80" s="1"/>
    </row>
    <row r="81">
      <c r="A81" s="1" t="s">
        <v>135</v>
      </c>
      <c r="D81" s="12" t="s">
        <v>136</v>
      </c>
      <c r="E81" s="1" t="s">
        <v>106</v>
      </c>
    </row>
    <row r="82">
      <c r="A82" s="1" t="s">
        <v>137</v>
      </c>
      <c r="D82" s="12" t="s">
        <v>138</v>
      </c>
      <c r="E82" s="1" t="s">
        <v>106</v>
      </c>
    </row>
    <row r="83">
      <c r="A83" s="3" t="s">
        <v>139</v>
      </c>
      <c r="D83" s="19" t="s">
        <v>136</v>
      </c>
      <c r="E83" s="1"/>
    </row>
    <row r="84">
      <c r="A84" s="3" t="s">
        <v>140</v>
      </c>
      <c r="D84" s="1" t="s">
        <v>127</v>
      </c>
      <c r="E84" s="1"/>
    </row>
    <row r="85">
      <c r="A85" s="3" t="s">
        <v>141</v>
      </c>
      <c r="D85" s="1" t="s">
        <v>127</v>
      </c>
      <c r="E85" s="1"/>
    </row>
    <row r="86">
      <c r="A86" s="3" t="s">
        <v>142</v>
      </c>
      <c r="D86" s="4" t="s">
        <v>143</v>
      </c>
      <c r="E86" s="1" t="s">
        <v>127</v>
      </c>
    </row>
    <row r="87">
      <c r="A87" s="3" t="s">
        <v>144</v>
      </c>
      <c r="D87" s="4" t="s">
        <v>143</v>
      </c>
      <c r="E87" s="1" t="s">
        <v>127</v>
      </c>
    </row>
    <row r="88">
      <c r="A88" s="3" t="s">
        <v>145</v>
      </c>
      <c r="D88" s="4" t="s">
        <v>147</v>
      </c>
      <c r="E88" s="1" t="s">
        <v>127</v>
      </c>
    </row>
    <row r="89">
      <c r="A89" s="3" t="s">
        <v>148</v>
      </c>
      <c r="D89" s="21" t="s">
        <v>149</v>
      </c>
      <c r="E89" s="9" t="s">
        <v>96</v>
      </c>
      <c r="F89" s="1" t="s">
        <v>106</v>
      </c>
    </row>
    <row r="90">
      <c r="A90" s="3" t="s">
        <v>150</v>
      </c>
      <c r="D90" s="4" t="s">
        <v>151</v>
      </c>
      <c r="E90" s="1"/>
    </row>
    <row r="91">
      <c r="A91" s="3" t="s">
        <v>152</v>
      </c>
      <c r="D91" s="4"/>
      <c r="E91" s="1"/>
    </row>
    <row r="92">
      <c r="A92" s="3" t="s">
        <v>153</v>
      </c>
      <c r="D92" s="4"/>
      <c r="E92" s="1"/>
    </row>
    <row r="93">
      <c r="A93" s="3" t="s">
        <v>154</v>
      </c>
      <c r="D93" s="22" t="s">
        <v>96</v>
      </c>
      <c r="E93" s="1"/>
    </row>
    <row r="94">
      <c r="A94" s="3" t="s">
        <v>155</v>
      </c>
      <c r="D94" s="10" t="s">
        <v>156</v>
      </c>
      <c r="E94" s="4" t="s">
        <v>98</v>
      </c>
    </row>
    <row r="95">
      <c r="A95" s="3" t="s">
        <v>157</v>
      </c>
      <c r="D95" s="12" t="s">
        <v>143</v>
      </c>
      <c r="E95" s="1"/>
    </row>
    <row r="96">
      <c r="A96" s="3" t="s">
        <v>159</v>
      </c>
      <c r="D96" s="4" t="s">
        <v>151</v>
      </c>
      <c r="E96" s="23" t="s">
        <v>127</v>
      </c>
    </row>
    <row r="97">
      <c r="A97" s="3" t="s">
        <v>161</v>
      </c>
      <c r="D97" s="20" t="s">
        <v>156</v>
      </c>
      <c r="E97" s="10" t="s">
        <v>96</v>
      </c>
    </row>
    <row r="98">
      <c r="A98" s="3" t="s">
        <v>162</v>
      </c>
      <c r="D98" s="3" t="s">
        <v>149</v>
      </c>
      <c r="E98" s="1"/>
    </row>
    <row r="99">
      <c r="A99" s="3" t="s">
        <v>164</v>
      </c>
      <c r="D99" s="12" t="s">
        <v>136</v>
      </c>
      <c r="E99" s="1"/>
    </row>
    <row r="100">
      <c r="A100" s="3" t="s">
        <v>166</v>
      </c>
      <c r="D100" s="12" t="s">
        <v>156</v>
      </c>
      <c r="E100" s="1" t="s">
        <v>106</v>
      </c>
    </row>
    <row r="101">
      <c r="A101" s="3" t="s">
        <v>167</v>
      </c>
      <c r="D101" s="23" t="s">
        <v>127</v>
      </c>
      <c r="E101" s="1"/>
      <c r="M101" s="6"/>
    </row>
    <row r="102">
      <c r="A102" s="3" t="s">
        <v>168</v>
      </c>
      <c r="D102" s="4"/>
      <c r="E102" s="1"/>
      <c r="M102" s="6"/>
    </row>
    <row r="103">
      <c r="A103" s="3" t="s">
        <v>169</v>
      </c>
      <c r="D103" s="4" t="s">
        <v>151</v>
      </c>
      <c r="E103" s="1"/>
      <c r="M103" s="6"/>
    </row>
    <row r="104">
      <c r="A104" s="3" t="s">
        <v>170</v>
      </c>
      <c r="D104" s="9" t="s">
        <v>171</v>
      </c>
      <c r="E104" s="4" t="s">
        <v>85</v>
      </c>
      <c r="M104" s="6"/>
    </row>
    <row r="105">
      <c r="A105" s="3" t="s">
        <v>172</v>
      </c>
      <c r="D105" s="9" t="s">
        <v>171</v>
      </c>
      <c r="E105" s="1" t="s">
        <v>127</v>
      </c>
      <c r="M105" s="6"/>
    </row>
    <row r="106">
      <c r="D106" s="4"/>
      <c r="M106" s="6"/>
    </row>
    <row r="107">
      <c r="A107" s="3" t="s">
        <v>173</v>
      </c>
      <c r="D107" s="23" t="s">
        <v>127</v>
      </c>
      <c r="M107" s="6"/>
    </row>
    <row r="108">
      <c r="A108" s="3" t="s">
        <v>174</v>
      </c>
      <c r="D108" s="10" t="s">
        <v>136</v>
      </c>
      <c r="M108" s="6"/>
    </row>
    <row r="109">
      <c r="A109" s="3" t="s">
        <v>175</v>
      </c>
      <c r="D109" s="3" t="s">
        <v>149</v>
      </c>
      <c r="L109" s="6"/>
      <c r="M109" s="6"/>
    </row>
    <row r="110">
      <c r="A110" s="3" t="s">
        <v>176</v>
      </c>
      <c r="B110" s="3" t="s">
        <v>176</v>
      </c>
      <c r="D110" s="4" t="s">
        <v>177</v>
      </c>
      <c r="E110" s="1" t="s">
        <v>106</v>
      </c>
      <c r="L110" s="6"/>
      <c r="M110" s="6"/>
    </row>
    <row r="111">
      <c r="A111" s="1" t="s">
        <v>178</v>
      </c>
      <c r="D111" s="23" t="s">
        <v>127</v>
      </c>
      <c r="L111" s="6"/>
      <c r="M111" s="6"/>
    </row>
    <row r="112">
      <c r="A112" s="3" t="s">
        <v>179</v>
      </c>
      <c r="D112" s="4" t="s">
        <v>38</v>
      </c>
      <c r="L112" s="6"/>
      <c r="M112" s="6"/>
    </row>
    <row r="113">
      <c r="A113" s="3" t="s">
        <v>180</v>
      </c>
      <c r="B113" s="3" t="s">
        <v>180</v>
      </c>
      <c r="D113" s="12" t="s">
        <v>124</v>
      </c>
      <c r="L113" s="6"/>
      <c r="M113" s="6"/>
    </row>
    <row r="114">
      <c r="A114" s="3" t="s">
        <v>181</v>
      </c>
      <c r="B114" s="3" t="s">
        <v>181</v>
      </c>
      <c r="D114" s="19" t="s">
        <v>182</v>
      </c>
      <c r="E114" s="1" t="s">
        <v>106</v>
      </c>
      <c r="F114" s="12" t="s">
        <v>124</v>
      </c>
      <c r="L114" s="6"/>
    </row>
    <row r="115">
      <c r="A115" s="3" t="s">
        <v>183</v>
      </c>
      <c r="D115" s="12" t="s">
        <v>182</v>
      </c>
      <c r="E115" s="1" t="s">
        <v>106</v>
      </c>
      <c r="L115" s="6"/>
    </row>
    <row r="116">
      <c r="A116" s="3" t="s">
        <v>185</v>
      </c>
      <c r="B116" s="16"/>
      <c r="C116" s="4"/>
      <c r="D116" s="12" t="s">
        <v>182</v>
      </c>
      <c r="E116" s="23"/>
      <c r="F116" s="14"/>
      <c r="G116" s="16"/>
      <c r="H116" s="14"/>
      <c r="I116" s="14"/>
      <c r="L116" s="6"/>
      <c r="N116" s="7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>
      <c r="A117" s="3" t="s">
        <v>186</v>
      </c>
      <c r="B117" s="3" t="s">
        <v>186</v>
      </c>
      <c r="D117" s="19" t="s">
        <v>182</v>
      </c>
      <c r="E117" s="1" t="s">
        <v>106</v>
      </c>
      <c r="F117" s="14"/>
      <c r="G117" s="16"/>
      <c r="H117" s="14"/>
      <c r="I117" s="14"/>
      <c r="L117" s="6"/>
      <c r="N117" s="7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>
      <c r="A118" s="3" t="s">
        <v>188</v>
      </c>
      <c r="B118" s="3" t="s">
        <v>188</v>
      </c>
      <c r="C118" s="4"/>
      <c r="D118" s="19" t="s">
        <v>189</v>
      </c>
      <c r="E118" s="1" t="s">
        <v>106</v>
      </c>
      <c r="F118" s="14"/>
      <c r="G118" s="16"/>
      <c r="H118" s="14"/>
      <c r="I118" s="14"/>
      <c r="L118" s="6"/>
      <c r="N118" s="7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>
      <c r="A119" s="3" t="s">
        <v>190</v>
      </c>
      <c r="B119" s="3" t="s">
        <v>190</v>
      </c>
      <c r="C119" s="4"/>
      <c r="D119" s="19" t="s">
        <v>191</v>
      </c>
      <c r="E119" s="23" t="s">
        <v>106</v>
      </c>
      <c r="F119" s="14"/>
      <c r="G119" s="16"/>
      <c r="H119" s="14"/>
      <c r="I119" s="14"/>
      <c r="L119" s="6"/>
      <c r="N119" s="7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>
      <c r="A120" s="3" t="s">
        <v>192</v>
      </c>
      <c r="B120" s="3" t="s">
        <v>192</v>
      </c>
      <c r="C120" s="4"/>
      <c r="D120" s="19" t="s">
        <v>191</v>
      </c>
      <c r="E120" s="23" t="s">
        <v>106</v>
      </c>
      <c r="F120" s="14"/>
      <c r="G120" s="16"/>
      <c r="H120" s="14"/>
      <c r="I120" s="14"/>
      <c r="L120" s="6"/>
      <c r="N120" s="7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>
      <c r="A121" s="3" t="s">
        <v>194</v>
      </c>
      <c r="B121" s="16"/>
      <c r="C121" s="4"/>
      <c r="D121" s="4" t="s">
        <v>195</v>
      </c>
      <c r="E121" s="23"/>
      <c r="F121" s="14"/>
      <c r="G121" s="16"/>
      <c r="H121" s="14"/>
      <c r="I121" s="14"/>
      <c r="L121" s="6"/>
      <c r="N121" s="7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>
      <c r="A122" s="3" t="s">
        <v>196</v>
      </c>
      <c r="B122" s="3" t="s">
        <v>196</v>
      </c>
      <c r="C122" s="4"/>
      <c r="D122" s="19" t="s">
        <v>191</v>
      </c>
      <c r="E122" s="23" t="s">
        <v>106</v>
      </c>
      <c r="F122" s="14"/>
      <c r="G122" s="16"/>
      <c r="H122" s="14"/>
      <c r="I122" s="14"/>
      <c r="L122" s="6"/>
      <c r="N122" s="7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>
      <c r="A123" s="3" t="s">
        <v>198</v>
      </c>
      <c r="B123" s="16"/>
      <c r="C123" s="4"/>
      <c r="D123" s="19" t="s">
        <v>191</v>
      </c>
      <c r="E123" s="23" t="s">
        <v>106</v>
      </c>
      <c r="F123" s="14"/>
      <c r="G123" s="16"/>
      <c r="H123" s="14"/>
      <c r="I123" s="14"/>
      <c r="L123" s="6"/>
      <c r="N123" s="7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>
      <c r="A124" s="3" t="s">
        <v>199</v>
      </c>
      <c r="B124" s="16"/>
      <c r="C124" s="4"/>
      <c r="D124" s="4" t="s">
        <v>195</v>
      </c>
      <c r="E124" s="23"/>
      <c r="F124" s="14"/>
      <c r="G124" s="16"/>
      <c r="H124" s="14"/>
      <c r="I124" s="14"/>
      <c r="L124" s="6"/>
      <c r="N124" s="7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>
      <c r="A125" s="3" t="s">
        <v>200</v>
      </c>
      <c r="B125" s="16"/>
      <c r="C125" s="4"/>
      <c r="D125" s="4" t="s">
        <v>195</v>
      </c>
      <c r="E125" s="23"/>
      <c r="F125" s="14"/>
      <c r="G125" s="16"/>
      <c r="H125" s="14"/>
      <c r="I125" s="14"/>
      <c r="L125" s="6"/>
      <c r="N125" s="7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>
      <c r="A126" s="3" t="s">
        <v>201</v>
      </c>
      <c r="B126" s="16"/>
      <c r="C126" s="4"/>
      <c r="D126" s="12" t="s">
        <v>191</v>
      </c>
      <c r="E126" s="23"/>
      <c r="F126" s="14"/>
      <c r="G126" s="16"/>
      <c r="H126" s="14"/>
      <c r="I126" s="14"/>
      <c r="L126" s="6"/>
      <c r="N126" s="7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>
      <c r="A127" s="3" t="s">
        <v>202</v>
      </c>
      <c r="B127" s="16"/>
      <c r="C127" s="4"/>
      <c r="D127" s="19" t="s">
        <v>191</v>
      </c>
      <c r="E127" s="23" t="s">
        <v>106</v>
      </c>
      <c r="F127" s="14"/>
      <c r="G127" s="16"/>
      <c r="H127" s="14"/>
      <c r="I127" s="14"/>
      <c r="L127" s="6"/>
      <c r="M127" s="6"/>
      <c r="N127" s="7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>
      <c r="A128" s="3" t="s">
        <v>203</v>
      </c>
      <c r="B128" s="3" t="s">
        <v>203</v>
      </c>
      <c r="C128" s="4"/>
      <c r="D128" s="4" t="s">
        <v>195</v>
      </c>
      <c r="E128" s="23"/>
      <c r="F128" s="14"/>
      <c r="G128" s="16"/>
      <c r="H128" s="14"/>
      <c r="I128" s="14"/>
      <c r="L128" s="6"/>
      <c r="M128" s="6"/>
      <c r="N128" s="7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>
      <c r="A129" s="3" t="s">
        <v>204</v>
      </c>
      <c r="B129" s="3"/>
      <c r="C129" s="4"/>
      <c r="D129" s="4" t="s">
        <v>205</v>
      </c>
      <c r="E129" s="25" t="s">
        <v>206</v>
      </c>
      <c r="F129" s="14"/>
      <c r="G129" s="16"/>
      <c r="H129" s="14"/>
      <c r="I129" s="14"/>
      <c r="L129" s="6"/>
      <c r="M129" s="6"/>
      <c r="N129" s="7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>
      <c r="A130" s="3" t="s">
        <v>208</v>
      </c>
      <c r="B130" s="3"/>
      <c r="C130" s="4"/>
      <c r="D130" s="4" t="s">
        <v>205</v>
      </c>
      <c r="E130" s="25" t="s">
        <v>206</v>
      </c>
      <c r="F130" s="14"/>
      <c r="G130" s="16"/>
      <c r="H130" s="14"/>
      <c r="I130" s="14"/>
      <c r="L130" s="6"/>
      <c r="M130" s="6"/>
      <c r="N130" s="7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>
      <c r="A131" s="3" t="s">
        <v>211</v>
      </c>
      <c r="B131" s="3"/>
      <c r="C131" s="4"/>
      <c r="D131" s="12" t="s">
        <v>205</v>
      </c>
      <c r="E131" s="25" t="s">
        <v>206</v>
      </c>
      <c r="F131" s="14"/>
      <c r="G131" s="16"/>
      <c r="H131" s="14"/>
      <c r="I131" s="14"/>
      <c r="L131" s="6"/>
      <c r="M131" s="6"/>
      <c r="N131" s="7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>
      <c r="A132" s="3" t="s">
        <v>212</v>
      </c>
      <c r="B132" s="3"/>
      <c r="C132" s="4"/>
      <c r="D132" s="4" t="s">
        <v>205</v>
      </c>
      <c r="E132" s="25" t="s">
        <v>206</v>
      </c>
      <c r="F132" s="14"/>
      <c r="G132" s="16"/>
      <c r="H132" s="14"/>
      <c r="I132" s="14"/>
      <c r="L132" s="6"/>
      <c r="M132" s="6"/>
      <c r="N132" s="7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>
      <c r="A133" s="3" t="s">
        <v>213</v>
      </c>
      <c r="B133" s="16"/>
      <c r="C133" s="4"/>
      <c r="D133" s="4" t="s">
        <v>205</v>
      </c>
      <c r="E133" s="4"/>
      <c r="F133" s="14"/>
      <c r="G133" s="16"/>
      <c r="H133" s="14"/>
      <c r="I133" s="14"/>
      <c r="L133" s="6"/>
      <c r="M133" s="6"/>
      <c r="N133" s="7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>
      <c r="A134" s="3" t="s">
        <v>215</v>
      </c>
      <c r="B134" s="16"/>
      <c r="C134" s="4"/>
      <c r="D134" s="19" t="s">
        <v>205</v>
      </c>
      <c r="E134" s="25" t="s">
        <v>216</v>
      </c>
      <c r="F134" s="14"/>
      <c r="G134" s="16"/>
      <c r="H134" s="14"/>
      <c r="I134" s="14"/>
      <c r="L134" s="6"/>
      <c r="M134" s="6"/>
      <c r="N134" s="7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>
      <c r="A135" s="3" t="s">
        <v>217</v>
      </c>
      <c r="B135" s="16"/>
      <c r="C135" s="4"/>
      <c r="D135" s="4" t="s">
        <v>218</v>
      </c>
      <c r="E135" s="28" t="s">
        <v>206</v>
      </c>
      <c r="F135" s="14"/>
      <c r="G135" s="16"/>
      <c r="H135" s="14"/>
      <c r="I135" s="14"/>
      <c r="L135" s="6"/>
      <c r="M135" s="6"/>
      <c r="N135" s="7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>
      <c r="A136" s="3" t="s">
        <v>220</v>
      </c>
      <c r="B136" s="16"/>
      <c r="C136" s="4"/>
      <c r="D136" s="15" t="s">
        <v>218</v>
      </c>
      <c r="E136" s="23"/>
      <c r="F136" s="14"/>
      <c r="G136" s="16"/>
      <c r="H136" s="14"/>
      <c r="I136" s="14"/>
      <c r="L136" s="6"/>
      <c r="M136" s="6"/>
      <c r="N136" s="7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>
      <c r="A137" s="3" t="s">
        <v>221</v>
      </c>
      <c r="B137" s="3" t="s">
        <v>221</v>
      </c>
      <c r="C137" s="4"/>
      <c r="D137" s="19" t="s">
        <v>218</v>
      </c>
      <c r="E137" s="28" t="s">
        <v>206</v>
      </c>
      <c r="F137" s="14"/>
      <c r="G137" s="16"/>
      <c r="H137" s="14"/>
      <c r="I137" s="14"/>
      <c r="L137" s="6"/>
      <c r="M137" s="6"/>
      <c r="N137" s="7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>
      <c r="A138" s="3" t="s">
        <v>224</v>
      </c>
      <c r="B138" s="3" t="s">
        <v>224</v>
      </c>
      <c r="C138" s="4"/>
      <c r="D138" s="19" t="s">
        <v>218</v>
      </c>
      <c r="E138" s="29" t="s">
        <v>216</v>
      </c>
      <c r="F138" s="14"/>
      <c r="G138" s="16"/>
      <c r="H138" s="14"/>
      <c r="I138" s="14"/>
      <c r="J138" s="4"/>
      <c r="K138" s="7"/>
      <c r="L138" s="6"/>
      <c r="M138" s="6"/>
      <c r="N138" s="7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>
      <c r="A139" s="3" t="s">
        <v>225</v>
      </c>
      <c r="B139" s="16"/>
      <c r="C139" s="4"/>
      <c r="D139" s="4" t="s">
        <v>218</v>
      </c>
      <c r="E139" s="29" t="s">
        <v>216</v>
      </c>
      <c r="F139" s="14"/>
      <c r="G139" s="16"/>
      <c r="H139" s="14"/>
      <c r="I139" s="14"/>
      <c r="J139" s="4"/>
      <c r="K139" s="7"/>
      <c r="L139" s="6"/>
      <c r="M139" s="6"/>
      <c r="N139" s="7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>
      <c r="A140" s="3"/>
      <c r="B140" s="16"/>
      <c r="C140" s="4"/>
      <c r="D140" s="23"/>
      <c r="E140" s="4"/>
      <c r="F140" s="14"/>
      <c r="G140" s="16"/>
      <c r="H140" s="14"/>
      <c r="I140" s="14"/>
      <c r="J140" s="4"/>
      <c r="K140" s="7"/>
      <c r="L140" s="6"/>
      <c r="M140" s="6"/>
      <c r="N140" s="7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  <row r="141">
      <c r="A141" s="3" t="s">
        <v>226</v>
      </c>
      <c r="B141" s="3" t="s">
        <v>226</v>
      </c>
      <c r="C141" s="4"/>
      <c r="D141" s="19" t="s">
        <v>227</v>
      </c>
      <c r="E141" s="23" t="s">
        <v>228</v>
      </c>
      <c r="F141" s="14"/>
      <c r="G141" s="16"/>
      <c r="H141" s="14"/>
      <c r="I141" s="14"/>
      <c r="L141" s="6"/>
      <c r="M141" s="6"/>
      <c r="N141" s="7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</row>
    <row r="142">
      <c r="A142" s="3" t="s">
        <v>229</v>
      </c>
      <c r="B142" s="3" t="s">
        <v>229</v>
      </c>
      <c r="C142" s="4"/>
      <c r="D142" s="19" t="s">
        <v>227</v>
      </c>
      <c r="E142" s="23" t="s">
        <v>228</v>
      </c>
      <c r="F142" s="14"/>
      <c r="G142" s="16"/>
      <c r="H142" s="14"/>
      <c r="I142" s="14"/>
      <c r="L142" s="6"/>
      <c r="M142" s="6"/>
      <c r="N142" s="7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>
      <c r="A143" s="3" t="s">
        <v>231</v>
      </c>
      <c r="B143" s="3" t="s">
        <v>231</v>
      </c>
      <c r="C143" s="4"/>
      <c r="D143" s="19" t="s">
        <v>227</v>
      </c>
      <c r="E143" s="23" t="s">
        <v>228</v>
      </c>
      <c r="F143" s="14"/>
      <c r="G143" s="16"/>
      <c r="H143" s="14"/>
      <c r="I143" s="14"/>
      <c r="L143" s="6"/>
      <c r="M143" s="6"/>
      <c r="N143" s="7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</row>
    <row r="144">
      <c r="A144" s="3" t="s">
        <v>232</v>
      </c>
      <c r="B144" s="3" t="s">
        <v>232</v>
      </c>
      <c r="C144" s="4"/>
      <c r="D144" s="19" t="s">
        <v>227</v>
      </c>
      <c r="E144" s="23" t="s">
        <v>228</v>
      </c>
      <c r="F144" s="14"/>
      <c r="G144" s="16"/>
      <c r="H144" s="14"/>
      <c r="I144" s="14"/>
      <c r="L144" s="6"/>
      <c r="M144" s="6"/>
      <c r="N144" s="7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>
      <c r="A145" s="3" t="s">
        <v>233</v>
      </c>
      <c r="B145" s="3" t="s">
        <v>233</v>
      </c>
      <c r="C145" s="4"/>
      <c r="D145" s="19" t="s">
        <v>227</v>
      </c>
      <c r="E145" s="23" t="s">
        <v>228</v>
      </c>
      <c r="F145" s="14"/>
      <c r="G145" s="16"/>
      <c r="H145" s="14"/>
      <c r="I145" s="14"/>
      <c r="L145" s="6"/>
      <c r="M145" s="6"/>
      <c r="N145" s="7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</row>
    <row r="146">
      <c r="A146" s="3" t="s">
        <v>237</v>
      </c>
      <c r="B146" s="16"/>
      <c r="C146" s="4"/>
      <c r="D146" s="12" t="s">
        <v>227</v>
      </c>
      <c r="E146" s="23" t="s">
        <v>228</v>
      </c>
      <c r="F146" s="4" t="s">
        <v>104</v>
      </c>
      <c r="G146" s="16"/>
      <c r="H146" s="14"/>
      <c r="I146" s="14"/>
      <c r="L146" s="6"/>
      <c r="M146" s="6"/>
      <c r="N146" s="7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>
      <c r="A147" s="3" t="s">
        <v>238</v>
      </c>
      <c r="B147" s="16"/>
      <c r="C147" s="4"/>
      <c r="D147" s="12" t="s">
        <v>239</v>
      </c>
      <c r="E147" s="23" t="s">
        <v>106</v>
      </c>
      <c r="F147" s="4" t="s">
        <v>108</v>
      </c>
      <c r="G147" s="16"/>
      <c r="H147" s="14"/>
      <c r="I147" s="14"/>
      <c r="L147" s="6"/>
      <c r="M147" s="6"/>
      <c r="N147" s="7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</row>
    <row r="148">
      <c r="A148" s="3" t="s">
        <v>241</v>
      </c>
      <c r="B148" s="3" t="s">
        <v>241</v>
      </c>
      <c r="C148" s="4"/>
      <c r="D148" s="30" t="s">
        <v>242</v>
      </c>
      <c r="E148" s="4"/>
      <c r="F148" s="14"/>
      <c r="G148" s="16"/>
      <c r="H148" s="14"/>
      <c r="I148" s="14"/>
      <c r="L148" s="6"/>
      <c r="M148" s="6"/>
      <c r="N148" s="7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</row>
    <row r="149">
      <c r="A149" s="3" t="s">
        <v>246</v>
      </c>
      <c r="B149" s="3" t="s">
        <v>246</v>
      </c>
      <c r="C149" s="4"/>
      <c r="D149" s="19" t="s">
        <v>242</v>
      </c>
      <c r="E149" s="10" t="s">
        <v>247</v>
      </c>
      <c r="F149" s="23" t="s">
        <v>106</v>
      </c>
      <c r="G149" s="16"/>
      <c r="H149" s="14"/>
      <c r="I149" s="14"/>
      <c r="L149" s="6"/>
      <c r="M149" s="6"/>
      <c r="N149" s="7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</row>
    <row r="150">
      <c r="A150" s="3" t="s">
        <v>249</v>
      </c>
      <c r="B150" s="3" t="s">
        <v>249</v>
      </c>
      <c r="C150" s="4"/>
      <c r="D150" s="19" t="s">
        <v>242</v>
      </c>
      <c r="E150" s="19" t="s">
        <v>247</v>
      </c>
      <c r="F150" s="14"/>
      <c r="G150" s="16"/>
      <c r="H150" s="14"/>
      <c r="I150" s="14"/>
      <c r="L150" s="6"/>
      <c r="M150" s="6"/>
      <c r="N150" s="7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</row>
    <row r="151">
      <c r="A151" s="3" t="s">
        <v>251</v>
      </c>
      <c r="B151" s="3" t="s">
        <v>251</v>
      </c>
      <c r="C151" s="4"/>
      <c r="D151" s="19" t="s">
        <v>242</v>
      </c>
      <c r="E151" s="19" t="s">
        <v>247</v>
      </c>
      <c r="F151" s="14"/>
      <c r="G151" s="16"/>
      <c r="H151" s="14"/>
      <c r="I151" s="14"/>
      <c r="L151" s="6"/>
      <c r="M151" s="6"/>
      <c r="N151" s="7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</row>
    <row r="152">
      <c r="A152" s="3" t="s">
        <v>252</v>
      </c>
      <c r="B152" s="3" t="s">
        <v>252</v>
      </c>
      <c r="C152" s="4"/>
      <c r="D152" s="19" t="s">
        <v>242</v>
      </c>
      <c r="E152" s="19" t="s">
        <v>247</v>
      </c>
      <c r="F152" s="14"/>
      <c r="G152" s="16"/>
      <c r="H152" s="14"/>
      <c r="I152" s="14"/>
      <c r="L152" s="6"/>
      <c r="M152" s="6"/>
      <c r="N152" s="7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>
      <c r="A153" s="3"/>
      <c r="B153" s="16"/>
      <c r="C153" s="4"/>
      <c r="D153" s="23"/>
      <c r="E153" s="4"/>
      <c r="F153" s="14"/>
      <c r="G153" s="16"/>
      <c r="H153" s="14"/>
      <c r="I153" s="14"/>
      <c r="L153" s="6"/>
      <c r="M153" s="6"/>
      <c r="N153" s="7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</row>
    <row r="154">
      <c r="A154" s="3" t="s">
        <v>254</v>
      </c>
      <c r="B154" s="3" t="s">
        <v>254</v>
      </c>
      <c r="C154" s="4"/>
      <c r="D154" s="19" t="s">
        <v>255</v>
      </c>
      <c r="E154" s="4" t="s">
        <v>256</v>
      </c>
      <c r="F154" s="14"/>
      <c r="G154" s="16"/>
      <c r="H154" s="14"/>
      <c r="I154" s="14"/>
      <c r="L154" s="6"/>
      <c r="M154" s="6"/>
      <c r="N154" s="7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</row>
    <row r="155">
      <c r="A155" s="3" t="s">
        <v>257</v>
      </c>
      <c r="B155" s="3" t="s">
        <v>257</v>
      </c>
      <c r="C155" s="4"/>
      <c r="D155" s="19" t="s">
        <v>255</v>
      </c>
      <c r="E155" s="4" t="s">
        <v>256</v>
      </c>
      <c r="F155" s="14"/>
      <c r="G155" s="16"/>
      <c r="H155" s="14"/>
      <c r="I155" s="14"/>
      <c r="L155" s="6"/>
      <c r="M155" s="6"/>
      <c r="N155" s="7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</row>
    <row r="156">
      <c r="A156" s="3" t="s">
        <v>259</v>
      </c>
      <c r="B156" s="3" t="s">
        <v>259</v>
      </c>
      <c r="C156" s="4"/>
      <c r="D156" s="19" t="s">
        <v>255</v>
      </c>
      <c r="E156" s="4" t="s">
        <v>256</v>
      </c>
      <c r="F156" s="14"/>
      <c r="G156" s="16"/>
      <c r="H156" s="14"/>
      <c r="I156" s="14"/>
      <c r="L156" s="6"/>
      <c r="M156" s="6"/>
      <c r="N156" s="7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>
      <c r="A157" s="3" t="s">
        <v>262</v>
      </c>
      <c r="B157" s="3" t="s">
        <v>262</v>
      </c>
      <c r="C157" s="4"/>
      <c r="D157" s="19" t="s">
        <v>255</v>
      </c>
      <c r="E157" s="4" t="s">
        <v>256</v>
      </c>
      <c r="F157" s="14"/>
      <c r="G157" s="16"/>
      <c r="H157" s="14"/>
      <c r="I157" s="14"/>
      <c r="L157" s="6"/>
      <c r="M157" s="6"/>
      <c r="N157" s="7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</row>
    <row r="158">
      <c r="A158" s="3" t="s">
        <v>263</v>
      </c>
      <c r="B158" s="16"/>
      <c r="C158" s="4"/>
      <c r="D158" s="9" t="s">
        <v>255</v>
      </c>
      <c r="E158" s="4" t="s">
        <v>256</v>
      </c>
      <c r="F158" s="23" t="s">
        <v>127</v>
      </c>
      <c r="G158" s="16"/>
      <c r="H158" s="14"/>
      <c r="I158" s="14"/>
      <c r="L158" s="6"/>
      <c r="M158" s="6"/>
      <c r="N158" s="7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</row>
    <row r="159">
      <c r="A159" s="3"/>
      <c r="B159" s="16"/>
      <c r="C159" s="4"/>
      <c r="D159" s="23"/>
      <c r="E159" s="4"/>
      <c r="F159" s="14"/>
      <c r="G159" s="16"/>
      <c r="H159" s="14"/>
      <c r="I159" s="14"/>
      <c r="J159" s="6"/>
      <c r="K159" s="7"/>
      <c r="L159" s="6"/>
      <c r="M159" s="6"/>
      <c r="N159" s="7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</row>
    <row r="160">
      <c r="A160" s="3" t="s">
        <v>264</v>
      </c>
      <c r="B160" s="3" t="s">
        <v>264</v>
      </c>
      <c r="C160" s="4"/>
      <c r="D160" s="19" t="s">
        <v>265</v>
      </c>
      <c r="E160" s="4" t="s">
        <v>256</v>
      </c>
      <c r="F160" s="14"/>
      <c r="G160" s="16"/>
      <c r="H160" s="14"/>
      <c r="I160" s="14"/>
      <c r="J160" s="6"/>
      <c r="K160" s="7"/>
      <c r="L160" s="6"/>
      <c r="M160" s="6"/>
      <c r="N160" s="7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</row>
    <row r="161">
      <c r="A161" s="3" t="s">
        <v>267</v>
      </c>
      <c r="B161" s="3" t="s">
        <v>267</v>
      </c>
      <c r="C161" s="4"/>
      <c r="D161" s="19" t="s">
        <v>265</v>
      </c>
      <c r="E161" s="4" t="s">
        <v>256</v>
      </c>
      <c r="F161" s="14"/>
      <c r="G161" s="16"/>
      <c r="H161" s="14"/>
      <c r="I161" s="14"/>
      <c r="J161" s="6"/>
      <c r="K161" s="7"/>
      <c r="L161" s="6"/>
      <c r="M161" s="6"/>
      <c r="N161" s="7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</row>
    <row r="162">
      <c r="A162" s="3" t="s">
        <v>269</v>
      </c>
      <c r="B162" s="3" t="s">
        <v>269</v>
      </c>
      <c r="C162" s="4"/>
      <c r="D162" s="19" t="s">
        <v>265</v>
      </c>
      <c r="E162" s="4" t="s">
        <v>256</v>
      </c>
      <c r="F162" s="14"/>
      <c r="G162" s="16"/>
      <c r="H162" s="14"/>
      <c r="I162" s="14"/>
      <c r="J162" s="6"/>
      <c r="K162" s="7"/>
      <c r="L162" s="6"/>
      <c r="M162" s="6"/>
      <c r="N162" s="7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</row>
    <row r="163">
      <c r="A163" s="3" t="s">
        <v>270</v>
      </c>
      <c r="B163" s="16"/>
      <c r="C163" s="4"/>
      <c r="D163" s="32" t="s">
        <v>265</v>
      </c>
      <c r="E163" s="4" t="s">
        <v>189</v>
      </c>
      <c r="F163" s="14"/>
      <c r="G163" s="16"/>
      <c r="H163" s="14"/>
      <c r="I163" s="14"/>
      <c r="J163" s="6"/>
      <c r="K163" s="7"/>
      <c r="L163" s="6"/>
      <c r="M163" s="6"/>
      <c r="N163" s="7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</row>
    <row r="164">
      <c r="A164" s="3" t="s">
        <v>271</v>
      </c>
      <c r="B164" s="3" t="s">
        <v>271</v>
      </c>
      <c r="D164" s="19" t="s">
        <v>265</v>
      </c>
      <c r="E164" s="4" t="s">
        <v>256</v>
      </c>
      <c r="F164" s="14"/>
      <c r="G164" s="16"/>
      <c r="H164" s="14"/>
      <c r="I164" s="14"/>
      <c r="J164" s="6"/>
      <c r="K164" s="7"/>
      <c r="L164" s="6"/>
      <c r="M164" s="6"/>
      <c r="N164" s="7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</row>
    <row r="165">
      <c r="A165" s="3" t="s">
        <v>273</v>
      </c>
      <c r="B165" s="3" t="s">
        <v>273</v>
      </c>
      <c r="D165" s="19" t="s">
        <v>265</v>
      </c>
      <c r="E165" s="4" t="s">
        <v>256</v>
      </c>
      <c r="F165" s="14"/>
      <c r="G165" s="16"/>
      <c r="H165" s="14"/>
      <c r="I165" s="14"/>
      <c r="J165" s="6"/>
      <c r="K165" s="7"/>
      <c r="L165" s="6"/>
      <c r="M165" s="6"/>
      <c r="N165" s="7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</row>
    <row r="166">
      <c r="A166" s="3" t="s">
        <v>275</v>
      </c>
      <c r="B166" s="16"/>
      <c r="C166" s="4"/>
      <c r="D166" s="23" t="s">
        <v>255</v>
      </c>
      <c r="E166" s="19" t="s">
        <v>247</v>
      </c>
      <c r="F166" s="14"/>
      <c r="G166" s="16"/>
      <c r="H166" s="14"/>
      <c r="I166" s="14"/>
      <c r="J166" s="6"/>
      <c r="K166" s="7"/>
      <c r="L166" s="6"/>
      <c r="M166" s="6"/>
      <c r="N166" s="7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</row>
    <row r="167">
      <c r="A167" s="3" t="s">
        <v>278</v>
      </c>
      <c r="B167" s="16"/>
      <c r="C167" s="4"/>
      <c r="D167" s="9" t="s">
        <v>280</v>
      </c>
      <c r="E167" s="23" t="s">
        <v>127</v>
      </c>
      <c r="F167" s="14"/>
      <c r="G167" s="16"/>
      <c r="H167" s="14"/>
      <c r="I167" s="14"/>
      <c r="J167" s="6"/>
      <c r="K167" s="7"/>
      <c r="L167" s="6"/>
      <c r="M167" s="6"/>
      <c r="N167" s="7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</row>
    <row r="168">
      <c r="A168" s="3" t="s">
        <v>281</v>
      </c>
      <c r="B168" s="1"/>
      <c r="C168" s="4"/>
      <c r="D168" s="9" t="s">
        <v>280</v>
      </c>
      <c r="E168" s="12" t="s">
        <v>138</v>
      </c>
      <c r="F168" s="14"/>
      <c r="G168" s="16"/>
      <c r="H168" s="14"/>
      <c r="I168" s="14"/>
      <c r="J168" s="6"/>
      <c r="K168" s="7"/>
      <c r="L168" s="6"/>
      <c r="M168" s="6"/>
      <c r="N168" s="7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</row>
    <row r="169">
      <c r="A169" s="3" t="s">
        <v>282</v>
      </c>
      <c r="B169" s="16"/>
      <c r="C169" s="4"/>
      <c r="D169" s="4" t="s">
        <v>280</v>
      </c>
      <c r="E169" s="4" t="s">
        <v>256</v>
      </c>
      <c r="F169" s="14"/>
      <c r="G169" s="16"/>
      <c r="H169" s="14"/>
      <c r="I169" s="14"/>
      <c r="J169" s="6"/>
      <c r="K169" s="7"/>
      <c r="L169" s="6"/>
      <c r="M169" s="6"/>
      <c r="N169" s="7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</row>
    <row r="170">
      <c r="A170" s="3" t="s">
        <v>283</v>
      </c>
      <c r="B170" s="16"/>
      <c r="C170" s="4"/>
      <c r="D170" s="4" t="s">
        <v>280</v>
      </c>
      <c r="E170" s="4" t="s">
        <v>256</v>
      </c>
      <c r="F170" s="14"/>
      <c r="G170" s="16"/>
      <c r="H170" s="14"/>
      <c r="I170" s="14"/>
      <c r="J170" s="6"/>
      <c r="K170" s="7"/>
      <c r="L170" s="6"/>
      <c r="M170" s="6"/>
      <c r="N170" s="7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</row>
    <row r="171">
      <c r="A171" s="3" t="s">
        <v>279</v>
      </c>
      <c r="B171" s="16"/>
      <c r="C171" s="4"/>
      <c r="D171" s="4" t="s">
        <v>280</v>
      </c>
      <c r="E171" s="23" t="s">
        <v>127</v>
      </c>
      <c r="F171" s="14"/>
      <c r="G171" s="16"/>
      <c r="H171" s="14"/>
      <c r="I171" s="14"/>
      <c r="J171" s="6"/>
      <c r="K171" s="7"/>
      <c r="L171" s="6"/>
      <c r="M171" s="6"/>
      <c r="N171" s="7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</row>
    <row r="172">
      <c r="A172" s="3" t="s">
        <v>284</v>
      </c>
      <c r="B172" s="1" t="s">
        <v>284</v>
      </c>
      <c r="C172" s="4"/>
      <c r="D172" s="10" t="s">
        <v>280</v>
      </c>
      <c r="E172" s="12" t="s">
        <v>130</v>
      </c>
      <c r="F172" s="4" t="s">
        <v>108</v>
      </c>
      <c r="G172" s="16"/>
      <c r="H172" s="14"/>
      <c r="I172" s="14"/>
      <c r="J172" s="6"/>
      <c r="K172" s="7"/>
      <c r="L172" s="6"/>
      <c r="M172" s="6"/>
      <c r="N172" s="7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</row>
    <row r="173">
      <c r="A173" s="3"/>
      <c r="B173" s="16"/>
      <c r="C173" s="4"/>
      <c r="D173" s="23"/>
      <c r="E173" s="4"/>
      <c r="F173" s="14"/>
      <c r="G173" s="16"/>
      <c r="H173" s="14"/>
      <c r="I173" s="14"/>
      <c r="J173" s="6"/>
      <c r="K173" s="7"/>
      <c r="L173" s="6"/>
      <c r="M173" s="6"/>
      <c r="N173" s="7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</row>
    <row r="174">
      <c r="A174" s="3" t="s">
        <v>290</v>
      </c>
      <c r="B174" s="16"/>
      <c r="C174" s="4"/>
      <c r="D174" s="9" t="s">
        <v>301</v>
      </c>
      <c r="E174" s="9" t="s">
        <v>239</v>
      </c>
      <c r="F174" s="23" t="s">
        <v>127</v>
      </c>
      <c r="G174" s="16"/>
      <c r="H174" s="14"/>
      <c r="I174" s="14"/>
      <c r="J174" s="6"/>
      <c r="K174" s="7"/>
      <c r="L174" s="6"/>
      <c r="M174" s="6"/>
      <c r="N174" s="7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</row>
    <row r="175">
      <c r="A175" s="3" t="s">
        <v>291</v>
      </c>
      <c r="B175" s="16"/>
      <c r="C175" s="4"/>
      <c r="D175" s="9" t="s">
        <v>301</v>
      </c>
      <c r="E175" s="23" t="s">
        <v>127</v>
      </c>
      <c r="F175" s="14"/>
      <c r="G175" s="16"/>
      <c r="H175" s="14"/>
      <c r="I175" s="14"/>
      <c r="J175" s="6"/>
      <c r="K175" s="7"/>
      <c r="L175" s="6"/>
      <c r="M175" s="6"/>
      <c r="N175" s="7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</row>
    <row r="176">
      <c r="A176" s="3" t="s">
        <v>292</v>
      </c>
      <c r="B176" s="16"/>
      <c r="C176" s="4"/>
      <c r="D176" s="34" t="s">
        <v>301</v>
      </c>
      <c r="E176" s="23" t="s">
        <v>106</v>
      </c>
      <c r="F176" s="14"/>
      <c r="G176" s="16"/>
      <c r="H176" s="14"/>
      <c r="I176" s="14"/>
      <c r="M176" s="6"/>
      <c r="N176" s="7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>
      <c r="A177" s="3" t="s">
        <v>293</v>
      </c>
      <c r="B177" s="16"/>
      <c r="C177" s="4"/>
      <c r="D177" s="34" t="s">
        <v>301</v>
      </c>
      <c r="E177" s="23" t="s">
        <v>106</v>
      </c>
      <c r="F177" s="14"/>
      <c r="G177" s="16"/>
      <c r="H177" s="14"/>
      <c r="I177" s="14"/>
      <c r="M177" s="6"/>
      <c r="N177" s="7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</row>
    <row r="178">
      <c r="A178" s="3" t="s">
        <v>285</v>
      </c>
      <c r="B178" s="16"/>
      <c r="C178" s="4"/>
      <c r="D178" s="20" t="s">
        <v>301</v>
      </c>
      <c r="E178" s="15" t="s">
        <v>239</v>
      </c>
      <c r="F178" s="23" t="s">
        <v>127</v>
      </c>
      <c r="G178" s="16"/>
      <c r="H178" s="14"/>
      <c r="I178" s="14"/>
      <c r="M178" s="6"/>
      <c r="N178" s="7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</row>
    <row r="179">
      <c r="A179" s="3" t="s">
        <v>288</v>
      </c>
      <c r="B179" s="16"/>
      <c r="C179" s="4"/>
      <c r="D179" s="35" t="s">
        <v>301</v>
      </c>
      <c r="E179" s="15" t="s">
        <v>239</v>
      </c>
      <c r="F179" s="23" t="s">
        <v>127</v>
      </c>
      <c r="G179" s="16"/>
      <c r="H179" s="14"/>
      <c r="I179" s="14"/>
      <c r="M179" s="6"/>
      <c r="N179" s="7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</row>
    <row r="180">
      <c r="A180" s="3" t="s">
        <v>317</v>
      </c>
      <c r="B180" s="16"/>
      <c r="C180" s="4"/>
      <c r="D180" s="23"/>
      <c r="E180" s="15" t="s">
        <v>239</v>
      </c>
      <c r="F180" s="10" t="s">
        <v>189</v>
      </c>
      <c r="G180" s="16"/>
      <c r="H180" s="14"/>
      <c r="I180" s="14"/>
      <c r="M180" s="6"/>
      <c r="N180" s="7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</row>
    <row r="181">
      <c r="A181" s="3" t="s">
        <v>322</v>
      </c>
      <c r="B181" s="16"/>
      <c r="C181" s="4"/>
      <c r="D181" s="23"/>
      <c r="E181" s="15" t="s">
        <v>239</v>
      </c>
      <c r="F181" s="10" t="s">
        <v>138</v>
      </c>
      <c r="G181" s="16"/>
      <c r="H181" s="14"/>
      <c r="I181" s="14"/>
      <c r="M181" s="6"/>
      <c r="N181" s="7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</row>
    <row r="182">
      <c r="A182" s="3"/>
      <c r="B182" s="16"/>
      <c r="C182" s="4"/>
      <c r="D182" s="23"/>
      <c r="E182" s="4"/>
      <c r="F182" s="14"/>
      <c r="G182" s="16"/>
      <c r="H182" s="14"/>
      <c r="I182" s="14"/>
      <c r="M182" s="6"/>
      <c r="N182" s="7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</row>
    <row r="183">
      <c r="A183" s="3" t="s">
        <v>300</v>
      </c>
      <c r="B183" s="16"/>
      <c r="C183" s="4"/>
      <c r="D183" s="23" t="s">
        <v>327</v>
      </c>
      <c r="E183" s="4" t="s">
        <v>124</v>
      </c>
      <c r="F183" s="14"/>
      <c r="G183" s="16"/>
      <c r="H183" s="14"/>
      <c r="I183" s="14"/>
      <c r="M183" s="6"/>
      <c r="N183" s="7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</row>
    <row r="184">
      <c r="A184" s="3" t="s">
        <v>302</v>
      </c>
      <c r="B184" s="3" t="s">
        <v>302</v>
      </c>
      <c r="C184" s="4"/>
      <c r="D184" s="23" t="s">
        <v>327</v>
      </c>
      <c r="E184" s="4" t="s">
        <v>189</v>
      </c>
      <c r="F184" s="4" t="s">
        <v>130</v>
      </c>
      <c r="G184" s="16"/>
      <c r="H184" s="14"/>
      <c r="I184" s="14"/>
      <c r="M184" s="6"/>
      <c r="N184" s="7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</row>
    <row r="185">
      <c r="A185" s="3" t="s">
        <v>296</v>
      </c>
      <c r="B185" s="16"/>
      <c r="C185" s="4" t="s">
        <v>223</v>
      </c>
      <c r="D185" s="28" t="s">
        <v>327</v>
      </c>
      <c r="E185" s="4"/>
      <c r="F185" s="4" t="s">
        <v>189</v>
      </c>
      <c r="G185" s="16"/>
      <c r="H185" s="14"/>
      <c r="I185" s="14"/>
      <c r="M185" s="6"/>
      <c r="N185" s="7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6">
      <c r="A186" s="3" t="s">
        <v>298</v>
      </c>
      <c r="B186" s="16"/>
      <c r="C186" s="4" t="s">
        <v>223</v>
      </c>
      <c r="D186" s="28" t="s">
        <v>327</v>
      </c>
      <c r="E186" s="4"/>
      <c r="F186" s="4" t="s">
        <v>189</v>
      </c>
      <c r="G186" s="16"/>
      <c r="H186" s="14"/>
      <c r="I186" s="14"/>
      <c r="M186" s="6"/>
      <c r="N186" s="7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>
      <c r="A187" s="3"/>
      <c r="B187" s="16"/>
      <c r="C187" s="4"/>
      <c r="D187" s="23"/>
      <c r="E187" s="4"/>
      <c r="F187" s="14"/>
      <c r="G187" s="16"/>
      <c r="H187" s="14"/>
      <c r="I187" s="14"/>
      <c r="M187" s="6"/>
      <c r="N187" s="7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</row>
    <row r="188">
      <c r="A188" s="3" t="s">
        <v>294</v>
      </c>
      <c r="B188" s="16"/>
      <c r="C188" s="4"/>
      <c r="D188" s="29" t="s">
        <v>327</v>
      </c>
      <c r="E188" s="4" t="s">
        <v>96</v>
      </c>
      <c r="F188" s="14"/>
      <c r="G188" s="16"/>
      <c r="H188" s="14"/>
      <c r="I188" s="14"/>
      <c r="M188" s="6"/>
      <c r="N188" s="7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</row>
    <row r="189">
      <c r="A189" s="3"/>
      <c r="B189" s="16"/>
      <c r="C189" s="4"/>
      <c r="D189" s="23"/>
      <c r="E189" s="4"/>
      <c r="F189" s="14"/>
      <c r="G189" s="16"/>
      <c r="H189" s="14"/>
      <c r="I189" s="14"/>
      <c r="M189" s="6"/>
      <c r="N189" s="7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</row>
    <row r="190">
      <c r="A190" s="3" t="s">
        <v>305</v>
      </c>
      <c r="B190" s="16"/>
      <c r="C190" s="4"/>
      <c r="D190" s="23" t="s">
        <v>127</v>
      </c>
      <c r="E190" s="4"/>
      <c r="F190" s="14"/>
      <c r="G190" s="16"/>
      <c r="H190" s="14"/>
      <c r="I190" s="14"/>
      <c r="M190" s="6"/>
      <c r="N190" s="7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</row>
    <row r="191">
      <c r="A191" s="3" t="s">
        <v>343</v>
      </c>
      <c r="B191" s="16"/>
      <c r="C191" s="4"/>
      <c r="D191" s="23" t="s">
        <v>127</v>
      </c>
      <c r="E191" s="4"/>
      <c r="F191" s="14"/>
      <c r="G191" s="16"/>
      <c r="H191" s="14"/>
      <c r="I191" s="14"/>
      <c r="M191" s="6"/>
      <c r="N191" s="7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</row>
    <row r="192">
      <c r="A192" s="1" t="s">
        <v>307</v>
      </c>
      <c r="B192" s="16"/>
      <c r="C192" s="4"/>
      <c r="D192" s="23" t="s">
        <v>346</v>
      </c>
      <c r="E192" s="4"/>
      <c r="F192" s="14"/>
      <c r="G192" s="16"/>
      <c r="H192" s="14"/>
      <c r="I192" s="14"/>
      <c r="J192" s="14"/>
      <c r="K192" s="7"/>
      <c r="L192" s="6"/>
      <c r="M192" s="6"/>
      <c r="N192" s="7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</row>
    <row r="193">
      <c r="A193" s="1" t="s">
        <v>308</v>
      </c>
      <c r="B193" s="16"/>
      <c r="C193" s="4"/>
      <c r="D193" s="23" t="s">
        <v>127</v>
      </c>
      <c r="E193" s="4"/>
      <c r="F193" s="14"/>
      <c r="G193" s="16"/>
      <c r="H193" s="14"/>
      <c r="I193" s="14"/>
      <c r="J193" s="14"/>
      <c r="K193" s="7"/>
      <c r="L193" s="6"/>
      <c r="M193" s="6"/>
      <c r="N193" s="7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</row>
    <row r="194">
      <c r="A194" s="3" t="s">
        <v>309</v>
      </c>
      <c r="B194" s="16"/>
      <c r="C194" s="4"/>
      <c r="D194" s="23"/>
      <c r="E194" s="4"/>
      <c r="F194" s="14"/>
      <c r="G194" s="16"/>
      <c r="H194" s="14"/>
      <c r="I194" s="14"/>
      <c r="J194" s="14"/>
      <c r="K194" s="7"/>
      <c r="L194" s="6"/>
      <c r="M194" s="6"/>
      <c r="N194" s="7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</row>
    <row r="195">
      <c r="A195" s="3" t="s">
        <v>310</v>
      </c>
      <c r="B195" s="16"/>
      <c r="C195" s="4"/>
      <c r="E195" s="4" t="s">
        <v>122</v>
      </c>
      <c r="F195" s="14"/>
      <c r="G195" s="16"/>
      <c r="H195" s="14"/>
      <c r="I195" s="14"/>
      <c r="J195" s="14"/>
      <c r="K195" s="7"/>
      <c r="L195" s="6"/>
      <c r="M195" s="6"/>
      <c r="N195" s="7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</row>
    <row r="196">
      <c r="A196" s="1" t="s">
        <v>312</v>
      </c>
      <c r="B196" s="16"/>
      <c r="C196" s="4"/>
      <c r="D196" s="23" t="s">
        <v>127</v>
      </c>
      <c r="E196" s="4"/>
      <c r="F196" s="14"/>
      <c r="G196" s="16"/>
      <c r="H196" s="14"/>
      <c r="I196" s="14"/>
      <c r="J196" s="14"/>
      <c r="K196" s="7"/>
      <c r="L196" s="6"/>
      <c r="M196" s="6"/>
      <c r="N196" s="7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</row>
    <row r="197">
      <c r="A197" s="1" t="s">
        <v>314</v>
      </c>
      <c r="B197" s="16"/>
      <c r="C197" s="4"/>
      <c r="D197" s="23" t="s">
        <v>127</v>
      </c>
      <c r="E197" s="4"/>
      <c r="F197" s="14"/>
      <c r="G197" s="16"/>
      <c r="H197" s="14"/>
      <c r="I197" s="14"/>
      <c r="J197" s="14"/>
      <c r="K197" s="7"/>
      <c r="L197" s="6"/>
      <c r="M197" s="6"/>
      <c r="N197" s="7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</row>
    <row r="198">
      <c r="A198" s="1" t="s">
        <v>315</v>
      </c>
      <c r="B198" s="16"/>
      <c r="C198" s="4"/>
      <c r="D198" s="23" t="s">
        <v>127</v>
      </c>
      <c r="E198" s="4"/>
      <c r="F198" s="14"/>
      <c r="G198" s="16"/>
      <c r="H198" s="14"/>
      <c r="I198" s="14"/>
      <c r="J198" s="14"/>
      <c r="K198" s="7"/>
      <c r="L198" s="6"/>
      <c r="M198" s="6"/>
      <c r="N198" s="7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</row>
    <row r="199">
      <c r="A199" s="3"/>
      <c r="B199" s="16"/>
      <c r="C199" s="4"/>
      <c r="D199" s="23"/>
      <c r="E199" s="4"/>
      <c r="F199" s="14"/>
      <c r="G199" s="16"/>
      <c r="H199" s="14"/>
      <c r="I199" s="14"/>
      <c r="J199" s="14"/>
      <c r="K199" s="7"/>
      <c r="L199" s="6"/>
      <c r="M199" s="6"/>
      <c r="N199" s="7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</row>
    <row r="200">
      <c r="A200" s="3" t="s">
        <v>368</v>
      </c>
      <c r="B200" s="16"/>
      <c r="C200" s="4"/>
      <c r="D200" s="23" t="s">
        <v>369</v>
      </c>
      <c r="E200" s="4"/>
      <c r="F200" s="14"/>
      <c r="G200" s="16"/>
      <c r="H200" s="14"/>
      <c r="I200" s="14"/>
      <c r="J200" s="14"/>
      <c r="K200" s="7"/>
      <c r="L200" s="6"/>
      <c r="M200" s="6"/>
      <c r="N200" s="7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</row>
    <row r="201">
      <c r="A201" s="3" t="s">
        <v>370</v>
      </c>
      <c r="B201" s="16"/>
      <c r="C201" s="4"/>
      <c r="D201" s="23" t="s">
        <v>369</v>
      </c>
      <c r="E201" s="4"/>
      <c r="F201" s="14"/>
      <c r="G201" s="16"/>
      <c r="H201" s="14"/>
      <c r="I201" s="14"/>
      <c r="J201" s="14"/>
      <c r="K201" s="7"/>
      <c r="L201" s="6"/>
      <c r="M201" s="6"/>
      <c r="N201" s="7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</row>
    <row r="202">
      <c r="A202" s="3" t="s">
        <v>303</v>
      </c>
      <c r="B202" s="16"/>
      <c r="C202" s="4"/>
      <c r="D202" s="23"/>
      <c r="E202" s="4"/>
      <c r="F202" s="14"/>
      <c r="G202" s="16"/>
      <c r="H202" s="14"/>
      <c r="I202" s="14"/>
      <c r="J202" s="14"/>
      <c r="K202" s="7"/>
      <c r="L202" s="6"/>
      <c r="M202" s="6"/>
      <c r="N202" s="7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</row>
    <row r="203">
      <c r="A203" s="3" t="s">
        <v>304</v>
      </c>
      <c r="B203" s="16"/>
      <c r="C203" s="4"/>
      <c r="D203" s="23" t="s">
        <v>346</v>
      </c>
      <c r="E203" s="4"/>
      <c r="F203" s="14"/>
      <c r="G203" s="16"/>
      <c r="H203" s="14"/>
      <c r="I203" s="14"/>
      <c r="J203" s="14"/>
      <c r="K203" s="7"/>
      <c r="L203" s="6"/>
      <c r="M203" s="6"/>
      <c r="N203" s="7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</row>
    <row r="204">
      <c r="A204" s="3" t="s">
        <v>318</v>
      </c>
      <c r="B204" s="16"/>
      <c r="C204" s="4"/>
      <c r="D204" s="23" t="s">
        <v>346</v>
      </c>
      <c r="E204" s="23" t="s">
        <v>327</v>
      </c>
      <c r="F204" s="14"/>
      <c r="G204" s="16"/>
      <c r="H204" s="14"/>
      <c r="I204" s="14"/>
      <c r="J204" s="14"/>
      <c r="K204" s="7"/>
      <c r="L204" s="6"/>
      <c r="M204" s="6"/>
      <c r="N204" s="7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</row>
    <row r="205">
      <c r="A205" s="3" t="s">
        <v>321</v>
      </c>
      <c r="B205" s="16"/>
      <c r="C205" s="4"/>
      <c r="D205" s="23" t="s">
        <v>346</v>
      </c>
      <c r="E205" s="4"/>
      <c r="F205" s="14"/>
      <c r="G205" s="16"/>
      <c r="H205" s="14"/>
      <c r="I205" s="14"/>
      <c r="M205" s="6"/>
      <c r="N205" s="7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</row>
    <row r="206">
      <c r="A206" s="3" t="s">
        <v>323</v>
      </c>
      <c r="B206" s="16"/>
      <c r="C206" s="4"/>
      <c r="D206" s="23" t="s">
        <v>346</v>
      </c>
      <c r="E206" s="23" t="s">
        <v>218</v>
      </c>
      <c r="F206" s="14"/>
      <c r="G206" s="16"/>
      <c r="H206" s="14"/>
      <c r="I206" s="14"/>
      <c r="M206" s="6"/>
      <c r="N206" s="7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</row>
    <row r="207">
      <c r="A207" s="3"/>
      <c r="B207" s="16"/>
      <c r="C207" s="4"/>
      <c r="D207" s="23"/>
      <c r="E207" s="4"/>
      <c r="F207" s="14"/>
      <c r="G207" s="16"/>
      <c r="H207" s="14"/>
      <c r="I207" s="14"/>
      <c r="M207" s="6"/>
      <c r="N207" s="7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</row>
    <row r="208">
      <c r="A208" s="3" t="s">
        <v>324</v>
      </c>
      <c r="B208" s="16"/>
      <c r="C208" s="4"/>
      <c r="D208" s="23" t="s">
        <v>127</v>
      </c>
      <c r="E208" s="4"/>
      <c r="F208" s="14"/>
      <c r="G208" s="16"/>
      <c r="H208" s="14"/>
      <c r="I208" s="14"/>
      <c r="M208" s="6"/>
      <c r="N208" s="7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</row>
    <row r="209">
      <c r="A209" s="3" t="s">
        <v>326</v>
      </c>
      <c r="B209" s="16"/>
      <c r="C209" s="4"/>
      <c r="D209" s="23" t="s">
        <v>127</v>
      </c>
      <c r="E209" s="4"/>
      <c r="F209" s="14"/>
      <c r="G209" s="16"/>
      <c r="H209" s="14"/>
      <c r="I209" s="14"/>
      <c r="M209" s="6"/>
      <c r="N209" s="7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</row>
    <row r="210">
      <c r="A210" s="3" t="s">
        <v>328</v>
      </c>
      <c r="B210" s="16"/>
      <c r="C210" s="4"/>
      <c r="D210" s="23" t="s">
        <v>127</v>
      </c>
      <c r="E210" s="4" t="s">
        <v>182</v>
      </c>
      <c r="F210" s="14"/>
      <c r="G210" s="16"/>
      <c r="H210" s="14"/>
      <c r="I210" s="14"/>
      <c r="M210" s="6"/>
      <c r="N210" s="7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</row>
    <row r="211">
      <c r="A211" s="3" t="s">
        <v>330</v>
      </c>
      <c r="B211" s="16"/>
      <c r="C211" s="4"/>
      <c r="D211" s="23"/>
      <c r="E211" s="4"/>
      <c r="F211" s="14"/>
      <c r="G211" s="16"/>
      <c r="H211" s="14"/>
      <c r="I211" s="14"/>
      <c r="M211" s="6"/>
      <c r="N211" s="7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</row>
    <row r="212">
      <c r="A212" s="3" t="s">
        <v>332</v>
      </c>
      <c r="B212" s="16"/>
      <c r="C212" s="4"/>
      <c r="D212" s="23" t="s">
        <v>127</v>
      </c>
      <c r="E212" s="4"/>
      <c r="F212" s="14"/>
      <c r="G212" s="16"/>
      <c r="N212" s="7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</row>
    <row r="213">
      <c r="A213" s="3" t="s">
        <v>337</v>
      </c>
      <c r="B213" s="16"/>
      <c r="C213" s="4">
        <v>12.5</v>
      </c>
      <c r="D213" s="23" t="s">
        <v>127</v>
      </c>
      <c r="E213" s="4" t="s">
        <v>106</v>
      </c>
      <c r="F213" s="14"/>
      <c r="G213" s="16"/>
      <c r="J213" s="14"/>
      <c r="K213" s="16"/>
      <c r="L213" s="14"/>
      <c r="N213" s="7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</row>
    <row r="214">
      <c r="A214" s="3" t="s">
        <v>338</v>
      </c>
      <c r="B214" s="16"/>
      <c r="C214" s="4">
        <v>12.5</v>
      </c>
      <c r="D214" s="23" t="s">
        <v>127</v>
      </c>
      <c r="E214" s="4" t="s">
        <v>106</v>
      </c>
      <c r="F214" s="14"/>
      <c r="G214" s="16"/>
      <c r="J214" s="14"/>
      <c r="K214" s="16"/>
      <c r="L214" s="14"/>
      <c r="N214" s="7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>
      <c r="A215" s="3" t="s">
        <v>339</v>
      </c>
      <c r="B215" s="16"/>
      <c r="C215" s="4">
        <v>12.5</v>
      </c>
      <c r="D215" s="23" t="s">
        <v>127</v>
      </c>
      <c r="E215" s="4" t="s">
        <v>106</v>
      </c>
      <c r="F215" s="14"/>
      <c r="G215" s="16"/>
      <c r="J215" s="14"/>
      <c r="K215" s="16"/>
      <c r="L215" s="14"/>
      <c r="N215" s="7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</row>
    <row r="216">
      <c r="A216" s="3" t="s">
        <v>333</v>
      </c>
      <c r="B216" s="16"/>
      <c r="C216" s="4">
        <v>12.5</v>
      </c>
      <c r="D216" s="4" t="s">
        <v>346</v>
      </c>
      <c r="E216" s="4" t="s">
        <v>106</v>
      </c>
      <c r="F216" s="14"/>
      <c r="G216" s="16"/>
      <c r="J216" s="14"/>
      <c r="K216" s="16"/>
      <c r="L216" s="14"/>
      <c r="N216" s="7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>
      <c r="A217" s="3" t="s">
        <v>335</v>
      </c>
      <c r="B217" s="16"/>
      <c r="C217" s="4">
        <v>12.5</v>
      </c>
      <c r="D217" s="23" t="s">
        <v>127</v>
      </c>
      <c r="E217" s="4" t="s">
        <v>106</v>
      </c>
      <c r="F217" s="14"/>
      <c r="G217" s="16"/>
      <c r="J217" s="14"/>
      <c r="K217" s="16"/>
      <c r="L217" s="14"/>
      <c r="N217" s="7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</row>
    <row r="218">
      <c r="A218" s="3" t="s">
        <v>336</v>
      </c>
      <c r="B218" s="16"/>
      <c r="C218" s="4">
        <v>12.5</v>
      </c>
      <c r="D218" s="23" t="s">
        <v>127</v>
      </c>
      <c r="E218" s="4" t="s">
        <v>106</v>
      </c>
      <c r="F218" s="14"/>
      <c r="G218" s="16"/>
      <c r="J218" s="14"/>
      <c r="K218" s="16"/>
      <c r="L218" s="14"/>
      <c r="N218" s="7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</row>
    <row r="219">
      <c r="A219" s="3" t="s">
        <v>344</v>
      </c>
      <c r="B219" s="16"/>
      <c r="C219" s="16"/>
      <c r="D219" s="19" t="s">
        <v>156</v>
      </c>
      <c r="E219" s="23" t="s">
        <v>106</v>
      </c>
      <c r="F219" s="14"/>
      <c r="G219" s="16"/>
      <c r="J219" s="14"/>
      <c r="K219" s="16"/>
      <c r="L219" s="14"/>
      <c r="N219" s="7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</row>
    <row r="220">
      <c r="A220" s="3" t="s">
        <v>348</v>
      </c>
      <c r="B220" s="3" t="s">
        <v>348</v>
      </c>
      <c r="C220" s="16"/>
      <c r="D220" s="4" t="s">
        <v>406</v>
      </c>
      <c r="E220" s="16"/>
      <c r="F220" s="14"/>
      <c r="G220" s="16"/>
      <c r="J220" s="14"/>
      <c r="K220" s="16"/>
      <c r="L220" s="14"/>
      <c r="N220" s="7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</row>
    <row r="221">
      <c r="A221" s="3" t="s">
        <v>345</v>
      </c>
      <c r="B221" s="3" t="s">
        <v>345</v>
      </c>
      <c r="C221" s="16"/>
      <c r="D221" s="4" t="s">
        <v>406</v>
      </c>
      <c r="E221" s="16"/>
      <c r="F221" s="14"/>
      <c r="G221" s="16"/>
      <c r="J221" s="14"/>
      <c r="K221" s="16"/>
      <c r="L221" s="14"/>
      <c r="N221" s="7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</row>
    <row r="222">
      <c r="A222" s="3" t="s">
        <v>341</v>
      </c>
      <c r="B222" s="3"/>
      <c r="C222" s="16"/>
      <c r="D222" s="4" t="s">
        <v>406</v>
      </c>
      <c r="E222" s="23"/>
      <c r="F222" s="14"/>
      <c r="G222" s="16"/>
      <c r="J222" s="14"/>
      <c r="K222" s="16"/>
      <c r="L222" s="14"/>
      <c r="N222" s="7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</row>
    <row r="223">
      <c r="A223" s="3" t="s">
        <v>349</v>
      </c>
      <c r="B223" s="3" t="s">
        <v>349</v>
      </c>
      <c r="C223" s="16"/>
      <c r="D223" s="38" t="s">
        <v>409</v>
      </c>
      <c r="E223" s="23" t="s">
        <v>106</v>
      </c>
      <c r="F223" s="14"/>
      <c r="G223" s="16"/>
      <c r="J223" s="14"/>
      <c r="K223" s="16"/>
      <c r="L223" s="14"/>
      <c r="N223" s="7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</row>
    <row r="224">
      <c r="A224" s="3" t="s">
        <v>350</v>
      </c>
      <c r="B224" s="3" t="s">
        <v>350</v>
      </c>
      <c r="C224" s="16"/>
      <c r="D224" s="38" t="s">
        <v>409</v>
      </c>
      <c r="E224" s="23" t="s">
        <v>106</v>
      </c>
      <c r="F224" s="14"/>
      <c r="G224" s="16"/>
      <c r="J224" s="14"/>
      <c r="K224" s="16"/>
      <c r="L224" s="14"/>
      <c r="N224" s="7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</row>
    <row r="225">
      <c r="A225" s="3"/>
      <c r="B225" s="16"/>
      <c r="C225" s="16"/>
      <c r="D225" s="23"/>
      <c r="E225" s="16"/>
      <c r="F225" s="14"/>
      <c r="G225" s="16"/>
      <c r="J225" s="14"/>
      <c r="K225" s="16"/>
      <c r="L225" s="14"/>
      <c r="N225" s="7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</row>
    <row r="226">
      <c r="A226" s="3" t="s">
        <v>352</v>
      </c>
      <c r="B226" s="16"/>
      <c r="C226" s="4" t="s">
        <v>223</v>
      </c>
      <c r="D226" s="28" t="s">
        <v>409</v>
      </c>
      <c r="E226" s="23" t="s">
        <v>127</v>
      </c>
      <c r="F226" s="14"/>
      <c r="G226" s="16"/>
      <c r="J226" s="14"/>
      <c r="K226" s="16"/>
      <c r="L226" s="14"/>
      <c r="N226" s="7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</row>
    <row r="227">
      <c r="A227" s="3" t="s">
        <v>355</v>
      </c>
      <c r="B227" s="3" t="s">
        <v>355</v>
      </c>
      <c r="C227" s="4" t="s">
        <v>223</v>
      </c>
      <c r="D227" s="39" t="s">
        <v>409</v>
      </c>
      <c r="E227" s="23"/>
      <c r="F227" s="14"/>
      <c r="G227" s="16"/>
      <c r="J227" s="14"/>
      <c r="K227" s="16"/>
      <c r="L227" s="14"/>
      <c r="N227" s="7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</row>
    <row r="228">
      <c r="A228" s="3" t="s">
        <v>356</v>
      </c>
      <c r="B228" s="3" t="s">
        <v>356</v>
      </c>
      <c r="C228" s="4" t="s">
        <v>223</v>
      </c>
      <c r="D228" s="39" t="s">
        <v>409</v>
      </c>
      <c r="E228" s="23"/>
      <c r="F228" s="14"/>
      <c r="G228" s="16"/>
      <c r="H228" s="14"/>
      <c r="I228" s="14"/>
      <c r="J228" s="14"/>
      <c r="K228" s="16"/>
      <c r="L228" s="14"/>
      <c r="M228" s="6"/>
      <c r="N228" s="7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>
      <c r="A229" s="3"/>
      <c r="B229" s="16"/>
      <c r="C229" s="16"/>
      <c r="D229" s="23"/>
      <c r="E229" s="16"/>
      <c r="F229" s="14"/>
      <c r="G229" s="16"/>
      <c r="H229" s="14"/>
      <c r="I229" s="14"/>
      <c r="J229" s="14"/>
      <c r="K229" s="16"/>
      <c r="L229" s="14"/>
      <c r="M229" s="6"/>
      <c r="N229" s="7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</row>
    <row r="230">
      <c r="A230" s="3" t="s">
        <v>357</v>
      </c>
      <c r="B230" s="3" t="s">
        <v>357</v>
      </c>
      <c r="C230" s="16"/>
      <c r="D230" s="40" t="s">
        <v>431</v>
      </c>
      <c r="E230" s="4" t="s">
        <v>108</v>
      </c>
      <c r="F230" s="14"/>
      <c r="G230" s="16"/>
      <c r="H230" s="14"/>
      <c r="I230" s="14"/>
      <c r="J230" s="14"/>
      <c r="K230" s="16"/>
      <c r="L230" s="14"/>
      <c r="M230" s="6"/>
      <c r="N230" s="7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</row>
    <row r="231">
      <c r="A231" s="3" t="s">
        <v>437</v>
      </c>
      <c r="B231" s="16"/>
      <c r="C231" s="4" t="s">
        <v>223</v>
      </c>
      <c r="D231" s="4" t="s">
        <v>439</v>
      </c>
      <c r="E231" s="10" t="s">
        <v>409</v>
      </c>
      <c r="F231" s="14"/>
      <c r="G231" s="16"/>
      <c r="H231" s="14"/>
      <c r="I231" s="14"/>
      <c r="J231" s="14"/>
      <c r="K231" s="16"/>
      <c r="L231" s="14"/>
      <c r="M231" s="6"/>
      <c r="N231" s="7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</row>
    <row r="232">
      <c r="A232" s="3" t="s">
        <v>443</v>
      </c>
      <c r="B232" s="16"/>
      <c r="C232" s="4" t="s">
        <v>223</v>
      </c>
      <c r="D232" s="4" t="s">
        <v>439</v>
      </c>
      <c r="E232" s="4" t="s">
        <v>127</v>
      </c>
      <c r="F232" s="14"/>
      <c r="G232" s="16"/>
      <c r="H232" s="14"/>
      <c r="I232" s="14"/>
      <c r="J232" s="14"/>
      <c r="K232" s="16"/>
      <c r="L232" s="14"/>
      <c r="M232" s="6"/>
      <c r="N232" s="7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</row>
    <row r="233">
      <c r="A233" s="3" t="s">
        <v>445</v>
      </c>
      <c r="B233" s="16"/>
      <c r="C233" s="4" t="s">
        <v>223</v>
      </c>
      <c r="D233" s="9" t="s">
        <v>439</v>
      </c>
      <c r="E233" s="4" t="s">
        <v>127</v>
      </c>
      <c r="F233" s="14"/>
      <c r="G233" s="16"/>
      <c r="H233" s="14"/>
      <c r="I233" s="14"/>
      <c r="J233" s="14"/>
      <c r="K233" s="16"/>
      <c r="L233" s="14"/>
      <c r="M233" s="6"/>
      <c r="N233" s="7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</row>
    <row r="234">
      <c r="A234" s="3" t="s">
        <v>447</v>
      </c>
      <c r="B234" s="3" t="s">
        <v>447</v>
      </c>
      <c r="C234" s="16"/>
      <c r="D234" s="42" t="s">
        <v>439</v>
      </c>
      <c r="E234" s="23" t="s">
        <v>106</v>
      </c>
      <c r="F234" s="14"/>
      <c r="G234" s="16"/>
      <c r="H234" s="14"/>
      <c r="I234" s="14"/>
      <c r="J234" s="14"/>
      <c r="K234" s="16"/>
      <c r="L234" s="14"/>
      <c r="M234" s="6"/>
      <c r="N234" s="7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>
      <c r="A235" s="3" t="s">
        <v>452</v>
      </c>
      <c r="B235" s="16"/>
      <c r="C235" s="16"/>
      <c r="D235" s="43" t="s">
        <v>439</v>
      </c>
      <c r="E235" s="16"/>
      <c r="F235" s="14"/>
      <c r="G235" s="16"/>
      <c r="H235" s="14"/>
      <c r="I235" s="14"/>
      <c r="J235" s="14"/>
      <c r="K235" s="16"/>
      <c r="L235" s="14"/>
      <c r="M235" s="6"/>
      <c r="N235" s="7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</row>
    <row r="236">
      <c r="A236" s="3" t="s">
        <v>456</v>
      </c>
      <c r="B236" s="16"/>
      <c r="C236" s="16"/>
      <c r="D236" s="42" t="s">
        <v>439</v>
      </c>
      <c r="E236" s="4" t="s">
        <v>106</v>
      </c>
      <c r="F236" s="14"/>
      <c r="G236" s="16"/>
      <c r="H236" s="14"/>
      <c r="I236" s="14"/>
      <c r="J236" s="14"/>
      <c r="K236" s="16"/>
      <c r="L236" s="14"/>
      <c r="M236" s="6"/>
      <c r="N236" s="7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</row>
    <row r="237">
      <c r="A237" s="3" t="s">
        <v>371</v>
      </c>
      <c r="B237" s="3" t="s">
        <v>371</v>
      </c>
      <c r="C237" s="16"/>
      <c r="D237" s="40" t="s">
        <v>431</v>
      </c>
      <c r="E237" s="4" t="s">
        <v>106</v>
      </c>
      <c r="F237" s="14"/>
      <c r="G237" s="16"/>
      <c r="H237" s="14"/>
      <c r="I237" s="14"/>
      <c r="J237" s="14"/>
      <c r="K237" s="16"/>
      <c r="L237" s="14"/>
      <c r="M237" s="6"/>
      <c r="N237" s="7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</row>
    <row r="238">
      <c r="A238" s="3" t="s">
        <v>374</v>
      </c>
      <c r="B238" s="16"/>
      <c r="C238" s="16"/>
      <c r="D238" s="38" t="s">
        <v>431</v>
      </c>
      <c r="E238" s="4"/>
      <c r="F238" s="23" t="s">
        <v>242</v>
      </c>
      <c r="G238" s="16"/>
      <c r="H238" s="14"/>
      <c r="I238" s="14"/>
      <c r="J238" s="14"/>
      <c r="K238" s="16"/>
      <c r="L238" s="14"/>
      <c r="M238" s="6"/>
      <c r="N238" s="7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>
      <c r="A239" s="3" t="s">
        <v>375</v>
      </c>
      <c r="B239" s="16"/>
      <c r="C239" s="16"/>
      <c r="D239" s="44" t="s">
        <v>463</v>
      </c>
      <c r="E239" s="4" t="s">
        <v>106</v>
      </c>
      <c r="F239" s="14"/>
      <c r="G239" s="16"/>
      <c r="H239" s="14"/>
      <c r="I239" s="14"/>
      <c r="J239" s="14"/>
      <c r="K239" s="16"/>
      <c r="L239" s="14"/>
      <c r="M239" s="6"/>
      <c r="N239" s="7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</row>
    <row r="240">
      <c r="A240" s="3" t="s">
        <v>373</v>
      </c>
      <c r="B240" s="16"/>
      <c r="C240" s="16"/>
      <c r="D240" s="42" t="s">
        <v>463</v>
      </c>
      <c r="E240" s="23" t="s">
        <v>127</v>
      </c>
      <c r="F240" s="23" t="s">
        <v>127</v>
      </c>
      <c r="G240" s="16"/>
      <c r="H240" s="14"/>
      <c r="I240" s="14"/>
      <c r="J240" s="14"/>
      <c r="K240" s="16"/>
      <c r="L240" s="14"/>
      <c r="M240" s="6"/>
      <c r="N240" s="7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>
      <c r="A241" s="41" t="s">
        <v>471</v>
      </c>
      <c r="B241" s="16"/>
      <c r="C241" s="16"/>
      <c r="D241" s="28"/>
      <c r="E241" s="4"/>
      <c r="F241" s="14"/>
      <c r="G241" s="16"/>
      <c r="H241" s="14"/>
      <c r="I241" s="14"/>
      <c r="J241" s="14"/>
      <c r="K241" s="16"/>
      <c r="L241" s="14"/>
      <c r="M241" s="6"/>
      <c r="N241" s="7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2">
      <c r="A242" s="3" t="s">
        <v>378</v>
      </c>
      <c r="B242" s="16"/>
      <c r="C242" s="16"/>
      <c r="D242" s="28" t="s">
        <v>463</v>
      </c>
      <c r="E242" s="4" t="s">
        <v>127</v>
      </c>
      <c r="F242" s="14"/>
      <c r="G242" s="16"/>
      <c r="H242" s="14"/>
      <c r="I242" s="14"/>
      <c r="J242" s="14"/>
      <c r="K242" s="16"/>
      <c r="L242" s="14"/>
      <c r="M242" s="6"/>
      <c r="N242" s="7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</row>
    <row r="243">
      <c r="A243" s="3" t="s">
        <v>380</v>
      </c>
      <c r="B243" s="16"/>
      <c r="C243" s="16"/>
      <c r="D243" s="25" t="s">
        <v>463</v>
      </c>
      <c r="E243" s="4" t="s">
        <v>106</v>
      </c>
      <c r="F243" s="14"/>
      <c r="G243" s="16"/>
      <c r="H243" s="14"/>
      <c r="I243" s="14"/>
      <c r="J243" s="14"/>
      <c r="K243" s="16"/>
      <c r="L243" s="14"/>
      <c r="M243" s="6"/>
      <c r="N243" s="7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</row>
    <row r="244">
      <c r="A244" s="3" t="s">
        <v>381</v>
      </c>
      <c r="B244" s="3" t="s">
        <v>381</v>
      </c>
      <c r="C244" s="16"/>
      <c r="D244" s="45" t="s">
        <v>127</v>
      </c>
      <c r="E244" s="4" t="s">
        <v>106</v>
      </c>
      <c r="F244" s="14"/>
      <c r="G244" s="16"/>
      <c r="H244" s="14"/>
      <c r="I244" s="14"/>
      <c r="J244" s="14"/>
      <c r="K244" s="16"/>
      <c r="L244" s="14"/>
      <c r="M244" s="6"/>
      <c r="N244" s="7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</row>
    <row r="245">
      <c r="A245" s="3" t="s">
        <v>382</v>
      </c>
      <c r="B245" s="3"/>
      <c r="C245" s="3"/>
      <c r="D245" s="4" t="s">
        <v>177</v>
      </c>
      <c r="E245" s="23"/>
      <c r="F245" s="3"/>
      <c r="G245" s="3"/>
      <c r="H245" s="24"/>
      <c r="J245" s="14"/>
      <c r="K245" s="16"/>
      <c r="L245" s="14"/>
      <c r="M245" s="7"/>
      <c r="N245" s="7"/>
    </row>
    <row r="246">
      <c r="A246" s="3" t="s">
        <v>487</v>
      </c>
      <c r="B246" s="3"/>
      <c r="C246" s="3"/>
      <c r="D246" s="28" t="s">
        <v>127</v>
      </c>
      <c r="E246" s="23" t="s">
        <v>488</v>
      </c>
      <c r="F246" s="3"/>
      <c r="G246" s="3"/>
      <c r="H246" s="24"/>
      <c r="J246" s="14"/>
      <c r="K246" s="16"/>
      <c r="L246" s="14"/>
      <c r="M246" s="7"/>
      <c r="N246" s="7"/>
    </row>
    <row r="247">
      <c r="A247" s="3" t="s">
        <v>384</v>
      </c>
      <c r="B247" s="3" t="s">
        <v>384</v>
      </c>
      <c r="C247" s="3"/>
      <c r="D247" s="45" t="s">
        <v>127</v>
      </c>
      <c r="E247" s="1" t="s">
        <v>106</v>
      </c>
      <c r="F247" s="3"/>
      <c r="G247" s="3"/>
      <c r="H247" s="24"/>
      <c r="J247" s="14"/>
      <c r="K247" s="16"/>
      <c r="L247" s="14"/>
      <c r="M247" s="7"/>
      <c r="N247" s="7"/>
    </row>
    <row r="248">
      <c r="A248" s="3" t="s">
        <v>386</v>
      </c>
      <c r="B248" s="3"/>
      <c r="C248" s="3"/>
      <c r="D248" s="38" t="s">
        <v>127</v>
      </c>
      <c r="E248" s="1" t="s">
        <v>106</v>
      </c>
      <c r="F248" s="3"/>
      <c r="G248" s="3"/>
      <c r="H248" s="24"/>
      <c r="J248" s="14"/>
      <c r="K248" s="16"/>
      <c r="L248" s="14"/>
      <c r="M248" s="7"/>
      <c r="N248" s="7"/>
    </row>
    <row r="249">
      <c r="A249" s="3" t="s">
        <v>388</v>
      </c>
      <c r="B249" s="3"/>
      <c r="C249" s="3"/>
      <c r="D249" s="38" t="s">
        <v>494</v>
      </c>
      <c r="E249" s="1" t="s">
        <v>106</v>
      </c>
      <c r="F249" s="3"/>
      <c r="G249" s="3"/>
      <c r="H249" s="24"/>
      <c r="J249" s="14"/>
      <c r="K249" s="16"/>
      <c r="L249" s="14"/>
      <c r="M249" s="7"/>
      <c r="N249" s="7"/>
    </row>
    <row r="250">
      <c r="A250" s="3" t="s">
        <v>389</v>
      </c>
      <c r="B250" s="3"/>
      <c r="C250" s="3"/>
      <c r="D250" s="46" t="s">
        <v>494</v>
      </c>
      <c r="E250" s="3"/>
      <c r="F250" s="3"/>
      <c r="G250" s="3"/>
      <c r="H250" s="24"/>
      <c r="J250" s="14"/>
      <c r="K250" s="16"/>
      <c r="L250" s="14"/>
      <c r="N250" s="7"/>
    </row>
    <row r="251">
      <c r="A251" s="3" t="s">
        <v>391</v>
      </c>
      <c r="B251" s="3"/>
      <c r="C251" s="3"/>
      <c r="D251" s="1" t="s">
        <v>127</v>
      </c>
      <c r="E251" s="3"/>
      <c r="F251" s="3"/>
      <c r="G251" s="3"/>
      <c r="H251" s="24"/>
      <c r="J251" s="14"/>
      <c r="K251" s="16"/>
      <c r="L251" s="14"/>
    </row>
    <row r="252">
      <c r="A252" s="3" t="s">
        <v>392</v>
      </c>
      <c r="B252" s="3"/>
      <c r="C252" s="3"/>
      <c r="D252" s="1" t="s">
        <v>127</v>
      </c>
      <c r="E252" s="3"/>
      <c r="F252" s="3"/>
      <c r="G252" s="3"/>
      <c r="H252" s="24"/>
      <c r="J252" s="14"/>
      <c r="K252" s="16"/>
      <c r="L252" s="14"/>
    </row>
    <row r="253">
      <c r="A253" s="6"/>
      <c r="B253" s="16"/>
      <c r="C253" s="16"/>
      <c r="D253" s="4"/>
      <c r="E253" s="16"/>
      <c r="F253" s="14"/>
      <c r="G253" s="16"/>
      <c r="H253" s="14"/>
      <c r="I253" s="14"/>
      <c r="J253" s="14"/>
      <c r="K253" s="16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</row>
    <row r="254">
      <c r="A254" s="6" t="s">
        <v>393</v>
      </c>
      <c r="B254" s="16"/>
      <c r="C254" s="16"/>
      <c r="D254" s="46" t="s">
        <v>494</v>
      </c>
      <c r="E254" s="4" t="s">
        <v>504</v>
      </c>
      <c r="F254" s="14"/>
      <c r="G254" s="16"/>
      <c r="H254" s="14"/>
      <c r="I254" s="14"/>
      <c r="J254" s="14"/>
      <c r="K254" s="16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</row>
    <row r="255">
      <c r="A255" s="6" t="s">
        <v>395</v>
      </c>
      <c r="B255" s="16"/>
      <c r="C255" s="16"/>
      <c r="D255" s="28" t="s">
        <v>138</v>
      </c>
      <c r="E255" s="23" t="s">
        <v>127</v>
      </c>
      <c r="F255" s="14"/>
      <c r="G255" s="16"/>
      <c r="H255" s="14"/>
      <c r="I255" s="14"/>
      <c r="J255" s="14"/>
      <c r="K255" s="16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</row>
    <row r="256">
      <c r="A256" s="6" t="s">
        <v>396</v>
      </c>
      <c r="B256" s="16"/>
      <c r="C256" s="16"/>
      <c r="D256" s="46" t="s">
        <v>494</v>
      </c>
      <c r="E256" s="16"/>
      <c r="F256" s="14"/>
      <c r="G256" s="16"/>
      <c r="H256" s="14"/>
      <c r="I256" s="14"/>
      <c r="J256" s="14"/>
      <c r="K256" s="16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</row>
    <row r="257">
      <c r="A257" s="6" t="s">
        <v>397</v>
      </c>
      <c r="B257" s="16"/>
      <c r="C257" s="16"/>
      <c r="D257" s="23"/>
      <c r="E257" s="16"/>
      <c r="F257" s="14"/>
      <c r="G257" s="16"/>
      <c r="H257" s="14"/>
      <c r="I257" s="14"/>
      <c r="J257" s="14"/>
      <c r="K257" s="16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</row>
    <row r="258">
      <c r="A258" s="6" t="s">
        <v>398</v>
      </c>
      <c r="B258" s="16"/>
      <c r="C258" s="16"/>
      <c r="D258" s="46" t="s">
        <v>494</v>
      </c>
      <c r="E258" s="16"/>
      <c r="F258" s="14"/>
      <c r="G258" s="16"/>
      <c r="H258" s="14"/>
      <c r="I258" s="14"/>
      <c r="J258" s="14"/>
      <c r="K258" s="16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</row>
    <row r="259">
      <c r="A259" s="6"/>
      <c r="B259" s="16"/>
      <c r="C259" s="16"/>
      <c r="D259" s="4"/>
      <c r="E259" s="16"/>
      <c r="F259" s="14"/>
      <c r="G259" s="16"/>
      <c r="H259" s="14"/>
      <c r="I259" s="14"/>
      <c r="J259" s="14"/>
      <c r="K259" s="16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</row>
    <row r="260">
      <c r="A260" s="6" t="s">
        <v>399</v>
      </c>
      <c r="B260" s="16"/>
      <c r="C260" s="16"/>
      <c r="D260" s="23" t="s">
        <v>127</v>
      </c>
      <c r="E260" s="16"/>
      <c r="F260" s="14"/>
      <c r="G260" s="16"/>
      <c r="H260" s="14"/>
      <c r="I260" s="14"/>
      <c r="J260" s="14"/>
      <c r="K260" s="16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</row>
    <row r="261">
      <c r="A261" s="6" t="s">
        <v>400</v>
      </c>
      <c r="B261" s="16"/>
      <c r="C261" s="16"/>
      <c r="D261" s="23" t="s">
        <v>127</v>
      </c>
      <c r="E261" s="16"/>
      <c r="F261" s="14"/>
      <c r="G261" s="16"/>
      <c r="H261" s="14"/>
      <c r="I261" s="14"/>
      <c r="J261" s="7"/>
      <c r="K261" s="6"/>
      <c r="L261" s="7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</row>
    <row r="262">
      <c r="A262" s="6" t="s">
        <v>401</v>
      </c>
      <c r="B262" s="16"/>
      <c r="C262" s="16"/>
      <c r="D262" s="23" t="s">
        <v>127</v>
      </c>
      <c r="E262" s="16"/>
      <c r="F262" s="14"/>
      <c r="G262" s="16"/>
      <c r="H262" s="14"/>
      <c r="I262" s="14"/>
      <c r="J262" s="7"/>
      <c r="K262" s="6"/>
      <c r="L262" s="7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</row>
    <row r="263">
      <c r="A263" s="6"/>
      <c r="B263" s="16"/>
      <c r="C263" s="16"/>
      <c r="D263" s="4"/>
      <c r="E263" s="16"/>
      <c r="F263" s="14"/>
      <c r="G263" s="16"/>
      <c r="H263" s="14"/>
      <c r="I263" s="14"/>
      <c r="J263" s="7"/>
      <c r="K263" s="6"/>
      <c r="L263" s="7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</row>
    <row r="264">
      <c r="A264" s="6" t="s">
        <v>402</v>
      </c>
      <c r="B264" s="16"/>
      <c r="C264" s="16"/>
      <c r="D264" s="47" t="s">
        <v>531</v>
      </c>
      <c r="E264" s="23" t="s">
        <v>127</v>
      </c>
      <c r="F264" s="23" t="s">
        <v>127</v>
      </c>
      <c r="G264" s="16"/>
      <c r="H264" s="14"/>
      <c r="I264" s="14"/>
      <c r="J264" s="48"/>
      <c r="K264" s="49"/>
      <c r="L264" s="48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</row>
    <row r="265">
      <c r="A265" s="6" t="s">
        <v>403</v>
      </c>
      <c r="B265" s="16"/>
      <c r="C265" s="16"/>
      <c r="D265" s="43" t="s">
        <v>439</v>
      </c>
      <c r="E265" s="23" t="s">
        <v>127</v>
      </c>
      <c r="F265" s="14"/>
      <c r="G265" s="16"/>
      <c r="H265" s="14"/>
      <c r="I265" s="14"/>
      <c r="J265" s="48"/>
      <c r="K265" s="49"/>
      <c r="L265" s="48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</row>
    <row r="266">
      <c r="A266" s="6" t="s">
        <v>407</v>
      </c>
      <c r="B266" s="16"/>
      <c r="C266" s="16"/>
      <c r="D266" s="23" t="s">
        <v>106</v>
      </c>
      <c r="E266" s="9" t="s">
        <v>182</v>
      </c>
      <c r="F266" s="14"/>
      <c r="G266" s="16"/>
      <c r="H266" s="14"/>
      <c r="I266" s="14"/>
      <c r="J266" s="48"/>
      <c r="K266" s="49"/>
      <c r="L266" s="48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</row>
    <row r="267">
      <c r="A267" s="6" t="s">
        <v>414</v>
      </c>
      <c r="B267" s="16"/>
      <c r="C267" s="16"/>
      <c r="D267" s="12" t="s">
        <v>531</v>
      </c>
      <c r="E267" s="23" t="s">
        <v>106</v>
      </c>
      <c r="F267" s="14"/>
      <c r="G267" s="16"/>
      <c r="H267" s="14"/>
      <c r="I267" s="14"/>
      <c r="J267" s="7"/>
      <c r="K267" s="6"/>
      <c r="L267" s="7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</row>
    <row r="268">
      <c r="A268" s="4" t="s">
        <v>410</v>
      </c>
      <c r="B268" s="16"/>
      <c r="C268" s="4" t="s">
        <v>566</v>
      </c>
      <c r="D268" s="12" t="s">
        <v>531</v>
      </c>
      <c r="E268" s="42" t="s">
        <v>504</v>
      </c>
      <c r="F268" s="14"/>
      <c r="G268" s="16"/>
      <c r="H268" s="14"/>
      <c r="I268" s="14"/>
      <c r="J268" s="7"/>
      <c r="K268" s="6"/>
      <c r="L268" s="7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</row>
    <row r="269">
      <c r="A269" s="4" t="s">
        <v>412</v>
      </c>
      <c r="B269" s="4" t="s">
        <v>412</v>
      </c>
      <c r="C269" s="4" t="s">
        <v>566</v>
      </c>
      <c r="D269" s="12" t="s">
        <v>531</v>
      </c>
      <c r="E269" s="10" t="s">
        <v>574</v>
      </c>
      <c r="F269" s="14"/>
      <c r="G269" s="16"/>
      <c r="H269" s="14"/>
      <c r="I269" s="14"/>
      <c r="J269" s="7"/>
      <c r="K269" s="6"/>
      <c r="L269" s="7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</row>
    <row r="270">
      <c r="A270" s="4" t="s">
        <v>413</v>
      </c>
      <c r="B270" s="4" t="s">
        <v>413</v>
      </c>
      <c r="C270" s="4" t="s">
        <v>566</v>
      </c>
      <c r="D270" s="12" t="s">
        <v>531</v>
      </c>
      <c r="E270" s="23" t="s">
        <v>106</v>
      </c>
      <c r="F270" s="14"/>
      <c r="G270" s="16"/>
      <c r="H270" s="14"/>
      <c r="I270" s="14"/>
      <c r="J270" s="7"/>
      <c r="K270" s="6"/>
      <c r="L270" s="7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</row>
    <row r="271">
      <c r="A271" s="4"/>
      <c r="B271" s="16"/>
      <c r="C271" s="16"/>
      <c r="D271" s="16"/>
      <c r="E271" s="16"/>
      <c r="F271" s="14"/>
      <c r="G271" s="16"/>
      <c r="H271" s="14"/>
      <c r="I271" s="14"/>
      <c r="J271" s="7"/>
      <c r="K271" s="6"/>
      <c r="L271" s="7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</row>
    <row r="272">
      <c r="A272" s="4" t="s">
        <v>585</v>
      </c>
      <c r="B272" s="4" t="s">
        <v>585</v>
      </c>
      <c r="C272" s="16"/>
      <c r="D272" s="41" t="s">
        <v>586</v>
      </c>
      <c r="E272" s="16"/>
      <c r="F272" s="14"/>
      <c r="G272" s="16"/>
      <c r="H272" s="14"/>
      <c r="I272" s="14"/>
      <c r="J272" s="7"/>
      <c r="K272" s="6"/>
      <c r="L272" s="7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</row>
    <row r="273">
      <c r="A273" s="4" t="s">
        <v>417</v>
      </c>
      <c r="B273" s="4" t="s">
        <v>417</v>
      </c>
      <c r="C273" s="4" t="s">
        <v>223</v>
      </c>
      <c r="D273" s="4" t="s">
        <v>590</v>
      </c>
      <c r="E273" s="23" t="s">
        <v>106</v>
      </c>
      <c r="F273" s="14"/>
      <c r="G273" s="16"/>
      <c r="H273" s="14"/>
      <c r="I273" s="14"/>
      <c r="J273" s="7"/>
      <c r="K273" s="6"/>
      <c r="L273" s="7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</row>
    <row r="274">
      <c r="A274" s="4" t="s">
        <v>419</v>
      </c>
      <c r="B274" s="16"/>
      <c r="C274" s="4" t="s">
        <v>223</v>
      </c>
      <c r="D274" s="29" t="s">
        <v>593</v>
      </c>
      <c r="E274" s="16"/>
      <c r="F274" s="14"/>
      <c r="G274" s="16"/>
      <c r="H274" s="14"/>
      <c r="I274" s="14"/>
      <c r="J274" s="7"/>
      <c r="K274" s="6"/>
      <c r="L274" s="7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</row>
    <row r="275">
      <c r="A275" s="4" t="s">
        <v>420</v>
      </c>
      <c r="B275" s="16"/>
      <c r="C275" s="4" t="s">
        <v>223</v>
      </c>
      <c r="D275" s="50" t="s">
        <v>586</v>
      </c>
      <c r="E275" s="23" t="s">
        <v>127</v>
      </c>
      <c r="F275" s="14"/>
      <c r="G275" s="16"/>
      <c r="H275" s="14"/>
      <c r="I275" s="14"/>
      <c r="J275" s="7"/>
      <c r="K275" s="6"/>
      <c r="L275" s="7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</row>
    <row r="276">
      <c r="A276" s="4" t="s">
        <v>422</v>
      </c>
      <c r="B276" s="16"/>
      <c r="C276" s="4" t="s">
        <v>566</v>
      </c>
      <c r="D276" s="12" t="s">
        <v>531</v>
      </c>
      <c r="E276" s="10" t="s">
        <v>574</v>
      </c>
      <c r="F276" s="14"/>
      <c r="G276" s="16"/>
      <c r="H276" s="14"/>
      <c r="I276" s="14"/>
      <c r="J276" s="7"/>
      <c r="K276" s="6"/>
      <c r="L276" s="7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</row>
    <row r="277">
      <c r="A277" s="4" t="s">
        <v>424</v>
      </c>
      <c r="B277" s="16"/>
      <c r="C277" s="4" t="s">
        <v>566</v>
      </c>
      <c r="D277" s="4" t="s">
        <v>98</v>
      </c>
      <c r="E277" s="16"/>
      <c r="F277" s="14"/>
      <c r="G277" s="16"/>
      <c r="H277" s="14"/>
      <c r="I277" s="14"/>
      <c r="J277" s="7"/>
      <c r="K277" s="6"/>
      <c r="L277" s="7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</row>
    <row r="278">
      <c r="A278" s="4" t="s">
        <v>425</v>
      </c>
      <c r="B278" s="16"/>
      <c r="C278" s="4" t="s">
        <v>566</v>
      </c>
      <c r="D278" s="51" t="s">
        <v>586</v>
      </c>
      <c r="E278" s="16"/>
      <c r="F278" s="14"/>
      <c r="G278" s="16"/>
      <c r="H278" s="14"/>
      <c r="I278" s="4">
        <v>4.0</v>
      </c>
      <c r="J278" s="7"/>
      <c r="K278" s="6"/>
      <c r="L278" s="7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</row>
    <row r="279">
      <c r="A279" s="4" t="s">
        <v>426</v>
      </c>
      <c r="B279" s="16"/>
      <c r="C279" s="4" t="s">
        <v>566</v>
      </c>
      <c r="D279" s="52" t="s">
        <v>586</v>
      </c>
      <c r="E279" s="23" t="s">
        <v>127</v>
      </c>
      <c r="F279" s="14"/>
      <c r="G279" s="16"/>
      <c r="H279" s="14"/>
      <c r="I279" s="14"/>
      <c r="J279" s="7"/>
      <c r="K279" s="6"/>
      <c r="L279" s="7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</row>
    <row r="280">
      <c r="A280" s="16"/>
      <c r="B280" s="16"/>
      <c r="C280" s="16"/>
      <c r="D280" s="16"/>
      <c r="E280" s="16"/>
      <c r="F280" s="14"/>
      <c r="G280" s="16"/>
      <c r="H280" s="14"/>
      <c r="I280" s="14"/>
      <c r="J280" s="7"/>
      <c r="K280" s="6"/>
      <c r="L280" s="7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</row>
    <row r="281">
      <c r="A281" s="4" t="s">
        <v>645</v>
      </c>
      <c r="B281" s="16"/>
      <c r="C281" s="4">
        <v>12.5</v>
      </c>
      <c r="D281" s="23" t="s">
        <v>106</v>
      </c>
      <c r="E281" s="23" t="s">
        <v>127</v>
      </c>
      <c r="F281" s="14"/>
      <c r="G281" s="16"/>
      <c r="H281" s="14"/>
      <c r="I281" s="14"/>
      <c r="J281" s="7"/>
      <c r="K281" s="6"/>
      <c r="L281" s="7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</row>
    <row r="282">
      <c r="A282" s="4" t="s">
        <v>653</v>
      </c>
      <c r="B282" s="16"/>
      <c r="C282" s="4">
        <v>12.5</v>
      </c>
      <c r="D282" s="23" t="s">
        <v>106</v>
      </c>
      <c r="E282" s="23" t="s">
        <v>127</v>
      </c>
      <c r="F282" s="14"/>
      <c r="G282" s="16"/>
      <c r="H282" s="14"/>
      <c r="I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</row>
    <row r="283">
      <c r="A283" s="4" t="s">
        <v>656</v>
      </c>
      <c r="B283" s="16"/>
      <c r="C283" s="4">
        <v>12.5</v>
      </c>
      <c r="D283" s="23" t="s">
        <v>106</v>
      </c>
      <c r="E283" s="23" t="s">
        <v>127</v>
      </c>
      <c r="F283" s="14"/>
      <c r="G283" s="16"/>
      <c r="H283" s="14"/>
      <c r="I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</row>
    <row r="284">
      <c r="A284" s="16"/>
      <c r="B284" s="16"/>
      <c r="C284" s="16"/>
      <c r="D284" s="16"/>
      <c r="E284" s="16"/>
      <c r="F284" s="14"/>
      <c r="G284" s="16"/>
      <c r="H284" s="14"/>
      <c r="I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</row>
    <row r="285">
      <c r="A285" s="23" t="s">
        <v>432</v>
      </c>
      <c r="B285" s="16"/>
      <c r="C285" s="16"/>
      <c r="D285" s="4" t="s">
        <v>14</v>
      </c>
      <c r="E285" s="16"/>
      <c r="F285" s="14"/>
      <c r="G285" s="16"/>
      <c r="H285" s="14"/>
      <c r="I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</row>
    <row r="286">
      <c r="A286" s="23" t="s">
        <v>433</v>
      </c>
      <c r="B286" s="16"/>
      <c r="C286" s="16"/>
      <c r="D286" s="12" t="s">
        <v>138</v>
      </c>
      <c r="E286" s="16"/>
      <c r="F286" s="14"/>
      <c r="G286" s="16"/>
      <c r="H286" s="14"/>
      <c r="I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</row>
    <row r="287">
      <c r="A287" s="4" t="s">
        <v>434</v>
      </c>
      <c r="B287" s="4" t="s">
        <v>434</v>
      </c>
      <c r="C287" s="16"/>
      <c r="D287" s="12" t="s">
        <v>590</v>
      </c>
      <c r="E287" s="16"/>
      <c r="F287" s="14"/>
      <c r="G287" s="16"/>
      <c r="H287" s="14"/>
      <c r="I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</row>
    <row r="288">
      <c r="A288" s="4" t="s">
        <v>436</v>
      </c>
      <c r="B288" s="4" t="s">
        <v>436</v>
      </c>
      <c r="C288" s="16"/>
      <c r="D288" s="12" t="s">
        <v>590</v>
      </c>
      <c r="E288" s="16"/>
      <c r="F288" s="14"/>
      <c r="G288" s="16"/>
      <c r="H288" s="14"/>
      <c r="I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</row>
    <row r="289">
      <c r="A289" s="4" t="s">
        <v>440</v>
      </c>
      <c r="B289" s="4" t="s">
        <v>440</v>
      </c>
      <c r="C289" s="16"/>
      <c r="D289" s="23" t="s">
        <v>586</v>
      </c>
      <c r="E289" s="16"/>
      <c r="F289" s="14"/>
      <c r="G289" s="16"/>
      <c r="H289" s="14"/>
      <c r="I289" s="14"/>
      <c r="J289" s="7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</row>
    <row r="290">
      <c r="A290" s="4" t="s">
        <v>688</v>
      </c>
      <c r="B290" s="16"/>
      <c r="C290" s="16"/>
      <c r="D290" s="9" t="s">
        <v>590</v>
      </c>
      <c r="E290" s="16"/>
      <c r="F290" s="14"/>
      <c r="G290" s="16"/>
      <c r="H290" s="14"/>
      <c r="I290" s="14"/>
      <c r="J290" s="7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</row>
    <row r="291">
      <c r="A291" s="4" t="s">
        <v>695</v>
      </c>
      <c r="B291" s="16"/>
      <c r="C291" s="16"/>
      <c r="D291" s="9" t="s">
        <v>590</v>
      </c>
      <c r="E291" s="16"/>
      <c r="F291" s="14"/>
      <c r="G291" s="16"/>
      <c r="H291" s="14"/>
      <c r="I291" s="14"/>
      <c r="J291" s="7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</row>
    <row r="292">
      <c r="A292" s="4" t="s">
        <v>699</v>
      </c>
      <c r="B292" s="16"/>
      <c r="C292" s="16"/>
      <c r="D292" s="4" t="s">
        <v>590</v>
      </c>
      <c r="E292" s="16"/>
      <c r="F292" s="14"/>
      <c r="G292" s="16"/>
      <c r="H292" s="14"/>
      <c r="I292" s="14"/>
      <c r="J292" s="48"/>
      <c r="K292" s="2"/>
      <c r="L292" s="2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</row>
    <row r="293">
      <c r="A293" s="4" t="s">
        <v>705</v>
      </c>
      <c r="B293" s="16"/>
      <c r="C293" s="16"/>
      <c r="D293" s="22" t="s">
        <v>138</v>
      </c>
      <c r="E293" s="16"/>
      <c r="F293" s="14"/>
      <c r="G293" s="16"/>
      <c r="H293" s="14"/>
      <c r="I293" s="14"/>
      <c r="J293" s="7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</row>
    <row r="294">
      <c r="A294" s="4" t="s">
        <v>711</v>
      </c>
      <c r="B294" s="4" t="s">
        <v>711</v>
      </c>
      <c r="C294" s="16"/>
      <c r="D294" s="19" t="s">
        <v>713</v>
      </c>
      <c r="E294" s="23" t="s">
        <v>106</v>
      </c>
      <c r="F294" s="15" t="s">
        <v>574</v>
      </c>
      <c r="G294" s="16"/>
      <c r="H294" s="14"/>
      <c r="I294" s="14"/>
      <c r="J294" s="7"/>
      <c r="K294" s="6"/>
      <c r="L294" s="7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</row>
    <row r="295">
      <c r="A295" s="4" t="s">
        <v>451</v>
      </c>
      <c r="B295" s="4" t="s">
        <v>451</v>
      </c>
      <c r="C295" s="16"/>
      <c r="D295" s="19" t="s">
        <v>713</v>
      </c>
      <c r="E295" s="23" t="s">
        <v>106</v>
      </c>
      <c r="F295" s="14"/>
      <c r="G295" s="16"/>
      <c r="H295" s="14"/>
      <c r="I295" s="14"/>
      <c r="J295" s="7"/>
      <c r="K295" s="6"/>
      <c r="L295" s="7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</row>
    <row r="296">
      <c r="A296" s="4" t="s">
        <v>453</v>
      </c>
      <c r="B296" s="4" t="s">
        <v>453</v>
      </c>
      <c r="C296" s="16"/>
      <c r="D296" s="19" t="s">
        <v>713</v>
      </c>
      <c r="E296" s="23" t="s">
        <v>106</v>
      </c>
      <c r="F296" s="14"/>
      <c r="G296" s="16"/>
      <c r="H296" s="14"/>
      <c r="I296" s="14"/>
      <c r="J296" s="7"/>
      <c r="K296" s="6"/>
      <c r="L296" s="7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</row>
    <row r="297">
      <c r="A297" s="4" t="s">
        <v>455</v>
      </c>
      <c r="B297" s="4" t="s">
        <v>455</v>
      </c>
      <c r="C297" s="16"/>
      <c r="D297" s="19" t="s">
        <v>713</v>
      </c>
      <c r="E297" s="23" t="s">
        <v>106</v>
      </c>
      <c r="F297" s="14"/>
      <c r="G297" s="16"/>
      <c r="H297" s="14"/>
      <c r="I297" s="14"/>
      <c r="J297" s="7"/>
      <c r="K297" s="6"/>
      <c r="L297" s="7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</row>
    <row r="298">
      <c r="A298" s="4" t="s">
        <v>732</v>
      </c>
      <c r="B298" s="4" t="s">
        <v>732</v>
      </c>
      <c r="C298" s="16"/>
      <c r="D298" s="19" t="s">
        <v>713</v>
      </c>
      <c r="E298" s="23" t="s">
        <v>106</v>
      </c>
      <c r="F298" s="14"/>
      <c r="G298" s="16"/>
      <c r="H298" s="14"/>
      <c r="I298" s="14"/>
      <c r="J298" s="7"/>
      <c r="K298" s="6"/>
      <c r="L298" s="7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</row>
    <row r="299">
      <c r="A299" s="16"/>
      <c r="B299" s="16"/>
      <c r="C299" s="16"/>
      <c r="D299" s="16"/>
      <c r="E299" s="16"/>
      <c r="F299" s="14"/>
      <c r="G299" s="16"/>
      <c r="H299" s="14"/>
      <c r="I299" s="14"/>
      <c r="J299" s="7"/>
      <c r="K299" s="6"/>
      <c r="L299" s="7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</row>
    <row r="300">
      <c r="A300" s="49" t="s">
        <v>737</v>
      </c>
      <c r="B300" s="6"/>
      <c r="C300" s="6"/>
      <c r="D300" s="53" t="s">
        <v>127</v>
      </c>
      <c r="E300" s="49"/>
      <c r="F300" s="7"/>
      <c r="G300" s="54"/>
      <c r="H300" s="7"/>
      <c r="I300" s="7"/>
      <c r="J300" s="7"/>
      <c r="K300" s="6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>
      <c r="A301" s="49" t="s">
        <v>746</v>
      </c>
      <c r="B301" s="6"/>
      <c r="C301" s="6"/>
      <c r="D301" s="49" t="s">
        <v>127</v>
      </c>
      <c r="E301" s="49"/>
      <c r="F301" s="7"/>
      <c r="G301" s="54"/>
      <c r="H301" s="7"/>
      <c r="I301" s="7"/>
      <c r="J301" s="7"/>
      <c r="K301" s="6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>
      <c r="A302" s="6" t="s">
        <v>754</v>
      </c>
      <c r="B302" s="6"/>
      <c r="C302" s="6"/>
      <c r="D302" s="6" t="s">
        <v>756</v>
      </c>
      <c r="E302" s="49"/>
      <c r="F302" s="7"/>
      <c r="G302" s="54"/>
      <c r="H302" s="7"/>
      <c r="I302" s="7"/>
      <c r="J302" s="7"/>
      <c r="K302" s="6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>
      <c r="A303" s="49" t="s">
        <v>457</v>
      </c>
      <c r="B303" s="49"/>
      <c r="C303" s="49" t="s">
        <v>223</v>
      </c>
      <c r="D303" s="23" t="s">
        <v>761</v>
      </c>
      <c r="E303" s="49"/>
      <c r="F303" s="48"/>
      <c r="G303" s="55"/>
      <c r="H303" s="48"/>
      <c r="I303" s="48"/>
      <c r="J303" s="7"/>
      <c r="K303" s="6"/>
      <c r="L303" s="7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</row>
    <row r="304">
      <c r="A304" s="49" t="s">
        <v>459</v>
      </c>
      <c r="B304" s="6" t="s">
        <v>459</v>
      </c>
      <c r="C304" s="49" t="s">
        <v>223</v>
      </c>
      <c r="D304" s="25" t="s">
        <v>713</v>
      </c>
      <c r="E304" s="23" t="s">
        <v>106</v>
      </c>
      <c r="F304" s="48"/>
      <c r="G304" s="55"/>
      <c r="H304" s="48"/>
      <c r="I304" s="48"/>
      <c r="J304" s="7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</row>
    <row r="305">
      <c r="A305" s="49" t="s">
        <v>461</v>
      </c>
      <c r="B305" s="49"/>
      <c r="C305" s="49" t="s">
        <v>223</v>
      </c>
      <c r="D305" s="23" t="s">
        <v>127</v>
      </c>
      <c r="E305" s="49"/>
      <c r="F305" s="48"/>
      <c r="G305" s="55"/>
      <c r="H305" s="48"/>
      <c r="I305" s="48"/>
      <c r="J305" s="7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</row>
    <row r="306">
      <c r="A306" s="6" t="s">
        <v>464</v>
      </c>
      <c r="B306" s="6"/>
      <c r="C306" s="6" t="s">
        <v>223</v>
      </c>
      <c r="D306" s="6" t="s">
        <v>767</v>
      </c>
      <c r="E306" s="49"/>
      <c r="F306" s="7"/>
      <c r="G306" s="54"/>
      <c r="H306" s="7"/>
      <c r="I306" s="7"/>
      <c r="J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>
      <c r="A307" s="6" t="s">
        <v>466</v>
      </c>
      <c r="B307" s="6"/>
      <c r="C307" s="6" t="s">
        <v>223</v>
      </c>
      <c r="D307" s="6" t="s">
        <v>767</v>
      </c>
      <c r="E307" s="49"/>
      <c r="F307" s="7"/>
      <c r="G307" s="54"/>
      <c r="H307" s="7"/>
      <c r="I307" s="7"/>
      <c r="J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>
      <c r="A308" s="6" t="s">
        <v>467</v>
      </c>
      <c r="B308" s="6"/>
      <c r="C308" s="6" t="s">
        <v>223</v>
      </c>
      <c r="D308" s="6" t="s">
        <v>767</v>
      </c>
      <c r="E308" s="49"/>
      <c r="F308" s="7"/>
      <c r="G308" s="54"/>
      <c r="H308" s="7"/>
      <c r="I308" s="7"/>
      <c r="J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>
      <c r="A309" s="6"/>
      <c r="B309" s="6"/>
      <c r="C309" s="6"/>
      <c r="D309" s="49"/>
      <c r="E309" s="49"/>
      <c r="F309" s="7"/>
      <c r="G309" s="54"/>
      <c r="H309" s="7"/>
      <c r="I309" s="7"/>
      <c r="J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>
      <c r="A310" s="6" t="s">
        <v>468</v>
      </c>
      <c r="B310" s="6" t="s">
        <v>468</v>
      </c>
      <c r="C310" s="6">
        <v>9.0</v>
      </c>
      <c r="D310" s="56" t="s">
        <v>767</v>
      </c>
      <c r="E310" s="49" t="s">
        <v>106</v>
      </c>
      <c r="F310" s="7"/>
      <c r="G310" s="54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>
      <c r="A311" s="49" t="s">
        <v>470</v>
      </c>
      <c r="B311" s="6"/>
      <c r="C311" s="6">
        <v>9.0</v>
      </c>
      <c r="D311" s="6" t="s">
        <v>767</v>
      </c>
      <c r="E311" s="49"/>
      <c r="F311" s="7"/>
      <c r="G311" s="54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>
      <c r="A312" s="6" t="s">
        <v>472</v>
      </c>
      <c r="B312" s="6" t="s">
        <v>472</v>
      </c>
      <c r="C312" s="6" t="s">
        <v>768</v>
      </c>
      <c r="D312" s="41" t="s">
        <v>769</v>
      </c>
      <c r="E312" s="56" t="s">
        <v>130</v>
      </c>
      <c r="F312" s="49" t="s">
        <v>127</v>
      </c>
      <c r="G312" s="54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>
      <c r="A313" s="6" t="s">
        <v>474</v>
      </c>
      <c r="B313" s="6"/>
      <c r="C313" s="6" t="s">
        <v>768</v>
      </c>
      <c r="D313" s="41" t="s">
        <v>769</v>
      </c>
      <c r="E313" s="49" t="s">
        <v>106</v>
      </c>
      <c r="F313" s="49" t="s">
        <v>127</v>
      </c>
      <c r="G313" s="54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>
      <c r="A314" s="6" t="s">
        <v>475</v>
      </c>
      <c r="B314" s="6" t="s">
        <v>475</v>
      </c>
      <c r="C314" s="6" t="s">
        <v>770</v>
      </c>
      <c r="D314" s="57" t="s">
        <v>769</v>
      </c>
      <c r="E314" s="49" t="s">
        <v>106</v>
      </c>
      <c r="F314" s="7"/>
      <c r="G314" s="54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>
      <c r="A315" s="6" t="s">
        <v>771</v>
      </c>
      <c r="B315" s="6"/>
      <c r="C315" s="6"/>
      <c r="D315" s="6" t="s">
        <v>772</v>
      </c>
      <c r="E315" s="49" t="s">
        <v>106</v>
      </c>
      <c r="F315" s="7"/>
      <c r="G315" s="54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>
      <c r="A316" s="6" t="s">
        <v>483</v>
      </c>
      <c r="B316" s="6"/>
      <c r="C316" s="6"/>
      <c r="D316" s="6" t="s">
        <v>772</v>
      </c>
      <c r="E316" s="49" t="s">
        <v>106</v>
      </c>
      <c r="F316" s="7"/>
      <c r="G316" s="54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>
      <c r="A317" s="6" t="s">
        <v>485</v>
      </c>
      <c r="B317" s="6"/>
      <c r="C317" s="6"/>
      <c r="D317" s="49" t="s">
        <v>127</v>
      </c>
      <c r="E317" s="49"/>
      <c r="F317" s="7"/>
      <c r="G317" s="54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>
      <c r="A318" s="6" t="s">
        <v>486</v>
      </c>
      <c r="B318" s="6"/>
      <c r="C318" s="6"/>
      <c r="D318" s="49" t="s">
        <v>127</v>
      </c>
      <c r="E318" s="49"/>
      <c r="F318" s="7"/>
      <c r="G318" s="54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>
      <c r="A319" s="6" t="s">
        <v>489</v>
      </c>
      <c r="B319" s="6"/>
      <c r="C319" s="6"/>
      <c r="D319" s="49" t="s">
        <v>127</v>
      </c>
      <c r="E319" s="49"/>
      <c r="F319" s="7"/>
      <c r="G319" s="54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>
      <c r="A320" s="6" t="s">
        <v>773</v>
      </c>
      <c r="B320" s="6"/>
      <c r="C320" s="6"/>
      <c r="D320" s="6" t="s">
        <v>772</v>
      </c>
      <c r="E320" s="49" t="s">
        <v>106</v>
      </c>
      <c r="F320" s="7"/>
      <c r="G320" s="54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>
      <c r="A321" s="6" t="s">
        <v>495</v>
      </c>
      <c r="B321" s="6" t="s">
        <v>495</v>
      </c>
      <c r="C321" s="6" t="s">
        <v>223</v>
      </c>
      <c r="D321" s="56" t="s">
        <v>774</v>
      </c>
      <c r="E321" s="58" t="s">
        <v>775</v>
      </c>
      <c r="F321" s="59" t="s">
        <v>776</v>
      </c>
      <c r="G321" s="54"/>
      <c r="H321" s="7"/>
      <c r="I321" s="7"/>
      <c r="J321" s="7"/>
      <c r="K321" s="7"/>
      <c r="L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>
      <c r="A322" s="6" t="s">
        <v>498</v>
      </c>
      <c r="B322" s="6" t="s">
        <v>498</v>
      </c>
      <c r="C322" s="6" t="s">
        <v>223</v>
      </c>
      <c r="D322" s="60" t="s">
        <v>777</v>
      </c>
      <c r="E322" s="58" t="s">
        <v>775</v>
      </c>
      <c r="F322" s="7"/>
      <c r="G322" s="54"/>
      <c r="H322" s="7"/>
      <c r="I322" s="7"/>
      <c r="J322" s="7"/>
      <c r="K322" s="7"/>
      <c r="L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>
      <c r="A323" s="6" t="s">
        <v>499</v>
      </c>
      <c r="B323" s="6" t="s">
        <v>499</v>
      </c>
      <c r="C323" s="6" t="s">
        <v>223</v>
      </c>
      <c r="D323" s="56" t="s">
        <v>777</v>
      </c>
      <c r="E323" s="61" t="s">
        <v>775</v>
      </c>
      <c r="F323" s="6" t="s">
        <v>778</v>
      </c>
      <c r="G323" s="54"/>
      <c r="H323" s="7"/>
      <c r="I323" s="7"/>
      <c r="J323" s="7"/>
      <c r="K323" s="7"/>
      <c r="L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>
      <c r="A324" s="6" t="s">
        <v>500</v>
      </c>
      <c r="B324" s="6"/>
      <c r="C324" s="6" t="s">
        <v>223</v>
      </c>
      <c r="D324" s="6" t="s">
        <v>777</v>
      </c>
      <c r="E324" s="62" t="s">
        <v>775</v>
      </c>
      <c r="F324" s="7"/>
      <c r="G324" s="54"/>
      <c r="H324" s="7"/>
      <c r="I324" s="7"/>
      <c r="J324" s="7"/>
      <c r="K324" s="7"/>
      <c r="L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>
      <c r="A325" s="6" t="s">
        <v>501</v>
      </c>
      <c r="B325" s="6" t="s">
        <v>501</v>
      </c>
      <c r="C325" s="6" t="s">
        <v>223</v>
      </c>
      <c r="D325" s="60" t="s">
        <v>779</v>
      </c>
      <c r="E325" s="62" t="s">
        <v>775</v>
      </c>
      <c r="F325" s="63" t="s">
        <v>574</v>
      </c>
      <c r="G325" s="54"/>
      <c r="H325" s="7"/>
      <c r="I325" s="7"/>
      <c r="J325" s="7"/>
      <c r="K325" s="7"/>
      <c r="L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>
      <c r="A326" s="6"/>
      <c r="B326" s="6"/>
      <c r="C326" s="6"/>
      <c r="D326" s="6"/>
      <c r="E326" s="49"/>
      <c r="F326" s="7"/>
      <c r="G326" s="54"/>
      <c r="H326" s="7"/>
      <c r="I326" s="7"/>
      <c r="J326" s="7"/>
      <c r="K326" s="7"/>
      <c r="L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>
      <c r="A327" s="6" t="s">
        <v>502</v>
      </c>
      <c r="B327" s="6" t="s">
        <v>502</v>
      </c>
      <c r="C327" s="6" t="s">
        <v>780</v>
      </c>
      <c r="D327" s="64" t="s">
        <v>779</v>
      </c>
      <c r="E327" s="49" t="s">
        <v>106</v>
      </c>
      <c r="F327" s="7"/>
      <c r="G327" s="54"/>
      <c r="H327" s="7"/>
      <c r="I327" s="7"/>
      <c r="J327" s="7"/>
      <c r="K327" s="7"/>
      <c r="L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>
      <c r="A328" s="6" t="s">
        <v>505</v>
      </c>
      <c r="B328" s="6" t="s">
        <v>505</v>
      </c>
      <c r="C328" s="6" t="s">
        <v>506</v>
      </c>
      <c r="D328" s="60" t="s">
        <v>779</v>
      </c>
      <c r="E328" s="49" t="s">
        <v>106</v>
      </c>
      <c r="F328" s="7"/>
      <c r="G328" s="54"/>
      <c r="H328" s="7"/>
      <c r="I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>
      <c r="A329" s="6" t="s">
        <v>507</v>
      </c>
      <c r="B329" s="6" t="s">
        <v>507</v>
      </c>
      <c r="C329" s="6" t="s">
        <v>506</v>
      </c>
      <c r="D329" s="60" t="s">
        <v>779</v>
      </c>
      <c r="E329" s="49" t="s">
        <v>106</v>
      </c>
      <c r="F329" s="7"/>
      <c r="G329" s="54"/>
      <c r="H329" s="7"/>
      <c r="I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>
      <c r="A330" s="6" t="s">
        <v>508</v>
      </c>
      <c r="B330" s="6" t="s">
        <v>508</v>
      </c>
      <c r="C330" s="6" t="s">
        <v>506</v>
      </c>
      <c r="D330" s="64" t="s">
        <v>779</v>
      </c>
      <c r="E330" s="49" t="s">
        <v>106</v>
      </c>
      <c r="F330" s="7"/>
      <c r="G330" s="54"/>
      <c r="H330" s="7"/>
      <c r="I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>
      <c r="A331" s="49" t="s">
        <v>509</v>
      </c>
      <c r="B331" s="49" t="s">
        <v>509</v>
      </c>
      <c r="C331" s="49" t="s">
        <v>245</v>
      </c>
      <c r="D331" s="58" t="s">
        <v>781</v>
      </c>
      <c r="E331" s="49" t="s">
        <v>106</v>
      </c>
      <c r="F331" s="48"/>
      <c r="G331" s="55"/>
      <c r="H331" s="48"/>
      <c r="I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</row>
    <row r="332">
      <c r="A332" s="6" t="s">
        <v>516</v>
      </c>
      <c r="B332" s="6"/>
      <c r="C332" s="6">
        <v>17.5</v>
      </c>
      <c r="D332" s="56" t="s">
        <v>781</v>
      </c>
      <c r="E332" s="49" t="s">
        <v>106</v>
      </c>
      <c r="F332" s="7"/>
      <c r="G332" s="54"/>
      <c r="H332" s="7"/>
      <c r="I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>
      <c r="A333" s="6" t="s">
        <v>519</v>
      </c>
      <c r="B333" s="6" t="s">
        <v>519</v>
      </c>
      <c r="C333" s="6">
        <v>17.5</v>
      </c>
      <c r="D333" s="56" t="s">
        <v>781</v>
      </c>
      <c r="E333" s="49" t="s">
        <v>106</v>
      </c>
      <c r="F333" s="7"/>
      <c r="G333" s="54"/>
      <c r="H333" s="7"/>
      <c r="I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>
      <c r="A334" s="6" t="s">
        <v>520</v>
      </c>
      <c r="B334" s="49" t="s">
        <v>520</v>
      </c>
      <c r="C334" s="6">
        <v>17.5</v>
      </c>
      <c r="D334" s="56" t="s">
        <v>781</v>
      </c>
      <c r="E334" s="49" t="s">
        <v>106</v>
      </c>
      <c r="F334" s="7"/>
      <c r="G334" s="54"/>
      <c r="H334" s="7"/>
      <c r="I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>
      <c r="A335" s="6" t="s">
        <v>511</v>
      </c>
      <c r="B335" s="6" t="s">
        <v>511</v>
      </c>
      <c r="C335" s="6" t="s">
        <v>223</v>
      </c>
      <c r="D335" s="60" t="s">
        <v>782</v>
      </c>
      <c r="E335" s="49"/>
      <c r="F335" s="7"/>
      <c r="G335" s="54"/>
      <c r="H335" s="7"/>
      <c r="I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>
      <c r="A336" s="6" t="s">
        <v>514</v>
      </c>
      <c r="B336" s="6" t="s">
        <v>514</v>
      </c>
      <c r="C336" s="6" t="s">
        <v>223</v>
      </c>
      <c r="D336" s="60" t="s">
        <v>782</v>
      </c>
      <c r="E336" s="49"/>
      <c r="F336" s="7"/>
      <c r="G336" s="54"/>
      <c r="H336" s="7"/>
      <c r="I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>
      <c r="A337" s="6" t="s">
        <v>515</v>
      </c>
      <c r="B337" s="6" t="s">
        <v>515</v>
      </c>
      <c r="C337" s="6" t="s">
        <v>223</v>
      </c>
      <c r="D337" s="60" t="s">
        <v>782</v>
      </c>
      <c r="E337" s="49"/>
      <c r="F337" s="7"/>
      <c r="G337" s="54"/>
      <c r="H337" s="7"/>
      <c r="I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>
      <c r="A338" s="6"/>
      <c r="B338" s="6"/>
      <c r="C338" s="6"/>
      <c r="D338" s="6"/>
      <c r="E338" s="49"/>
      <c r="F338" s="7"/>
      <c r="G338" s="54"/>
      <c r="H338" s="7"/>
      <c r="I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>
      <c r="A339" s="6" t="s">
        <v>523</v>
      </c>
      <c r="B339" s="6" t="s">
        <v>523</v>
      </c>
      <c r="C339" s="6" t="s">
        <v>783</v>
      </c>
      <c r="D339" s="56" t="s">
        <v>784</v>
      </c>
      <c r="E339" s="41" t="s">
        <v>785</v>
      </c>
      <c r="F339" s="7"/>
      <c r="G339" s="54"/>
      <c r="H339" s="7"/>
      <c r="I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>
      <c r="A340" s="6" t="s">
        <v>521</v>
      </c>
      <c r="B340" s="6" t="s">
        <v>521</v>
      </c>
      <c r="C340" s="6" t="s">
        <v>786</v>
      </c>
      <c r="D340" s="56" t="s">
        <v>784</v>
      </c>
      <c r="E340" s="65" t="s">
        <v>785</v>
      </c>
      <c r="F340" s="49" t="s">
        <v>787</v>
      </c>
      <c r="G340" s="54"/>
      <c r="H340" s="7"/>
      <c r="I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>
      <c r="A341" s="6" t="s">
        <v>526</v>
      </c>
      <c r="B341" s="6"/>
      <c r="C341" s="6" t="s">
        <v>223</v>
      </c>
      <c r="D341" s="63" t="s">
        <v>788</v>
      </c>
      <c r="E341" s="6" t="s">
        <v>789</v>
      </c>
      <c r="F341" s="7"/>
      <c r="G341" s="54"/>
      <c r="H341" s="7"/>
      <c r="I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>
      <c r="A342" s="6" t="s">
        <v>530</v>
      </c>
      <c r="B342" s="6"/>
      <c r="C342" s="6" t="s">
        <v>223</v>
      </c>
      <c r="D342" s="63" t="s">
        <v>788</v>
      </c>
      <c r="E342" s="6" t="s">
        <v>789</v>
      </c>
      <c r="F342" s="7"/>
      <c r="G342" s="54"/>
      <c r="H342" s="7"/>
      <c r="I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>
      <c r="A343" s="6" t="s">
        <v>532</v>
      </c>
      <c r="B343" s="6"/>
      <c r="C343" s="6" t="s">
        <v>223</v>
      </c>
      <c r="D343" s="63" t="s">
        <v>788</v>
      </c>
      <c r="E343" s="66" t="s">
        <v>790</v>
      </c>
      <c r="F343" s="58" t="s">
        <v>791</v>
      </c>
      <c r="G343" s="54"/>
      <c r="H343" s="7"/>
      <c r="I343" s="7"/>
      <c r="M343" s="7">
        <f>COUNTA(valuesByColor("yellow", D346, D343:D447))</f>
        <v>1</v>
      </c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>
      <c r="A344" s="49" t="s">
        <v>792</v>
      </c>
      <c r="B344" s="6"/>
      <c r="C344" s="6" t="s">
        <v>793</v>
      </c>
      <c r="D344" s="67" t="s">
        <v>788</v>
      </c>
      <c r="E344" s="49" t="s">
        <v>794</v>
      </c>
      <c r="F344" s="7"/>
      <c r="G344" s="54"/>
      <c r="H344" s="7"/>
      <c r="I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>
      <c r="A345" s="49" t="s">
        <v>533</v>
      </c>
      <c r="B345" s="6"/>
      <c r="C345" s="6" t="s">
        <v>795</v>
      </c>
      <c r="D345" s="56" t="s">
        <v>788</v>
      </c>
      <c r="F345" s="7"/>
      <c r="G345" s="54"/>
      <c r="H345" s="7"/>
      <c r="I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>
      <c r="A346" s="6" t="s">
        <v>538</v>
      </c>
      <c r="B346" s="6" t="s">
        <v>538</v>
      </c>
      <c r="C346" s="6" t="s">
        <v>796</v>
      </c>
      <c r="D346" s="56" t="s">
        <v>797</v>
      </c>
      <c r="E346" s="6" t="s">
        <v>798</v>
      </c>
      <c r="F346" s="7"/>
      <c r="G346" s="54"/>
      <c r="H346" s="7"/>
      <c r="I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>
      <c r="A347" s="6" t="s">
        <v>542</v>
      </c>
      <c r="B347" s="6"/>
      <c r="C347" s="6" t="s">
        <v>795</v>
      </c>
      <c r="D347" s="6" t="s">
        <v>799</v>
      </c>
      <c r="E347" s="7"/>
      <c r="F347" s="7"/>
      <c r="G347" s="54"/>
      <c r="H347" s="7"/>
      <c r="I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>
      <c r="A348" s="6" t="s">
        <v>544</v>
      </c>
      <c r="B348" s="6" t="s">
        <v>544</v>
      </c>
      <c r="C348" s="6" t="s">
        <v>313</v>
      </c>
      <c r="D348" s="68" t="s">
        <v>800</v>
      </c>
      <c r="E348" s="41" t="s">
        <v>785</v>
      </c>
      <c r="F348" s="6"/>
      <c r="G348" s="54"/>
      <c r="H348" s="7"/>
      <c r="I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>
      <c r="A349" s="6"/>
      <c r="B349" s="6"/>
      <c r="C349" s="6"/>
      <c r="D349" s="69"/>
      <c r="E349" s="6"/>
      <c r="F349" s="6"/>
      <c r="G349" s="54"/>
      <c r="H349" s="7"/>
      <c r="I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>
      <c r="A350" s="6" t="s">
        <v>546</v>
      </c>
      <c r="B350" s="6" t="s">
        <v>546</v>
      </c>
      <c r="C350" s="6" t="s">
        <v>506</v>
      </c>
      <c r="D350" s="70" t="s">
        <v>801</v>
      </c>
      <c r="E350" s="60" t="s">
        <v>802</v>
      </c>
      <c r="F350" s="6" t="s">
        <v>803</v>
      </c>
      <c r="G350" s="54"/>
      <c r="H350" s="7"/>
      <c r="I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>
      <c r="A351" s="6" t="s">
        <v>549</v>
      </c>
      <c r="B351" s="6" t="s">
        <v>549</v>
      </c>
      <c r="C351" s="6" t="s">
        <v>506</v>
      </c>
      <c r="D351" s="68" t="s">
        <v>804</v>
      </c>
      <c r="E351" s="59" t="s">
        <v>805</v>
      </c>
      <c r="F351" s="49" t="s">
        <v>778</v>
      </c>
      <c r="G351" s="54"/>
      <c r="H351" s="7"/>
      <c r="I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>
      <c r="A352" s="54"/>
      <c r="B352" s="54"/>
      <c r="C352" s="54"/>
      <c r="D352" s="7"/>
      <c r="E352" s="7"/>
      <c r="F352" s="7"/>
      <c r="G352" s="54"/>
      <c r="H352" s="7"/>
      <c r="I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>
      <c r="A353" s="6" t="s">
        <v>550</v>
      </c>
      <c r="B353" s="6"/>
      <c r="C353" s="6" t="s">
        <v>806</v>
      </c>
      <c r="D353" s="71" t="s">
        <v>807</v>
      </c>
      <c r="E353" s="72" t="s">
        <v>802</v>
      </c>
      <c r="F353" s="7"/>
      <c r="G353" s="54"/>
      <c r="H353" s="7"/>
      <c r="I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>
      <c r="A354" s="6" t="s">
        <v>555</v>
      </c>
      <c r="B354" s="6"/>
      <c r="C354" s="6" t="s">
        <v>557</v>
      </c>
      <c r="D354" s="71" t="s">
        <v>807</v>
      </c>
      <c r="E354" s="49" t="s">
        <v>808</v>
      </c>
      <c r="F354" s="7"/>
      <c r="G354" s="54"/>
      <c r="H354" s="7"/>
      <c r="I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>
      <c r="A355" s="6" t="s">
        <v>556</v>
      </c>
      <c r="B355" s="6"/>
      <c r="C355" s="6" t="s">
        <v>806</v>
      </c>
      <c r="D355" s="73" t="s">
        <v>809</v>
      </c>
      <c r="E355" s="49" t="s">
        <v>808</v>
      </c>
      <c r="F355" s="7"/>
      <c r="G355" s="54"/>
      <c r="H355" s="7"/>
      <c r="I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>
      <c r="A356" s="6" t="s">
        <v>559</v>
      </c>
      <c r="B356" s="6" t="s">
        <v>559</v>
      </c>
      <c r="C356" s="6" t="s">
        <v>551</v>
      </c>
      <c r="D356" s="74" t="s">
        <v>810</v>
      </c>
      <c r="E356" s="69" t="s">
        <v>802</v>
      </c>
      <c r="F356" s="6" t="s">
        <v>811</v>
      </c>
      <c r="G356" s="54"/>
      <c r="H356" s="7"/>
      <c r="I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>
      <c r="A357" s="54"/>
      <c r="B357" s="54"/>
      <c r="C357" s="54"/>
      <c r="D357" s="7"/>
      <c r="E357" s="7"/>
      <c r="F357" s="7"/>
      <c r="G357" s="54"/>
      <c r="H357" s="7"/>
      <c r="I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>
      <c r="A358" s="6" t="s">
        <v>561</v>
      </c>
      <c r="B358" s="6" t="s">
        <v>561</v>
      </c>
      <c r="C358" s="6" t="s">
        <v>812</v>
      </c>
      <c r="D358" s="56" t="s">
        <v>813</v>
      </c>
      <c r="E358" s="49" t="s">
        <v>106</v>
      </c>
      <c r="F358" s="7"/>
      <c r="G358" s="54"/>
      <c r="H358" s="7"/>
      <c r="I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>
      <c r="A359" s="6" t="s">
        <v>563</v>
      </c>
      <c r="B359" s="6" t="s">
        <v>563</v>
      </c>
      <c r="C359" s="6" t="s">
        <v>812</v>
      </c>
      <c r="D359" s="60" t="s">
        <v>814</v>
      </c>
      <c r="E359" s="6" t="s">
        <v>815</v>
      </c>
      <c r="F359" s="7"/>
      <c r="G359" s="54"/>
      <c r="H359" s="7"/>
      <c r="I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>
      <c r="A360" s="6" t="s">
        <v>564</v>
      </c>
      <c r="B360" s="6" t="s">
        <v>564</v>
      </c>
      <c r="C360" s="6" t="s">
        <v>816</v>
      </c>
      <c r="D360" s="75" t="s">
        <v>817</v>
      </c>
      <c r="E360" s="49" t="s">
        <v>127</v>
      </c>
      <c r="F360" s="49" t="s">
        <v>106</v>
      </c>
      <c r="G360" s="54"/>
      <c r="H360" s="7"/>
      <c r="I360" s="7"/>
      <c r="J360" s="3">
        <v>20.2</v>
      </c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>
      <c r="A361" s="6" t="s">
        <v>567</v>
      </c>
      <c r="B361" s="6" t="s">
        <v>818</v>
      </c>
      <c r="C361" s="6" t="s">
        <v>819</v>
      </c>
      <c r="D361" s="76" t="s">
        <v>820</v>
      </c>
      <c r="E361" s="77" t="s">
        <v>802</v>
      </c>
      <c r="F361" s="6" t="s">
        <v>821</v>
      </c>
      <c r="G361" s="6" t="s">
        <v>822</v>
      </c>
      <c r="H361" s="7"/>
      <c r="I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>
      <c r="A362" s="54"/>
      <c r="B362" s="54"/>
      <c r="C362" s="54"/>
      <c r="D362" s="7"/>
      <c r="E362" s="7"/>
      <c r="F362" s="7"/>
      <c r="G362" s="54"/>
      <c r="H362" s="7"/>
      <c r="I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>
      <c r="A363" s="6" t="s">
        <v>568</v>
      </c>
      <c r="B363" s="6" t="s">
        <v>568</v>
      </c>
      <c r="C363" s="6" t="s">
        <v>823</v>
      </c>
      <c r="D363" s="1" t="s">
        <v>824</v>
      </c>
      <c r="E363" s="49" t="s">
        <v>808</v>
      </c>
      <c r="F363" s="7"/>
      <c r="G363" s="54"/>
      <c r="H363" s="7"/>
      <c r="I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>
      <c r="A364" s="6" t="s">
        <v>575</v>
      </c>
      <c r="B364" s="6"/>
      <c r="C364" s="6" t="s">
        <v>823</v>
      </c>
      <c r="D364" s="78" t="s">
        <v>825</v>
      </c>
      <c r="E364" s="72" t="s">
        <v>802</v>
      </c>
      <c r="F364" s="6" t="s">
        <v>826</v>
      </c>
      <c r="G364" s="54"/>
      <c r="H364" s="7"/>
      <c r="I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>
      <c r="A365" s="6" t="s">
        <v>576</v>
      </c>
      <c r="B365" s="6" t="s">
        <v>576</v>
      </c>
      <c r="C365" s="6" t="s">
        <v>823</v>
      </c>
      <c r="D365" s="79" t="s">
        <v>827</v>
      </c>
      <c r="E365" s="49" t="s">
        <v>808</v>
      </c>
      <c r="F365" s="7"/>
      <c r="G365" s="54"/>
      <c r="H365" s="7"/>
      <c r="I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>
      <c r="A366" s="6" t="s">
        <v>577</v>
      </c>
      <c r="B366" s="6" t="s">
        <v>577</v>
      </c>
      <c r="C366" s="6" t="s">
        <v>823</v>
      </c>
      <c r="D366" s="79" t="s">
        <v>828</v>
      </c>
      <c r="E366" s="49" t="s">
        <v>808</v>
      </c>
      <c r="F366" s="7"/>
      <c r="G366" s="54"/>
      <c r="H366" s="7"/>
      <c r="I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>
      <c r="A367" s="3" t="s">
        <v>582</v>
      </c>
      <c r="B367" s="1" t="s">
        <v>582</v>
      </c>
      <c r="C367" s="6" t="s">
        <v>829</v>
      </c>
      <c r="D367" s="80" t="s">
        <v>127</v>
      </c>
      <c r="E367" s="1" t="s">
        <v>778</v>
      </c>
      <c r="G367" s="54"/>
    </row>
    <row r="368">
      <c r="A368" s="3" t="s">
        <v>584</v>
      </c>
      <c r="B368" s="3" t="s">
        <v>584</v>
      </c>
      <c r="C368" s="3" t="s">
        <v>830</v>
      </c>
      <c r="D368" s="68" t="s">
        <v>831</v>
      </c>
      <c r="E368" s="59" t="s">
        <v>805</v>
      </c>
      <c r="F368" s="1" t="s">
        <v>106</v>
      </c>
      <c r="G368" s="3"/>
    </row>
    <row r="369">
      <c r="A369" s="3" t="s">
        <v>578</v>
      </c>
      <c r="B369" s="3" t="s">
        <v>578</v>
      </c>
      <c r="C369" s="3" t="s">
        <v>830</v>
      </c>
      <c r="D369" s="81" t="s">
        <v>832</v>
      </c>
      <c r="E369" s="3" t="s">
        <v>805</v>
      </c>
      <c r="G369" s="3"/>
    </row>
    <row r="370">
      <c r="A370" s="3" t="s">
        <v>833</v>
      </c>
      <c r="C370" s="3" t="s">
        <v>834</v>
      </c>
      <c r="D370" s="81" t="s">
        <v>835</v>
      </c>
      <c r="E370" s="3" t="s">
        <v>805</v>
      </c>
      <c r="F370" s="3" t="s">
        <v>836</v>
      </c>
      <c r="G370" s="3"/>
    </row>
    <row r="371">
      <c r="B371" s="3"/>
      <c r="C371" s="3" t="s">
        <v>834</v>
      </c>
      <c r="D371" s="1" t="s">
        <v>837</v>
      </c>
      <c r="E371" s="3" t="s">
        <v>838</v>
      </c>
      <c r="G371" s="3"/>
      <c r="J371" s="3">
        <v>25.5</v>
      </c>
    </row>
    <row r="372">
      <c r="A372" s="3"/>
      <c r="B372" s="3"/>
      <c r="C372" s="3"/>
      <c r="G372" s="3"/>
    </row>
    <row r="373">
      <c r="A373" s="21" t="s">
        <v>591</v>
      </c>
      <c r="B373" s="3"/>
      <c r="C373" s="3">
        <v>21.0</v>
      </c>
      <c r="D373" s="6" t="s">
        <v>772</v>
      </c>
      <c r="G373" s="3"/>
    </row>
    <row r="374">
      <c r="A374" s="21" t="s">
        <v>587</v>
      </c>
      <c r="B374" s="3"/>
      <c r="C374" s="3">
        <v>5.0</v>
      </c>
      <c r="D374" s="6" t="s">
        <v>772</v>
      </c>
      <c r="G374" s="3"/>
      <c r="J374" s="3">
        <v>23.4</v>
      </c>
    </row>
    <row r="375">
      <c r="A375" s="21" t="s">
        <v>589</v>
      </c>
      <c r="B375" s="3"/>
      <c r="C375" s="3">
        <v>5.0</v>
      </c>
      <c r="D375" s="6" t="s">
        <v>772</v>
      </c>
      <c r="E375" s="6"/>
      <c r="F375" s="6"/>
      <c r="G375" s="3"/>
    </row>
    <row r="376">
      <c r="A376" s="3" t="s">
        <v>596</v>
      </c>
      <c r="B376" s="3"/>
      <c r="C376" s="3" t="s">
        <v>597</v>
      </c>
      <c r="D376" s="82" t="s">
        <v>839</v>
      </c>
      <c r="E376" s="6" t="s">
        <v>826</v>
      </c>
      <c r="F376" s="71" t="s">
        <v>840</v>
      </c>
      <c r="G376" s="3"/>
    </row>
    <row r="377">
      <c r="A377" s="3" t="s">
        <v>841</v>
      </c>
      <c r="B377" s="3"/>
      <c r="C377" s="3" t="s">
        <v>597</v>
      </c>
      <c r="D377" s="3" t="s">
        <v>842</v>
      </c>
      <c r="E377" s="49" t="s">
        <v>127</v>
      </c>
      <c r="G377" s="3"/>
    </row>
    <row r="378">
      <c r="A378" s="3" t="s">
        <v>594</v>
      </c>
      <c r="B378" s="3" t="s">
        <v>594</v>
      </c>
      <c r="C378" s="3" t="s">
        <v>223</v>
      </c>
      <c r="D378" s="81" t="s">
        <v>843</v>
      </c>
      <c r="E378" s="63" t="s">
        <v>844</v>
      </c>
      <c r="G378" s="3"/>
      <c r="J378" s="3">
        <v>21.84</v>
      </c>
    </row>
    <row r="379">
      <c r="A379" s="3" t="s">
        <v>595</v>
      </c>
      <c r="B379" s="3" t="s">
        <v>595</v>
      </c>
      <c r="C379" s="3" t="s">
        <v>223</v>
      </c>
      <c r="D379" s="81" t="s">
        <v>845</v>
      </c>
      <c r="E379" s="3" t="s">
        <v>805</v>
      </c>
      <c r="G379" s="3"/>
    </row>
    <row r="380">
      <c r="A380" s="3"/>
      <c r="B380" s="3"/>
      <c r="C380" s="3"/>
      <c r="D380" s="3"/>
      <c r="G380" s="3"/>
    </row>
    <row r="381">
      <c r="A381" s="3" t="s">
        <v>598</v>
      </c>
      <c r="B381" s="3" t="s">
        <v>598</v>
      </c>
      <c r="C381" s="3" t="s">
        <v>223</v>
      </c>
      <c r="D381" s="81" t="s">
        <v>846</v>
      </c>
      <c r="E381" s="82" t="s">
        <v>805</v>
      </c>
      <c r="G381" s="3" t="s">
        <v>847</v>
      </c>
    </row>
    <row r="382">
      <c r="A382" s="3" t="s">
        <v>600</v>
      </c>
      <c r="B382" s="1"/>
      <c r="C382" s="3" t="s">
        <v>223</v>
      </c>
      <c r="D382" s="83" t="s">
        <v>848</v>
      </c>
      <c r="E382" s="49" t="s">
        <v>808</v>
      </c>
      <c r="F382" s="1" t="s">
        <v>106</v>
      </c>
      <c r="G382" s="3"/>
    </row>
    <row r="383">
      <c r="A383" s="3" t="s">
        <v>601</v>
      </c>
      <c r="B383" s="3"/>
      <c r="C383" s="3" t="s">
        <v>223</v>
      </c>
      <c r="D383" s="81" t="s">
        <v>849</v>
      </c>
      <c r="E383" s="3" t="s">
        <v>127</v>
      </c>
      <c r="F383" s="1" t="s">
        <v>106</v>
      </c>
      <c r="G383" s="3" t="s">
        <v>850</v>
      </c>
      <c r="L383" s="3" t="s">
        <v>1048</v>
      </c>
    </row>
    <row r="384">
      <c r="A384" s="3" t="s">
        <v>602</v>
      </c>
      <c r="B384" s="3" t="s">
        <v>602</v>
      </c>
      <c r="C384" s="3" t="s">
        <v>223</v>
      </c>
      <c r="D384" s="81" t="s">
        <v>846</v>
      </c>
      <c r="E384" s="82" t="s">
        <v>805</v>
      </c>
      <c r="G384" s="3" t="s">
        <v>851</v>
      </c>
    </row>
    <row r="385">
      <c r="A385" s="3"/>
      <c r="B385" s="3"/>
      <c r="C385" s="3"/>
      <c r="D385" s="3"/>
      <c r="G385" s="3"/>
    </row>
    <row r="386">
      <c r="A386" s="3" t="s">
        <v>603</v>
      </c>
      <c r="B386" s="3" t="s">
        <v>603</v>
      </c>
      <c r="C386" s="3" t="s">
        <v>223</v>
      </c>
      <c r="D386" s="81" t="s">
        <v>852</v>
      </c>
      <c r="E386" s="59" t="s">
        <v>853</v>
      </c>
      <c r="G386" s="3" t="s">
        <v>854</v>
      </c>
    </row>
    <row r="387">
      <c r="A387" s="3" t="s">
        <v>604</v>
      </c>
      <c r="B387" s="3" t="s">
        <v>604</v>
      </c>
      <c r="C387" s="3" t="s">
        <v>223</v>
      </c>
      <c r="D387" s="81" t="s">
        <v>855</v>
      </c>
      <c r="E387" s="73" t="s">
        <v>798</v>
      </c>
      <c r="G387" s="3" t="s">
        <v>856</v>
      </c>
    </row>
    <row r="388">
      <c r="A388" s="3" t="s">
        <v>857</v>
      </c>
      <c r="B388" s="3" t="s">
        <v>857</v>
      </c>
      <c r="C388" s="3" t="s">
        <v>858</v>
      </c>
      <c r="D388" s="81" t="s">
        <v>859</v>
      </c>
      <c r="E388" s="63" t="s">
        <v>860</v>
      </c>
      <c r="G388" s="3"/>
    </row>
    <row r="389">
      <c r="A389" s="3" t="s">
        <v>861</v>
      </c>
      <c r="B389" s="3"/>
      <c r="C389" s="3" t="s">
        <v>858</v>
      </c>
      <c r="D389" s="84" t="s">
        <v>862</v>
      </c>
      <c r="E389" s="85" t="s">
        <v>790</v>
      </c>
      <c r="G389" s="3"/>
      <c r="J389" s="3">
        <v>26.2</v>
      </c>
    </row>
    <row r="390">
      <c r="A390" s="3"/>
      <c r="B390" s="3"/>
      <c r="C390" s="3"/>
      <c r="D390" s="3"/>
      <c r="G390" s="3"/>
    </row>
    <row r="391">
      <c r="A391" s="3" t="s">
        <v>611</v>
      </c>
      <c r="B391" s="3" t="s">
        <v>818</v>
      </c>
      <c r="C391" s="3" t="s">
        <v>793</v>
      </c>
      <c r="D391" s="59" t="s">
        <v>863</v>
      </c>
      <c r="F391" s="1" t="s">
        <v>106</v>
      </c>
      <c r="G391" s="3"/>
    </row>
    <row r="392">
      <c r="A392" s="3" t="s">
        <v>614</v>
      </c>
      <c r="B392" s="3" t="s">
        <v>614</v>
      </c>
      <c r="C392" s="3" t="s">
        <v>793</v>
      </c>
      <c r="D392" s="81" t="s">
        <v>864</v>
      </c>
      <c r="E392" s="59" t="s">
        <v>865</v>
      </c>
      <c r="G392" s="3" t="s">
        <v>866</v>
      </c>
    </row>
    <row r="393">
      <c r="A393" s="3" t="s">
        <v>615</v>
      </c>
      <c r="B393" s="3" t="s">
        <v>615</v>
      </c>
      <c r="C393" s="3" t="s">
        <v>867</v>
      </c>
      <c r="D393" s="81" t="s">
        <v>868</v>
      </c>
      <c r="E393" s="86" t="s">
        <v>869</v>
      </c>
    </row>
    <row r="394">
      <c r="A394" s="3"/>
      <c r="B394" s="3"/>
      <c r="C394" s="3"/>
      <c r="D394" s="3"/>
      <c r="G394" s="3"/>
    </row>
    <row r="395">
      <c r="A395" s="1" t="s">
        <v>616</v>
      </c>
      <c r="B395" s="1" t="s">
        <v>818</v>
      </c>
      <c r="C395" s="3" t="s">
        <v>870</v>
      </c>
      <c r="D395" s="85" t="s">
        <v>127</v>
      </c>
      <c r="E395" s="87" t="s">
        <v>871</v>
      </c>
      <c r="G395" s="3"/>
    </row>
    <row r="396">
      <c r="A396" s="3" t="s">
        <v>872</v>
      </c>
      <c r="B396" s="3" t="s">
        <v>872</v>
      </c>
      <c r="C396" s="3" t="s">
        <v>873</v>
      </c>
      <c r="D396" s="81" t="s">
        <v>874</v>
      </c>
      <c r="E396" s="3" t="s">
        <v>875</v>
      </c>
      <c r="F396" s="63" t="s">
        <v>876</v>
      </c>
      <c r="G396" s="3" t="s">
        <v>877</v>
      </c>
      <c r="J396" s="3">
        <v>26.0</v>
      </c>
      <c r="K396" s="3" t="s">
        <v>1049</v>
      </c>
    </row>
    <row r="397">
      <c r="A397" s="3"/>
      <c r="B397" s="3"/>
      <c r="C397" s="3"/>
      <c r="D397" s="3"/>
      <c r="G397" s="3"/>
      <c r="J397" s="3">
        <v>23.17</v>
      </c>
      <c r="K397" s="3" t="s">
        <v>1050</v>
      </c>
    </row>
    <row r="398">
      <c r="A398" s="3" t="s">
        <v>620</v>
      </c>
      <c r="B398" s="3"/>
      <c r="C398" s="3" t="s">
        <v>878</v>
      </c>
      <c r="D398" s="81" t="s">
        <v>879</v>
      </c>
      <c r="E398" s="1" t="s">
        <v>106</v>
      </c>
      <c r="F398" s="3" t="s">
        <v>787</v>
      </c>
      <c r="G398" s="3" t="s">
        <v>880</v>
      </c>
      <c r="H398" s="3" t="s">
        <v>881</v>
      </c>
    </row>
    <row r="399">
      <c r="A399" s="3" t="s">
        <v>623</v>
      </c>
      <c r="B399" s="3"/>
      <c r="C399" s="3" t="s">
        <v>878</v>
      </c>
      <c r="D399" s="81" t="s">
        <v>879</v>
      </c>
      <c r="E399" s="1" t="s">
        <v>882</v>
      </c>
      <c r="G399" s="3" t="s">
        <v>883</v>
      </c>
    </row>
    <row r="400">
      <c r="A400" s="3"/>
      <c r="B400" s="3"/>
      <c r="C400" s="3"/>
    </row>
    <row r="401">
      <c r="A401" s="3" t="s">
        <v>628</v>
      </c>
      <c r="B401" s="3" t="s">
        <v>628</v>
      </c>
      <c r="C401" s="3" t="s">
        <v>884</v>
      </c>
      <c r="D401" s="81" t="s">
        <v>885</v>
      </c>
      <c r="E401" s="1" t="s">
        <v>882</v>
      </c>
    </row>
    <row r="402">
      <c r="A402" s="3" t="s">
        <v>630</v>
      </c>
      <c r="B402" s="3" t="s">
        <v>630</v>
      </c>
      <c r="C402" s="3" t="s">
        <v>884</v>
      </c>
      <c r="D402" s="3" t="s">
        <v>886</v>
      </c>
      <c r="E402" s="1" t="s">
        <v>882</v>
      </c>
    </row>
    <row r="403">
      <c r="A403" s="3" t="s">
        <v>624</v>
      </c>
      <c r="B403" s="3" t="s">
        <v>624</v>
      </c>
      <c r="C403" s="88" t="s">
        <v>313</v>
      </c>
      <c r="D403" s="81" t="s">
        <v>887</v>
      </c>
      <c r="E403" s="89" t="s">
        <v>875</v>
      </c>
      <c r="J403" s="3">
        <v>24.1</v>
      </c>
    </row>
    <row r="404">
      <c r="A404" s="3" t="s">
        <v>627</v>
      </c>
      <c r="B404" s="1" t="s">
        <v>627</v>
      </c>
      <c r="C404" s="88" t="s">
        <v>313</v>
      </c>
      <c r="D404" s="81" t="s">
        <v>887</v>
      </c>
      <c r="E404" s="89" t="s">
        <v>875</v>
      </c>
    </row>
    <row r="405">
      <c r="A405" s="3" t="s">
        <v>631</v>
      </c>
      <c r="B405" s="3" t="s">
        <v>631</v>
      </c>
      <c r="C405" s="3" t="s">
        <v>888</v>
      </c>
      <c r="D405" s="81" t="s">
        <v>889</v>
      </c>
      <c r="E405" s="90" t="s">
        <v>890</v>
      </c>
    </row>
    <row r="406">
      <c r="A406" s="3" t="s">
        <v>633</v>
      </c>
      <c r="B406" s="3" t="s">
        <v>633</v>
      </c>
      <c r="C406" s="3" t="s">
        <v>873</v>
      </c>
      <c r="D406" s="81" t="s">
        <v>891</v>
      </c>
      <c r="E406" s="86" t="s">
        <v>892</v>
      </c>
    </row>
    <row r="407">
      <c r="A407" s="3"/>
      <c r="B407" s="3"/>
      <c r="C407" s="3"/>
    </row>
    <row r="408">
      <c r="A408" s="3" t="s">
        <v>634</v>
      </c>
      <c r="B408" s="3" t="s">
        <v>634</v>
      </c>
      <c r="C408" s="3" t="s">
        <v>893</v>
      </c>
      <c r="D408" s="81" t="s">
        <v>894</v>
      </c>
      <c r="E408" s="3" t="s">
        <v>892</v>
      </c>
      <c r="F408" s="1" t="s">
        <v>106</v>
      </c>
      <c r="G408" s="3" t="s">
        <v>895</v>
      </c>
    </row>
    <row r="409">
      <c r="A409" s="3" t="s">
        <v>640</v>
      </c>
      <c r="B409" s="3" t="s">
        <v>640</v>
      </c>
      <c r="C409" s="3" t="s">
        <v>893</v>
      </c>
      <c r="D409" s="81" t="s">
        <v>896</v>
      </c>
      <c r="E409" s="3" t="s">
        <v>892</v>
      </c>
      <c r="F409" s="1" t="s">
        <v>106</v>
      </c>
      <c r="G409" s="3" t="s">
        <v>897</v>
      </c>
      <c r="J409" s="3" t="s">
        <v>1051</v>
      </c>
      <c r="K409" s="3" t="s">
        <v>1052</v>
      </c>
    </row>
    <row r="410">
      <c r="A410" s="3" t="s">
        <v>641</v>
      </c>
      <c r="B410" s="3" t="s">
        <v>641</v>
      </c>
      <c r="C410" s="3" t="s">
        <v>893</v>
      </c>
      <c r="D410" s="81" t="s">
        <v>898</v>
      </c>
      <c r="E410" s="82" t="s">
        <v>892</v>
      </c>
      <c r="G410" s="3" t="s">
        <v>899</v>
      </c>
      <c r="J410" s="3" t="s">
        <v>1053</v>
      </c>
      <c r="L410" s="3" t="s">
        <v>1054</v>
      </c>
    </row>
    <row r="411">
      <c r="A411" s="3" t="s">
        <v>642</v>
      </c>
      <c r="B411" s="3"/>
      <c r="C411" s="3" t="s">
        <v>636</v>
      </c>
      <c r="D411" s="59" t="s">
        <v>898</v>
      </c>
      <c r="E411" s="3" t="s">
        <v>900</v>
      </c>
      <c r="F411" s="1" t="s">
        <v>127</v>
      </c>
      <c r="L411" s="3" t="s">
        <v>1055</v>
      </c>
    </row>
    <row r="412">
      <c r="A412" s="3" t="s">
        <v>643</v>
      </c>
      <c r="B412" s="3" t="s">
        <v>818</v>
      </c>
      <c r="C412" s="3" t="s">
        <v>636</v>
      </c>
      <c r="D412" s="21" t="s">
        <v>898</v>
      </c>
      <c r="E412" s="3" t="s">
        <v>900</v>
      </c>
      <c r="G412" s="3" t="s">
        <v>901</v>
      </c>
    </row>
    <row r="413">
      <c r="A413" s="3" t="s">
        <v>644</v>
      </c>
      <c r="B413" s="3" t="s">
        <v>644</v>
      </c>
      <c r="C413" s="3" t="s">
        <v>636</v>
      </c>
      <c r="D413" s="81" t="s">
        <v>898</v>
      </c>
      <c r="E413" s="1" t="s">
        <v>882</v>
      </c>
      <c r="G413" s="3" t="s">
        <v>877</v>
      </c>
    </row>
    <row r="414">
      <c r="A414" s="3" t="s">
        <v>902</v>
      </c>
      <c r="B414" s="3"/>
      <c r="C414" s="3" t="s">
        <v>636</v>
      </c>
      <c r="D414" s="84" t="s">
        <v>887</v>
      </c>
      <c r="E414" s="3" t="s">
        <v>903</v>
      </c>
      <c r="F414" s="1" t="s">
        <v>127</v>
      </c>
    </row>
    <row r="415">
      <c r="A415" s="3"/>
      <c r="B415" s="3"/>
      <c r="C415" s="3"/>
    </row>
    <row r="416">
      <c r="A416" s="3" t="s">
        <v>646</v>
      </c>
      <c r="B416" s="3"/>
      <c r="C416" s="3" t="s">
        <v>904</v>
      </c>
      <c r="D416" s="21" t="s">
        <v>905</v>
      </c>
      <c r="E416" s="91" t="s">
        <v>782</v>
      </c>
      <c r="F416" s="84" t="s">
        <v>871</v>
      </c>
    </row>
    <row r="417">
      <c r="A417" s="1" t="s">
        <v>651</v>
      </c>
      <c r="B417" s="1" t="s">
        <v>651</v>
      </c>
      <c r="C417" s="3" t="s">
        <v>904</v>
      </c>
      <c r="D417" s="81" t="s">
        <v>906</v>
      </c>
      <c r="E417" s="81" t="s">
        <v>907</v>
      </c>
      <c r="G417" s="3" t="s">
        <v>908</v>
      </c>
    </row>
    <row r="418">
      <c r="A418" s="92" t="s">
        <v>652</v>
      </c>
      <c r="B418" s="92"/>
      <c r="C418" s="3" t="s">
        <v>904</v>
      </c>
      <c r="D418" s="59" t="s">
        <v>909</v>
      </c>
      <c r="E418" s="93" t="s">
        <v>910</v>
      </c>
      <c r="F418" s="3" t="s">
        <v>911</v>
      </c>
      <c r="G418" s="3" t="s">
        <v>912</v>
      </c>
    </row>
    <row r="419">
      <c r="A419" s="1" t="s">
        <v>654</v>
      </c>
      <c r="B419" s="1" t="s">
        <v>654</v>
      </c>
      <c r="C419" s="3" t="s">
        <v>904</v>
      </c>
      <c r="E419" s="21" t="s">
        <v>875</v>
      </c>
      <c r="F419" s="81" t="s">
        <v>913</v>
      </c>
      <c r="I419" s="3" t="s">
        <v>877</v>
      </c>
    </row>
    <row r="420">
      <c r="A420" s="3" t="s">
        <v>655</v>
      </c>
      <c r="B420" s="3"/>
      <c r="C420" s="3" t="s">
        <v>904</v>
      </c>
      <c r="D420" s="94" t="s">
        <v>914</v>
      </c>
      <c r="G420" s="3" t="s">
        <v>915</v>
      </c>
    </row>
    <row r="421">
      <c r="A421" s="3"/>
      <c r="B421" s="3"/>
      <c r="C421" s="3"/>
    </row>
    <row r="422">
      <c r="A422" s="92" t="s">
        <v>657</v>
      </c>
      <c r="B422" s="92"/>
      <c r="C422" s="3" t="s">
        <v>916</v>
      </c>
      <c r="D422" s="59" t="s">
        <v>917</v>
      </c>
      <c r="E422" s="49" t="s">
        <v>799</v>
      </c>
      <c r="G422" s="3" t="s">
        <v>918</v>
      </c>
    </row>
    <row r="423">
      <c r="A423" s="3" t="s">
        <v>661</v>
      </c>
      <c r="B423" s="3" t="s">
        <v>661</v>
      </c>
      <c r="C423" s="3">
        <v>34.0</v>
      </c>
      <c r="D423" s="49"/>
      <c r="E423" s="49" t="s">
        <v>799</v>
      </c>
    </row>
    <row r="424">
      <c r="A424" s="1" t="s">
        <v>662</v>
      </c>
      <c r="B424" s="1" t="s">
        <v>662</v>
      </c>
      <c r="C424" s="3">
        <v>37.0</v>
      </c>
      <c r="D424" s="1" t="s">
        <v>919</v>
      </c>
      <c r="E424" s="1" t="s">
        <v>127</v>
      </c>
    </row>
    <row r="425">
      <c r="A425" s="3" t="s">
        <v>920</v>
      </c>
      <c r="B425" s="3" t="s">
        <v>920</v>
      </c>
      <c r="C425" s="3"/>
    </row>
    <row r="426">
      <c r="A426" s="3" t="s">
        <v>921</v>
      </c>
      <c r="B426" s="3"/>
      <c r="C426" s="3" t="s">
        <v>922</v>
      </c>
      <c r="D426" s="95" t="s">
        <v>923</v>
      </c>
      <c r="E426" s="3" t="s">
        <v>924</v>
      </c>
      <c r="G426" s="3" t="s">
        <v>925</v>
      </c>
    </row>
    <row r="427">
      <c r="A427" s="3" t="s">
        <v>926</v>
      </c>
      <c r="B427" s="3" t="s">
        <v>926</v>
      </c>
      <c r="C427" s="3" t="s">
        <v>922</v>
      </c>
      <c r="D427" s="81" t="s">
        <v>927</v>
      </c>
      <c r="E427" s="1" t="s">
        <v>882</v>
      </c>
      <c r="G427" s="3" t="s">
        <v>928</v>
      </c>
    </row>
    <row r="428">
      <c r="A428" s="3" t="s">
        <v>929</v>
      </c>
      <c r="B428" s="3" t="s">
        <v>929</v>
      </c>
      <c r="C428" s="3" t="s">
        <v>922</v>
      </c>
      <c r="D428" s="81" t="s">
        <v>930</v>
      </c>
      <c r="E428" s="1" t="s">
        <v>882</v>
      </c>
      <c r="G428" s="3" t="s">
        <v>931</v>
      </c>
    </row>
    <row r="429">
      <c r="A429" s="3" t="s">
        <v>932</v>
      </c>
      <c r="B429" s="3" t="s">
        <v>932</v>
      </c>
      <c r="D429" s="81" t="s">
        <v>933</v>
      </c>
      <c r="G429" s="3" t="s">
        <v>934</v>
      </c>
    </row>
    <row r="430">
      <c r="A430" s="3" t="s">
        <v>935</v>
      </c>
      <c r="B430" s="3"/>
      <c r="D430" s="3" t="s">
        <v>936</v>
      </c>
      <c r="G430" s="3"/>
    </row>
    <row r="431">
      <c r="A431" s="3" t="s">
        <v>937</v>
      </c>
      <c r="B431" s="3" t="s">
        <v>937</v>
      </c>
      <c r="D431" s="3"/>
      <c r="G431" s="3"/>
    </row>
    <row r="432">
      <c r="A432" s="3" t="s">
        <v>938</v>
      </c>
      <c r="B432" s="3"/>
      <c r="D432" s="1" t="s">
        <v>127</v>
      </c>
      <c r="G432" s="3"/>
      <c r="J432" s="3">
        <v>26.0</v>
      </c>
      <c r="L432" s="3" t="s">
        <v>1056</v>
      </c>
    </row>
    <row r="433">
      <c r="A433" s="3" t="s">
        <v>938</v>
      </c>
      <c r="B433" s="3"/>
      <c r="D433" s="1" t="s">
        <v>127</v>
      </c>
      <c r="G433" s="3"/>
      <c r="J433" s="3">
        <v>21.0</v>
      </c>
      <c r="K433" s="3"/>
      <c r="L433" s="3" t="s">
        <v>1057</v>
      </c>
    </row>
    <row r="434">
      <c r="A434" s="3"/>
      <c r="B434" s="3"/>
      <c r="D434" s="3"/>
      <c r="G434" s="3"/>
      <c r="J434" s="3"/>
    </row>
    <row r="435">
      <c r="A435" s="92" t="s">
        <v>678</v>
      </c>
      <c r="B435" s="96" t="s">
        <v>818</v>
      </c>
      <c r="C435" s="3" t="s">
        <v>223</v>
      </c>
      <c r="D435" s="59" t="s">
        <v>939</v>
      </c>
      <c r="E435" s="59" t="s">
        <v>940</v>
      </c>
      <c r="F435" s="3" t="s">
        <v>941</v>
      </c>
      <c r="G435" s="1" t="s">
        <v>942</v>
      </c>
      <c r="J435" s="3" t="s">
        <v>1058</v>
      </c>
    </row>
    <row r="436">
      <c r="A436" s="3" t="s">
        <v>681</v>
      </c>
      <c r="B436" s="3" t="s">
        <v>818</v>
      </c>
      <c r="C436" s="3" t="s">
        <v>223</v>
      </c>
      <c r="D436" s="59" t="s">
        <v>943</v>
      </c>
      <c r="E436" s="1" t="s">
        <v>127</v>
      </c>
      <c r="G436" s="1" t="s">
        <v>944</v>
      </c>
      <c r="J436" s="3">
        <v>22.68</v>
      </c>
    </row>
    <row r="437">
      <c r="A437" s="3" t="s">
        <v>682</v>
      </c>
      <c r="B437" s="3" t="s">
        <v>818</v>
      </c>
      <c r="C437" s="3" t="s">
        <v>223</v>
      </c>
      <c r="D437" s="59" t="s">
        <v>945</v>
      </c>
      <c r="E437" s="1" t="s">
        <v>946</v>
      </c>
      <c r="G437" s="3" t="s">
        <v>947</v>
      </c>
    </row>
    <row r="438">
      <c r="A438" s="3" t="s">
        <v>683</v>
      </c>
      <c r="B438" s="3" t="s">
        <v>683</v>
      </c>
      <c r="C438" s="3" t="s">
        <v>223</v>
      </c>
      <c r="D438" s="81" t="s">
        <v>948</v>
      </c>
      <c r="E438" s="1" t="s">
        <v>106</v>
      </c>
    </row>
    <row r="439">
      <c r="A439" s="92" t="s">
        <v>684</v>
      </c>
      <c r="B439" s="96" t="s">
        <v>818</v>
      </c>
      <c r="C439" s="3" t="s">
        <v>223</v>
      </c>
      <c r="D439" s="59" t="s">
        <v>949</v>
      </c>
      <c r="G439" s="3" t="s">
        <v>950</v>
      </c>
      <c r="J439" s="3">
        <v>15.5</v>
      </c>
    </row>
    <row r="440">
      <c r="A440" s="3" t="s">
        <v>685</v>
      </c>
      <c r="B440" s="3"/>
      <c r="C440" s="3" t="s">
        <v>223</v>
      </c>
      <c r="D440" s="3" t="s">
        <v>951</v>
      </c>
      <c r="J440" s="3">
        <v>15.7</v>
      </c>
    </row>
    <row r="441">
      <c r="A441" s="3" t="s">
        <v>686</v>
      </c>
      <c r="B441" s="3"/>
      <c r="C441" s="3" t="s">
        <v>223</v>
      </c>
      <c r="D441" s="3" t="s">
        <v>952</v>
      </c>
      <c r="E441" s="3" t="s">
        <v>953</v>
      </c>
      <c r="F441" s="3"/>
    </row>
    <row r="442">
      <c r="A442" s="1" t="s">
        <v>687</v>
      </c>
      <c r="B442" s="1" t="s">
        <v>687</v>
      </c>
      <c r="C442" s="3" t="s">
        <v>223</v>
      </c>
      <c r="D442" s="81" t="s">
        <v>954</v>
      </c>
      <c r="E442" s="97" t="s">
        <v>955</v>
      </c>
      <c r="F442" s="1" t="s">
        <v>778</v>
      </c>
      <c r="G442" s="3" t="s">
        <v>956</v>
      </c>
      <c r="J442" s="1"/>
      <c r="K442" s="1" t="s">
        <v>1059</v>
      </c>
    </row>
    <row r="444">
      <c r="A444" s="92" t="s">
        <v>689</v>
      </c>
      <c r="B444" s="92"/>
      <c r="C444" s="3" t="s">
        <v>223</v>
      </c>
      <c r="D444" s="3" t="s">
        <v>957</v>
      </c>
      <c r="E444" s="59" t="s">
        <v>887</v>
      </c>
      <c r="F444" s="59"/>
      <c r="G444" s="3" t="s">
        <v>958</v>
      </c>
      <c r="L444" s="3" t="s">
        <v>1060</v>
      </c>
    </row>
    <row r="445">
      <c r="A445" s="92" t="s">
        <v>694</v>
      </c>
      <c r="B445" s="96" t="s">
        <v>818</v>
      </c>
      <c r="C445" s="3" t="s">
        <v>223</v>
      </c>
      <c r="D445" s="59" t="s">
        <v>959</v>
      </c>
      <c r="E445" s="59" t="s">
        <v>913</v>
      </c>
      <c r="F445" s="59"/>
      <c r="G445" s="3" t="s">
        <v>960</v>
      </c>
    </row>
    <row r="446">
      <c r="A446" s="92" t="s">
        <v>696</v>
      </c>
      <c r="B446" s="96" t="s">
        <v>818</v>
      </c>
      <c r="C446" s="3" t="s">
        <v>223</v>
      </c>
      <c r="D446" s="59" t="s">
        <v>959</v>
      </c>
      <c r="E446" s="21" t="s">
        <v>961</v>
      </c>
      <c r="F446" s="59"/>
      <c r="G446" s="3" t="s">
        <v>958</v>
      </c>
    </row>
    <row r="448">
      <c r="A448" s="1" t="s">
        <v>700</v>
      </c>
      <c r="B448" s="1" t="s">
        <v>700</v>
      </c>
      <c r="C448" s="3" t="s">
        <v>962</v>
      </c>
      <c r="D448" s="81" t="s">
        <v>963</v>
      </c>
      <c r="E448" s="3" t="s">
        <v>964</v>
      </c>
      <c r="F448" s="98" t="s">
        <v>965</v>
      </c>
      <c r="G448" s="3" t="s">
        <v>966</v>
      </c>
      <c r="H448" s="3" t="s">
        <v>967</v>
      </c>
    </row>
    <row r="449">
      <c r="A449" s="1" t="s">
        <v>704</v>
      </c>
      <c r="B449" s="1" t="s">
        <v>704</v>
      </c>
      <c r="C449" s="3" t="s">
        <v>962</v>
      </c>
      <c r="D449" s="81" t="s">
        <v>968</v>
      </c>
      <c r="E449" s="90" t="s">
        <v>969</v>
      </c>
      <c r="G449" s="3" t="s">
        <v>970</v>
      </c>
    </row>
    <row r="450">
      <c r="A450" s="1" t="s">
        <v>706</v>
      </c>
      <c r="B450" s="1"/>
      <c r="C450" s="3" t="s">
        <v>962</v>
      </c>
      <c r="D450" s="3" t="s">
        <v>971</v>
      </c>
      <c r="E450" s="3" t="s">
        <v>972</v>
      </c>
      <c r="F450" s="59" t="s">
        <v>973</v>
      </c>
      <c r="H450" s="3" t="s">
        <v>974</v>
      </c>
    </row>
    <row r="451">
      <c r="A451" s="92" t="s">
        <v>708</v>
      </c>
      <c r="B451" s="92"/>
      <c r="C451" s="3" t="s">
        <v>962</v>
      </c>
      <c r="D451" s="59" t="s">
        <v>975</v>
      </c>
      <c r="E451" s="3" t="s">
        <v>976</v>
      </c>
      <c r="G451" s="3" t="s">
        <v>977</v>
      </c>
      <c r="J451" s="3">
        <v>29.0</v>
      </c>
    </row>
    <row r="452">
      <c r="A452" s="1" t="s">
        <v>710</v>
      </c>
      <c r="B452" s="1" t="s">
        <v>710</v>
      </c>
      <c r="C452" s="3" t="s">
        <v>962</v>
      </c>
      <c r="D452" s="81" t="s">
        <v>978</v>
      </c>
      <c r="E452" s="81" t="s">
        <v>976</v>
      </c>
      <c r="F452" s="59" t="s">
        <v>979</v>
      </c>
    </row>
    <row r="453">
      <c r="A453" s="3" t="s">
        <v>980</v>
      </c>
      <c r="B453" s="3"/>
      <c r="C453" s="3"/>
      <c r="D453" s="1" t="s">
        <v>488</v>
      </c>
      <c r="F453" s="3"/>
      <c r="G453" s="3"/>
    </row>
    <row r="454">
      <c r="A454" s="3"/>
      <c r="B454" s="3"/>
      <c r="C454" s="3"/>
      <c r="D454" s="3"/>
      <c r="F454" s="3"/>
      <c r="G454" s="3"/>
    </row>
    <row r="455">
      <c r="A455" s="1" t="s">
        <v>716</v>
      </c>
      <c r="B455" s="1"/>
      <c r="C455" s="3" t="s">
        <v>962</v>
      </c>
      <c r="D455" s="41" t="s">
        <v>785</v>
      </c>
      <c r="E455" s="3" t="s">
        <v>981</v>
      </c>
      <c r="F455" s="3"/>
      <c r="G455" s="3"/>
      <c r="H455" s="3" t="s">
        <v>982</v>
      </c>
    </row>
    <row r="456">
      <c r="D456" s="3" t="s">
        <v>983</v>
      </c>
    </row>
    <row r="457">
      <c r="A457" s="92" t="s">
        <v>984</v>
      </c>
      <c r="B457" s="92"/>
      <c r="C457" s="3" t="s">
        <v>962</v>
      </c>
      <c r="D457" s="59" t="s">
        <v>985</v>
      </c>
      <c r="E457" s="3" t="s">
        <v>986</v>
      </c>
      <c r="G457" s="3" t="s">
        <v>982</v>
      </c>
    </row>
    <row r="458">
      <c r="A458" s="92" t="s">
        <v>987</v>
      </c>
      <c r="B458" s="92"/>
      <c r="C458" s="3" t="s">
        <v>962</v>
      </c>
      <c r="D458" s="59" t="s">
        <v>988</v>
      </c>
      <c r="G458" s="3" t="s">
        <v>989</v>
      </c>
    </row>
    <row r="459">
      <c r="A459" s="92" t="s">
        <v>990</v>
      </c>
      <c r="B459" s="92"/>
      <c r="C459" s="3" t="s">
        <v>962</v>
      </c>
      <c r="D459" s="59" t="s">
        <v>959</v>
      </c>
      <c r="E459" s="3"/>
      <c r="G459" s="3" t="s">
        <v>991</v>
      </c>
    </row>
    <row r="460">
      <c r="A460" s="1"/>
      <c r="B460" s="1"/>
      <c r="D460" s="3"/>
      <c r="E460" s="1"/>
    </row>
    <row r="461">
      <c r="A461" s="3" t="s">
        <v>992</v>
      </c>
      <c r="B461" s="3" t="s">
        <v>992</v>
      </c>
      <c r="C461" s="3" t="s">
        <v>962</v>
      </c>
      <c r="D461" s="81" t="s">
        <v>936</v>
      </c>
      <c r="F461" s="99" t="s">
        <v>979</v>
      </c>
    </row>
    <row r="462">
      <c r="A462" s="1" t="s">
        <v>993</v>
      </c>
      <c r="B462" s="1"/>
      <c r="C462" s="3" t="s">
        <v>962</v>
      </c>
      <c r="D462" s="85" t="s">
        <v>994</v>
      </c>
      <c r="E462" s="41" t="s">
        <v>785</v>
      </c>
    </row>
    <row r="464">
      <c r="A464" s="3" t="s">
        <v>728</v>
      </c>
      <c r="B464" s="3"/>
      <c r="C464" s="3" t="s">
        <v>962</v>
      </c>
      <c r="D464" s="100" t="s">
        <v>995</v>
      </c>
      <c r="E464" s="59" t="s">
        <v>996</v>
      </c>
    </row>
    <row r="465">
      <c r="A465" s="3" t="s">
        <v>730</v>
      </c>
      <c r="B465" s="3"/>
      <c r="C465" s="3" t="s">
        <v>962</v>
      </c>
      <c r="D465" s="59" t="s">
        <v>997</v>
      </c>
    </row>
    <row r="466">
      <c r="A466" s="3" t="s">
        <v>731</v>
      </c>
      <c r="B466" s="3"/>
      <c r="C466" s="3" t="s">
        <v>962</v>
      </c>
      <c r="D466" s="3" t="s">
        <v>998</v>
      </c>
      <c r="G466" s="3" t="s">
        <v>982</v>
      </c>
    </row>
    <row r="467">
      <c r="A467" s="92" t="s">
        <v>999</v>
      </c>
      <c r="B467" s="92"/>
      <c r="C467" s="3" t="s">
        <v>962</v>
      </c>
      <c r="D467" s="85" t="s">
        <v>1000</v>
      </c>
      <c r="E467" s="101"/>
      <c r="F467" s="59" t="s">
        <v>957</v>
      </c>
      <c r="G467" s="1" t="s">
        <v>1001</v>
      </c>
    </row>
    <row r="468">
      <c r="A468" s="3" t="s">
        <v>1002</v>
      </c>
      <c r="B468" s="3"/>
      <c r="C468" s="3" t="s">
        <v>962</v>
      </c>
      <c r="D468" s="3" t="s">
        <v>1003</v>
      </c>
    </row>
    <row r="469">
      <c r="A469" s="1"/>
      <c r="B469" s="1"/>
      <c r="C469" s="3"/>
      <c r="E469" s="1"/>
    </row>
    <row r="470">
      <c r="A470" s="1" t="s">
        <v>1004</v>
      </c>
      <c r="B470" s="1"/>
      <c r="C470" s="3" t="s">
        <v>223</v>
      </c>
      <c r="D470" s="97" t="s">
        <v>1005</v>
      </c>
      <c r="E470" s="1"/>
    </row>
    <row r="471">
      <c r="A471" s="3" t="s">
        <v>736</v>
      </c>
      <c r="B471" s="3"/>
      <c r="C471" s="3" t="s">
        <v>223</v>
      </c>
      <c r="D471" s="79" t="s">
        <v>1006</v>
      </c>
      <c r="E471" s="49" t="s">
        <v>782</v>
      </c>
      <c r="G471" s="3" t="s">
        <v>956</v>
      </c>
    </row>
    <row r="472">
      <c r="A472" s="92" t="s">
        <v>735</v>
      </c>
      <c r="B472" s="92"/>
      <c r="C472" s="3" t="s">
        <v>223</v>
      </c>
      <c r="D472" s="85" t="s">
        <v>1007</v>
      </c>
      <c r="E472" s="1" t="s">
        <v>1008</v>
      </c>
      <c r="G472" s="3" t="s">
        <v>1009</v>
      </c>
    </row>
    <row r="473">
      <c r="A473" s="3"/>
      <c r="B473" s="3"/>
      <c r="D473" s="1"/>
      <c r="E473" s="1"/>
      <c r="G473" s="3"/>
    </row>
    <row r="474">
      <c r="A474" s="3" t="s">
        <v>741</v>
      </c>
      <c r="B474" s="3"/>
      <c r="C474" s="3" t="s">
        <v>962</v>
      </c>
      <c r="D474" s="1" t="s">
        <v>1010</v>
      </c>
      <c r="E474" s="1" t="s">
        <v>1011</v>
      </c>
      <c r="H474" s="3" t="s">
        <v>1012</v>
      </c>
    </row>
    <row r="475">
      <c r="A475" s="3" t="s">
        <v>742</v>
      </c>
      <c r="B475" s="3"/>
      <c r="C475" s="3" t="s">
        <v>962</v>
      </c>
      <c r="D475" s="1" t="s">
        <v>1010</v>
      </c>
      <c r="E475" s="1" t="s">
        <v>1013</v>
      </c>
      <c r="H475" s="3" t="s">
        <v>1014</v>
      </c>
    </row>
    <row r="476">
      <c r="A476" s="3" t="s">
        <v>743</v>
      </c>
      <c r="B476" s="3"/>
      <c r="C476" s="3" t="s">
        <v>962</v>
      </c>
      <c r="E476" s="41" t="s">
        <v>1015</v>
      </c>
    </row>
    <row r="478">
      <c r="A478" s="3" t="s">
        <v>1016</v>
      </c>
      <c r="B478" s="3"/>
      <c r="C478" s="3" t="s">
        <v>962</v>
      </c>
      <c r="D478" s="1" t="s">
        <v>1010</v>
      </c>
      <c r="E478" s="1" t="s">
        <v>1017</v>
      </c>
      <c r="G478" s="3" t="s">
        <v>1018</v>
      </c>
    </row>
    <row r="479">
      <c r="A479" s="3" t="s">
        <v>1019</v>
      </c>
      <c r="B479" s="3"/>
      <c r="C479" s="3" t="s">
        <v>962</v>
      </c>
      <c r="D479" s="1" t="s">
        <v>1010</v>
      </c>
      <c r="E479" s="85" t="s">
        <v>1020</v>
      </c>
      <c r="G479" s="3" t="s">
        <v>1021</v>
      </c>
    </row>
    <row r="480">
      <c r="A480" s="3" t="s">
        <v>1022</v>
      </c>
      <c r="B480" s="3"/>
      <c r="C480" s="3" t="s">
        <v>962</v>
      </c>
      <c r="D480" s="3" t="s">
        <v>1023</v>
      </c>
      <c r="E480" s="3" t="s">
        <v>488</v>
      </c>
      <c r="F480" s="3"/>
    </row>
    <row r="481">
      <c r="A481" s="3" t="s">
        <v>1024</v>
      </c>
      <c r="B481" s="3"/>
      <c r="C481" s="3" t="s">
        <v>962</v>
      </c>
      <c r="D481" s="3" t="s">
        <v>1023</v>
      </c>
      <c r="E481" s="1" t="s">
        <v>1025</v>
      </c>
      <c r="G481" s="3" t="s">
        <v>1026</v>
      </c>
    </row>
    <row r="482">
      <c r="A482" s="1" t="s">
        <v>418</v>
      </c>
      <c r="B482" s="1" t="s">
        <v>418</v>
      </c>
    </row>
    <row r="483">
      <c r="A483" s="3" t="s">
        <v>1027</v>
      </c>
      <c r="B483" s="3" t="s">
        <v>1027</v>
      </c>
      <c r="C483" s="3" t="s">
        <v>1028</v>
      </c>
      <c r="D483" s="3" t="s">
        <v>1029</v>
      </c>
      <c r="E483" s="3" t="s">
        <v>1030</v>
      </c>
      <c r="H483" s="3" t="s">
        <v>1031</v>
      </c>
    </row>
    <row r="484">
      <c r="A484" s="1" t="s">
        <v>1032</v>
      </c>
      <c r="B484" s="1" t="s">
        <v>1032</v>
      </c>
      <c r="C484" s="3" t="s">
        <v>1028</v>
      </c>
      <c r="D484" s="3" t="s">
        <v>1029</v>
      </c>
    </row>
    <row r="485">
      <c r="A485" s="1" t="s">
        <v>1033</v>
      </c>
      <c r="B485" s="1" t="s">
        <v>1033</v>
      </c>
      <c r="C485" s="3" t="s">
        <v>1028</v>
      </c>
      <c r="D485" s="3" t="s">
        <v>1029</v>
      </c>
    </row>
    <row r="486">
      <c r="A486" s="3"/>
      <c r="B486" s="3"/>
    </row>
    <row r="487">
      <c r="A487" s="3" t="s">
        <v>1034</v>
      </c>
      <c r="B487" s="3" t="s">
        <v>1034</v>
      </c>
    </row>
    <row r="488">
      <c r="A488" s="1" t="s">
        <v>1035</v>
      </c>
      <c r="B488" s="1" t="s">
        <v>1035</v>
      </c>
      <c r="C488" s="3" t="s">
        <v>60</v>
      </c>
    </row>
    <row r="489">
      <c r="A489" s="92" t="s">
        <v>1036</v>
      </c>
      <c r="B489" s="92" t="s">
        <v>1036</v>
      </c>
      <c r="C489" s="3" t="s">
        <v>60</v>
      </c>
      <c r="D489" s="102" t="s">
        <v>1037</v>
      </c>
      <c r="E489" s="102" t="s">
        <v>1038</v>
      </c>
      <c r="F489" s="102" t="s">
        <v>1039</v>
      </c>
      <c r="G489" s="3"/>
      <c r="H489" s="3">
        <v>6.0</v>
      </c>
      <c r="I489" s="3">
        <v>12.0</v>
      </c>
    </row>
    <row r="490">
      <c r="A490" s="3" t="s">
        <v>1040</v>
      </c>
      <c r="B490" s="3" t="s">
        <v>1040</v>
      </c>
      <c r="C490" s="3" t="s">
        <v>60</v>
      </c>
      <c r="D490" s="3" t="s">
        <v>1041</v>
      </c>
      <c r="E490" s="3" t="s">
        <v>1042</v>
      </c>
      <c r="F490" s="81" t="s">
        <v>1043</v>
      </c>
      <c r="G490" s="3" t="s">
        <v>1044</v>
      </c>
      <c r="H490" s="3" t="s">
        <v>1045</v>
      </c>
      <c r="I490" s="3" t="s">
        <v>1046</v>
      </c>
    </row>
    <row r="493">
      <c r="A493" s="3" t="s">
        <v>1047</v>
      </c>
      <c r="B493" s="3" t="s">
        <v>1047</v>
      </c>
    </row>
    <row r="494">
      <c r="A494" s="3" t="s">
        <v>762</v>
      </c>
      <c r="B494" s="3" t="s">
        <v>762</v>
      </c>
    </row>
    <row r="495">
      <c r="A495" s="3" t="s">
        <v>763</v>
      </c>
      <c r="B495" s="3" t="s">
        <v>763</v>
      </c>
    </row>
    <row r="496">
      <c r="A496" s="3" t="s">
        <v>764</v>
      </c>
      <c r="B496" s="3" t="s">
        <v>764</v>
      </c>
    </row>
    <row r="497">
      <c r="A497" s="3" t="s">
        <v>765</v>
      </c>
      <c r="B497" s="3" t="s">
        <v>765</v>
      </c>
    </row>
    <row r="498">
      <c r="A498" s="3" t="s">
        <v>766</v>
      </c>
      <c r="B498" s="3" t="s">
        <v>766</v>
      </c>
    </row>
  </sheetData>
  <conditionalFormatting sqref="J313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6.0"/>
    <col customWidth="1" min="3" max="3" width="8.0"/>
    <col customWidth="1" min="4" max="4" width="6.86"/>
    <col customWidth="1" min="5" max="5" width="3.86"/>
    <col customWidth="1" min="6" max="6" width="6.43"/>
    <col customWidth="1" min="7" max="7" width="3.86"/>
    <col customWidth="1" min="8" max="8" width="3.71"/>
    <col customWidth="1" min="9" max="9" width="3.43"/>
    <col customWidth="1" min="10" max="10" width="12.71"/>
    <col customWidth="1" min="11" max="11" width="10.14"/>
    <col customWidth="1" min="12" max="12" width="4.29"/>
    <col customWidth="1" min="15" max="15" width="7.14"/>
    <col customWidth="1" min="16" max="16" width="8.71"/>
    <col customWidth="1" min="17" max="17" width="7.0"/>
    <col customWidth="1" min="18" max="19" width="4.29"/>
    <col customWidth="1" min="20" max="20" width="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18.0" customHeight="1">
      <c r="A2" s="3" t="s">
        <v>13</v>
      </c>
      <c r="D2" s="4" t="s">
        <v>14</v>
      </c>
      <c r="E2" s="1"/>
      <c r="J2" s="6"/>
      <c r="K2" s="7"/>
      <c r="L2" s="7"/>
      <c r="O2" s="7"/>
      <c r="P2" s="7"/>
      <c r="Q2" s="7"/>
      <c r="R2" s="7"/>
      <c r="T2" s="7"/>
      <c r="U2" s="7"/>
    </row>
    <row r="3" ht="18.0" customHeight="1">
      <c r="A3" s="3" t="s">
        <v>33</v>
      </c>
      <c r="D3" s="4" t="s">
        <v>14</v>
      </c>
      <c r="E3" s="1"/>
      <c r="J3" s="6"/>
      <c r="K3" s="7"/>
      <c r="L3" s="7"/>
      <c r="O3" s="7"/>
      <c r="P3" s="7"/>
      <c r="Q3" s="7"/>
      <c r="R3" s="7"/>
      <c r="T3" s="7"/>
      <c r="U3" s="7"/>
    </row>
    <row r="4" ht="18.0" customHeight="1">
      <c r="A4" s="3" t="s">
        <v>34</v>
      </c>
      <c r="D4" s="9" t="s">
        <v>35</v>
      </c>
      <c r="E4" s="1"/>
      <c r="J4" s="6"/>
      <c r="K4" s="7"/>
      <c r="L4" s="7"/>
      <c r="O4" s="7"/>
      <c r="P4" s="7"/>
      <c r="Q4" s="7"/>
      <c r="R4" s="7"/>
      <c r="T4" s="7"/>
      <c r="U4" s="7"/>
    </row>
    <row r="5" ht="18.0" customHeight="1">
      <c r="A5" s="3" t="s">
        <v>36</v>
      </c>
      <c r="D5" s="4" t="s">
        <v>14</v>
      </c>
      <c r="E5" s="1"/>
      <c r="J5" s="6"/>
      <c r="K5" s="7"/>
      <c r="L5" s="7"/>
      <c r="O5" s="7"/>
      <c r="P5" s="7"/>
      <c r="Q5" s="7"/>
      <c r="R5" s="7"/>
      <c r="T5" s="7"/>
      <c r="U5" s="7"/>
    </row>
    <row r="6" ht="18.0" customHeight="1">
      <c r="A6" s="3" t="s">
        <v>37</v>
      </c>
      <c r="D6" s="4" t="s">
        <v>38</v>
      </c>
      <c r="E6" s="1"/>
      <c r="J6" s="4"/>
      <c r="K6" s="7"/>
      <c r="L6" s="7"/>
      <c r="O6" s="7"/>
      <c r="P6" s="7"/>
      <c r="Q6" s="7"/>
      <c r="R6" s="7"/>
      <c r="T6" s="7"/>
      <c r="U6" s="7"/>
    </row>
    <row r="7" ht="18.0" customHeight="1">
      <c r="A7" s="3" t="s">
        <v>39</v>
      </c>
      <c r="D7" s="4" t="s">
        <v>14</v>
      </c>
      <c r="E7" s="1"/>
      <c r="J7" s="4"/>
      <c r="K7" s="7"/>
      <c r="L7" s="7"/>
      <c r="O7" s="7"/>
      <c r="P7" s="7"/>
      <c r="Q7" s="7"/>
      <c r="R7" s="7"/>
      <c r="T7" s="7"/>
      <c r="U7" s="7"/>
    </row>
    <row r="8" ht="18.0" customHeight="1">
      <c r="A8" s="3" t="s">
        <v>40</v>
      </c>
      <c r="D8" s="4" t="s">
        <v>38</v>
      </c>
      <c r="E8" s="1"/>
      <c r="J8" s="4"/>
      <c r="K8" s="7"/>
      <c r="L8" s="7"/>
      <c r="O8" s="7"/>
      <c r="P8" s="7"/>
      <c r="Q8" s="7"/>
      <c r="R8" s="7"/>
      <c r="T8" s="7"/>
      <c r="U8" s="7"/>
    </row>
    <row r="9" ht="18.0" customHeight="1">
      <c r="A9" s="3" t="s">
        <v>42</v>
      </c>
      <c r="D9" s="4" t="s">
        <v>38</v>
      </c>
      <c r="E9" s="1"/>
      <c r="J9" s="4"/>
      <c r="K9" s="7"/>
      <c r="L9" s="7"/>
      <c r="O9" s="7"/>
      <c r="P9" s="7"/>
      <c r="Q9" s="7"/>
      <c r="R9" s="7"/>
      <c r="T9" s="7"/>
      <c r="U9" s="7"/>
    </row>
    <row r="10" ht="18.0" customHeight="1">
      <c r="A10" s="3"/>
      <c r="D10" s="4"/>
      <c r="E10" s="1"/>
      <c r="J10" s="4"/>
      <c r="K10" s="7"/>
      <c r="L10" s="7"/>
      <c r="O10" s="7"/>
      <c r="P10" s="7"/>
      <c r="Q10" s="7"/>
      <c r="R10" s="7"/>
      <c r="T10" s="7"/>
      <c r="U10" s="7"/>
    </row>
    <row r="11" ht="18.0" customHeight="1">
      <c r="A11" s="3" t="s">
        <v>45</v>
      </c>
      <c r="D11" s="4" t="s">
        <v>14</v>
      </c>
      <c r="E11" s="1"/>
      <c r="J11" s="4"/>
      <c r="K11" s="7"/>
      <c r="L11" s="7"/>
      <c r="O11" s="7"/>
      <c r="P11" s="7"/>
      <c r="Q11" s="7"/>
      <c r="R11" s="7"/>
      <c r="T11" s="7"/>
      <c r="U11" s="7"/>
    </row>
    <row r="12" ht="18.0" customHeight="1">
      <c r="A12" s="3" t="s">
        <v>46</v>
      </c>
      <c r="D12" s="4"/>
      <c r="E12" s="1"/>
      <c r="J12" s="4"/>
      <c r="K12" s="7"/>
      <c r="L12" s="7"/>
    </row>
    <row r="13" ht="18.0" customHeight="1">
      <c r="A13" s="3" t="s">
        <v>47</v>
      </c>
      <c r="D13" s="4"/>
      <c r="E13" s="1"/>
      <c r="J13" s="4"/>
      <c r="K13" s="7"/>
      <c r="L13" s="7"/>
      <c r="N13" s="6"/>
      <c r="O13" s="7"/>
      <c r="P13" s="7"/>
      <c r="Q13" s="7"/>
      <c r="T13" s="7"/>
      <c r="U13" s="7"/>
    </row>
    <row r="14" ht="18.0" customHeight="1">
      <c r="A14" s="3" t="s">
        <v>48</v>
      </c>
      <c r="D14" s="10" t="s">
        <v>38</v>
      </c>
      <c r="E14" s="1"/>
      <c r="J14" s="4"/>
      <c r="K14" s="7"/>
      <c r="L14" s="7"/>
      <c r="O14" s="7"/>
      <c r="P14" s="7"/>
      <c r="Q14" s="7"/>
      <c r="T14" s="7"/>
      <c r="U14" s="7"/>
    </row>
    <row r="15" ht="18.0" customHeight="1">
      <c r="A15" s="3" t="s">
        <v>51</v>
      </c>
      <c r="D15" s="4" t="s">
        <v>35</v>
      </c>
      <c r="E15" s="1"/>
      <c r="J15" s="4"/>
      <c r="K15" s="7"/>
      <c r="L15" s="7"/>
      <c r="O15" s="7"/>
      <c r="P15" s="7"/>
      <c r="Q15" s="7"/>
      <c r="T15" s="7"/>
      <c r="U15" s="7"/>
    </row>
    <row r="16" ht="18.0" customHeight="1">
      <c r="A16" s="3" t="s">
        <v>52</v>
      </c>
      <c r="D16" s="4" t="s">
        <v>38</v>
      </c>
      <c r="E16" s="1"/>
      <c r="J16" s="4"/>
      <c r="K16" s="7"/>
      <c r="L16" s="7"/>
      <c r="O16" s="7"/>
      <c r="P16" s="7"/>
      <c r="Q16" s="7"/>
      <c r="T16" s="7"/>
      <c r="U16" s="7"/>
    </row>
    <row r="17" ht="18.0" customHeight="1">
      <c r="A17" s="3" t="s">
        <v>53</v>
      </c>
      <c r="D17" s="4" t="s">
        <v>35</v>
      </c>
      <c r="E17" s="1"/>
      <c r="J17" s="4"/>
      <c r="K17" s="7"/>
      <c r="L17" s="7"/>
      <c r="O17" s="7"/>
      <c r="P17" s="7"/>
      <c r="Q17" s="7"/>
      <c r="T17" s="7"/>
      <c r="U17" s="7"/>
    </row>
    <row r="18" ht="18.0" customHeight="1">
      <c r="A18" s="3" t="s">
        <v>55</v>
      </c>
      <c r="D18" s="4" t="s">
        <v>56</v>
      </c>
      <c r="E18" s="1"/>
      <c r="J18" s="4"/>
      <c r="K18" s="7"/>
      <c r="L18" s="7"/>
      <c r="O18" s="7"/>
      <c r="P18" s="7"/>
      <c r="Q18" s="7"/>
      <c r="T18" s="7"/>
      <c r="U18" s="7"/>
    </row>
    <row r="19" ht="18.0" customHeight="1">
      <c r="A19" s="3" t="s">
        <v>57</v>
      </c>
      <c r="D19" s="4" t="s">
        <v>35</v>
      </c>
      <c r="E19" s="1"/>
      <c r="J19" s="4"/>
      <c r="K19" s="7"/>
      <c r="L19" s="7"/>
      <c r="O19" s="7"/>
      <c r="P19" s="7"/>
      <c r="Q19" s="7"/>
      <c r="T19" s="7"/>
      <c r="U19" s="7"/>
    </row>
    <row r="20" ht="18.0" customHeight="1">
      <c r="A20" s="3" t="s">
        <v>58</v>
      </c>
      <c r="D20" s="12" t="s">
        <v>56</v>
      </c>
      <c r="E20" s="1"/>
      <c r="K20" s="7"/>
      <c r="L20" s="7"/>
      <c r="O20" s="7"/>
      <c r="P20" s="7"/>
      <c r="Q20" s="7"/>
      <c r="T20" s="7"/>
      <c r="U20" s="7"/>
    </row>
    <row r="21" ht="18.0" customHeight="1">
      <c r="A21" s="3" t="s">
        <v>59</v>
      </c>
      <c r="D21" s="4" t="s">
        <v>35</v>
      </c>
      <c r="E21" s="1"/>
      <c r="J21" s="4"/>
      <c r="K21" s="7"/>
      <c r="L21" s="7"/>
      <c r="O21" s="7"/>
      <c r="P21" s="7"/>
      <c r="Q21" s="7"/>
      <c r="T21" s="7"/>
      <c r="U21" s="7"/>
    </row>
    <row r="22" ht="18.0" customHeight="1">
      <c r="A22" s="3" t="s">
        <v>61</v>
      </c>
      <c r="D22" s="4" t="s">
        <v>35</v>
      </c>
      <c r="E22" s="1"/>
      <c r="J22" s="13"/>
      <c r="K22" s="7"/>
      <c r="L22" s="7"/>
      <c r="O22" s="7"/>
      <c r="P22" s="7"/>
      <c r="Q22" s="7"/>
      <c r="T22" s="7"/>
      <c r="U22" s="7"/>
    </row>
    <row r="23" ht="18.0" customHeight="1">
      <c r="A23" s="3" t="s">
        <v>62</v>
      </c>
      <c r="D23" s="4" t="s">
        <v>56</v>
      </c>
      <c r="E23" s="1"/>
      <c r="J23" s="4"/>
      <c r="K23" s="7"/>
      <c r="L23" s="7"/>
      <c r="O23" s="7"/>
      <c r="P23" s="7"/>
      <c r="Q23" s="7"/>
      <c r="T23" s="7"/>
      <c r="U23" s="7"/>
    </row>
    <row r="24" ht="18.0" customHeight="1">
      <c r="A24" s="3"/>
      <c r="D24" s="4"/>
      <c r="E24" s="1"/>
      <c r="J24" s="4"/>
      <c r="K24" s="7"/>
      <c r="L24" s="7"/>
      <c r="O24" s="7"/>
      <c r="P24" s="7"/>
      <c r="Q24" s="7"/>
      <c r="T24" s="7"/>
      <c r="U24" s="7"/>
    </row>
    <row r="25" ht="18.0" customHeight="1">
      <c r="A25" s="3" t="s">
        <v>63</v>
      </c>
      <c r="B25" s="3" t="s">
        <v>63</v>
      </c>
      <c r="D25" s="4" t="s">
        <v>64</v>
      </c>
      <c r="E25" s="1"/>
      <c r="J25" s="4"/>
      <c r="K25" s="7"/>
      <c r="L25" s="7"/>
    </row>
    <row r="26" ht="18.0" customHeight="1">
      <c r="A26" s="3" t="s">
        <v>65</v>
      </c>
      <c r="B26" s="3" t="s">
        <v>65</v>
      </c>
      <c r="D26" s="4" t="s">
        <v>66</v>
      </c>
      <c r="E26" s="1"/>
      <c r="J26" s="4"/>
      <c r="K26" s="7"/>
      <c r="L26" s="7"/>
    </row>
    <row r="27" ht="18.0" customHeight="1">
      <c r="A27" s="3" t="s">
        <v>67</v>
      </c>
      <c r="B27" s="3" t="s">
        <v>67</v>
      </c>
      <c r="D27" s="4" t="s">
        <v>64</v>
      </c>
      <c r="E27" s="1"/>
      <c r="J27" s="4"/>
      <c r="K27" s="7"/>
      <c r="L27" s="7"/>
    </row>
    <row r="28" ht="18.0" customHeight="1">
      <c r="A28" s="3" t="s">
        <v>68</v>
      </c>
      <c r="B28" s="3" t="s">
        <v>68</v>
      </c>
      <c r="D28" s="4" t="s">
        <v>66</v>
      </c>
      <c r="E28" s="1"/>
      <c r="J28" s="4"/>
      <c r="K28" s="7"/>
      <c r="L28" s="7"/>
    </row>
    <row r="29" ht="18.0" customHeight="1">
      <c r="A29" s="3" t="s">
        <v>69</v>
      </c>
      <c r="B29" s="3" t="s">
        <v>69</v>
      </c>
      <c r="D29" s="4" t="s">
        <v>66</v>
      </c>
      <c r="E29" s="1"/>
      <c r="J29" s="4"/>
      <c r="K29" s="7"/>
      <c r="L29" s="7"/>
    </row>
    <row r="30" ht="18.0" customHeight="1">
      <c r="A30" s="3" t="s">
        <v>72</v>
      </c>
      <c r="B30" s="3" t="s">
        <v>72</v>
      </c>
      <c r="D30" s="4" t="s">
        <v>66</v>
      </c>
      <c r="E30" s="4" t="s">
        <v>56</v>
      </c>
      <c r="K30" s="7"/>
      <c r="L30" s="7"/>
    </row>
    <row r="31" ht="18.0" customHeight="1">
      <c r="A31" s="3" t="s">
        <v>73</v>
      </c>
      <c r="B31" s="3" t="s">
        <v>73</v>
      </c>
      <c r="D31" s="4" t="s">
        <v>64</v>
      </c>
      <c r="E31" s="1"/>
      <c r="K31" s="7"/>
      <c r="L31" s="7"/>
    </row>
    <row r="32" ht="18.0" customHeight="1">
      <c r="A32" s="3" t="s">
        <v>74</v>
      </c>
      <c r="B32" s="3" t="s">
        <v>74</v>
      </c>
      <c r="D32" s="4" t="s">
        <v>64</v>
      </c>
      <c r="E32" s="1"/>
    </row>
    <row r="33" ht="18.0" customHeight="1">
      <c r="A33" s="3" t="s">
        <v>76</v>
      </c>
      <c r="B33" s="3" t="s">
        <v>76</v>
      </c>
      <c r="D33" s="4" t="s">
        <v>64</v>
      </c>
      <c r="E33" s="4" t="s">
        <v>56</v>
      </c>
    </row>
    <row r="34" ht="18.0" customHeight="1">
      <c r="A34" s="3" t="s">
        <v>78</v>
      </c>
      <c r="B34" s="3" t="s">
        <v>78</v>
      </c>
      <c r="D34" s="4" t="s">
        <v>66</v>
      </c>
      <c r="E34" s="1"/>
    </row>
    <row r="35" ht="18.0" customHeight="1">
      <c r="A35" s="3" t="s">
        <v>80</v>
      </c>
      <c r="B35" s="3" t="s">
        <v>80</v>
      </c>
      <c r="D35" s="4" t="s">
        <v>66</v>
      </c>
      <c r="E35" s="1"/>
    </row>
    <row r="36" ht="18.0" customHeight="1">
      <c r="A36" s="3" t="s">
        <v>82</v>
      </c>
      <c r="B36" s="3" t="s">
        <v>82</v>
      </c>
      <c r="D36" s="4" t="s">
        <v>56</v>
      </c>
      <c r="E36" s="1"/>
    </row>
    <row r="37" ht="18.0" customHeight="1">
      <c r="A37" s="3" t="s">
        <v>83</v>
      </c>
      <c r="B37" s="3" t="s">
        <v>83</v>
      </c>
      <c r="D37" s="4" t="s">
        <v>64</v>
      </c>
      <c r="E37" s="1"/>
    </row>
    <row r="38" ht="18.0" customHeight="1">
      <c r="D38" s="4"/>
      <c r="E38" s="1"/>
    </row>
    <row r="39" ht="18.0" customHeight="1">
      <c r="A39" s="3" t="s">
        <v>84</v>
      </c>
      <c r="D39" s="12" t="s">
        <v>85</v>
      </c>
      <c r="E39" s="1"/>
    </row>
    <row r="40" ht="18.0" customHeight="1">
      <c r="A40" s="3" t="s">
        <v>86</v>
      </c>
      <c r="D40" s="4" t="s">
        <v>85</v>
      </c>
      <c r="E40" s="1"/>
    </row>
    <row r="41" ht="18.0" customHeight="1">
      <c r="A41" s="3" t="s">
        <v>89</v>
      </c>
      <c r="D41" s="4" t="s">
        <v>85</v>
      </c>
      <c r="E41" s="1"/>
    </row>
    <row r="42" ht="18.0" customHeight="1">
      <c r="A42" s="3" t="s">
        <v>90</v>
      </c>
      <c r="D42" s="4" t="s">
        <v>85</v>
      </c>
      <c r="E42" s="1"/>
    </row>
    <row r="43" ht="18.0" customHeight="1">
      <c r="A43" s="3" t="s">
        <v>91</v>
      </c>
      <c r="D43" s="4" t="s">
        <v>92</v>
      </c>
      <c r="E43" s="1"/>
    </row>
    <row r="44" ht="18.0" customHeight="1">
      <c r="A44" s="3" t="s">
        <v>93</v>
      </c>
      <c r="D44" s="4" t="s">
        <v>85</v>
      </c>
      <c r="E44" s="1"/>
    </row>
    <row r="45" ht="18.0" customHeight="1">
      <c r="A45" s="3" t="s">
        <v>75</v>
      </c>
      <c r="D45" s="15" t="s">
        <v>92</v>
      </c>
      <c r="E45" s="1"/>
    </row>
    <row r="46" ht="18.0" customHeight="1">
      <c r="A46" s="3" t="s">
        <v>77</v>
      </c>
      <c r="D46" s="4" t="s">
        <v>92</v>
      </c>
      <c r="E46" s="1"/>
    </row>
    <row r="47" ht="18.0" customHeight="1">
      <c r="A47" s="3" t="s">
        <v>79</v>
      </c>
      <c r="D47" s="15" t="s">
        <v>92</v>
      </c>
      <c r="E47" s="1"/>
    </row>
    <row r="48" ht="18.0" customHeight="1">
      <c r="A48" s="3" t="s">
        <v>81</v>
      </c>
      <c r="D48" s="15" t="s">
        <v>92</v>
      </c>
      <c r="E48" s="1"/>
    </row>
    <row r="49" ht="18.0" customHeight="1">
      <c r="A49" s="3" t="s">
        <v>88</v>
      </c>
      <c r="D49" s="15" t="s">
        <v>92</v>
      </c>
      <c r="E49" s="1"/>
    </row>
    <row r="50" ht="18.0" customHeight="1">
      <c r="A50" s="3"/>
      <c r="D50" s="4"/>
      <c r="E50" s="1"/>
    </row>
    <row r="51" ht="18.0" customHeight="1">
      <c r="A51" s="3" t="s">
        <v>95</v>
      </c>
      <c r="D51" s="4" t="s">
        <v>96</v>
      </c>
      <c r="E51" s="1"/>
    </row>
    <row r="52" ht="18.0" customHeight="1">
      <c r="A52" s="3" t="s">
        <v>97</v>
      </c>
      <c r="D52" s="12" t="s">
        <v>98</v>
      </c>
      <c r="E52" s="1"/>
    </row>
    <row r="53" ht="18.0" customHeight="1">
      <c r="A53" s="3" t="s">
        <v>99</v>
      </c>
      <c r="D53" s="12" t="s">
        <v>96</v>
      </c>
      <c r="E53" s="1"/>
    </row>
    <row r="54" ht="18.0" customHeight="1">
      <c r="A54" s="3" t="s">
        <v>100</v>
      </c>
      <c r="D54" s="4" t="s">
        <v>98</v>
      </c>
      <c r="E54" s="1"/>
    </row>
    <row r="55" ht="18.0" customHeight="1">
      <c r="A55" s="1" t="s">
        <v>101</v>
      </c>
      <c r="D55" s="12" t="s">
        <v>98</v>
      </c>
      <c r="E55" s="1"/>
    </row>
    <row r="56" ht="18.0" customHeight="1">
      <c r="D56" s="4"/>
      <c r="E56" s="1"/>
    </row>
    <row r="57" ht="18.0" customHeight="1">
      <c r="A57" s="3" t="s">
        <v>102</v>
      </c>
      <c r="D57" s="4"/>
      <c r="E57" s="1"/>
    </row>
    <row r="58" ht="18.0" customHeight="1">
      <c r="A58" s="3" t="s">
        <v>103</v>
      </c>
      <c r="D58" s="19" t="s">
        <v>104</v>
      </c>
      <c r="E58" s="1" t="s">
        <v>106</v>
      </c>
    </row>
    <row r="59" ht="18.0" customHeight="1">
      <c r="A59" s="3" t="s">
        <v>107</v>
      </c>
      <c r="D59" s="12" t="s">
        <v>108</v>
      </c>
      <c r="E59" s="1" t="s">
        <v>106</v>
      </c>
    </row>
    <row r="60" ht="18.0" customHeight="1">
      <c r="A60" s="3" t="s">
        <v>109</v>
      </c>
      <c r="D60" s="4" t="s">
        <v>104</v>
      </c>
      <c r="E60" s="1"/>
    </row>
    <row r="61" ht="18.0" customHeight="1">
      <c r="A61" s="3" t="s">
        <v>110</v>
      </c>
      <c r="D61" s="4" t="s">
        <v>108</v>
      </c>
      <c r="E61" s="1"/>
    </row>
    <row r="62" ht="18.0" customHeight="1">
      <c r="A62" s="3" t="s">
        <v>111</v>
      </c>
      <c r="D62" s="12" t="s">
        <v>104</v>
      </c>
      <c r="E62" s="1" t="s">
        <v>106</v>
      </c>
    </row>
    <row r="63" ht="18.0" customHeight="1">
      <c r="A63" s="3" t="s">
        <v>112</v>
      </c>
      <c r="D63" s="19" t="s">
        <v>104</v>
      </c>
      <c r="E63" s="1" t="s">
        <v>106</v>
      </c>
    </row>
    <row r="64" ht="18.0" customHeight="1">
      <c r="A64" s="3"/>
      <c r="D64" s="4"/>
      <c r="E64" s="1"/>
    </row>
    <row r="65" ht="18.0" customHeight="1">
      <c r="A65" s="3" t="s">
        <v>113</v>
      </c>
      <c r="D65" s="4" t="s">
        <v>114</v>
      </c>
      <c r="E65" s="1"/>
    </row>
    <row r="66" ht="18.0" customHeight="1">
      <c r="A66" s="3" t="s">
        <v>115</v>
      </c>
      <c r="D66" s="4" t="s">
        <v>114</v>
      </c>
      <c r="E66" s="1"/>
    </row>
    <row r="67" ht="18.0" customHeight="1">
      <c r="A67" s="3" t="s">
        <v>116</v>
      </c>
      <c r="B67" s="3" t="s">
        <v>116</v>
      </c>
      <c r="D67" s="4" t="s">
        <v>114</v>
      </c>
      <c r="E67" s="1"/>
    </row>
    <row r="68" ht="18.0" customHeight="1">
      <c r="A68" s="3" t="s">
        <v>119</v>
      </c>
      <c r="B68" s="3" t="s">
        <v>119</v>
      </c>
      <c r="D68" s="4" t="s">
        <v>114</v>
      </c>
      <c r="E68" s="1"/>
    </row>
    <row r="69" ht="18.0" customHeight="1">
      <c r="A69" s="3" t="s">
        <v>120</v>
      </c>
      <c r="B69" s="3" t="s">
        <v>120</v>
      </c>
      <c r="D69" s="4" t="s">
        <v>114</v>
      </c>
      <c r="E69" s="1"/>
    </row>
    <row r="70" ht="18.0" customHeight="1">
      <c r="A70" s="3" t="s">
        <v>121</v>
      </c>
      <c r="B70" s="3" t="s">
        <v>121</v>
      </c>
      <c r="D70" s="12" t="s">
        <v>122</v>
      </c>
      <c r="E70" s="1"/>
    </row>
    <row r="71" ht="18.0" customHeight="1">
      <c r="A71" s="3" t="s">
        <v>123</v>
      </c>
      <c r="D71" s="20" t="s">
        <v>124</v>
      </c>
      <c r="E71" s="1" t="s">
        <v>127</v>
      </c>
    </row>
    <row r="72" ht="18.0" customHeight="1">
      <c r="A72" s="3" t="s">
        <v>128</v>
      </c>
      <c r="D72" s="4" t="s">
        <v>122</v>
      </c>
      <c r="E72" s="1"/>
    </row>
    <row r="73" ht="18.0" customHeight="1">
      <c r="A73" s="3" t="s">
        <v>129</v>
      </c>
      <c r="B73" s="3" t="s">
        <v>129</v>
      </c>
      <c r="D73" s="12" t="s">
        <v>130</v>
      </c>
      <c r="E73" s="3" t="s">
        <v>114</v>
      </c>
    </row>
    <row r="74" ht="18.0" customHeight="1">
      <c r="A74" s="3" t="s">
        <v>131</v>
      </c>
      <c r="B74" s="3" t="s">
        <v>131</v>
      </c>
      <c r="D74" s="12" t="s">
        <v>122</v>
      </c>
      <c r="E74" s="1"/>
    </row>
    <row r="75" ht="18.0" customHeight="1">
      <c r="A75" s="3" t="s">
        <v>132</v>
      </c>
      <c r="D75" s="12" t="s">
        <v>124</v>
      </c>
      <c r="E75" s="1"/>
    </row>
    <row r="76" ht="18.0" customHeight="1">
      <c r="A76" s="3" t="s">
        <v>133</v>
      </c>
      <c r="D76" s="4" t="s">
        <v>122</v>
      </c>
      <c r="E76" s="4" t="s">
        <v>98</v>
      </c>
    </row>
    <row r="77">
      <c r="A77" s="3" t="s">
        <v>134</v>
      </c>
      <c r="D77" s="4" t="s">
        <v>122</v>
      </c>
      <c r="E77" s="1"/>
    </row>
    <row r="78">
      <c r="A78" s="1" t="s">
        <v>135</v>
      </c>
      <c r="D78" s="12" t="s">
        <v>136</v>
      </c>
      <c r="E78" s="1" t="s">
        <v>106</v>
      </c>
    </row>
    <row r="79">
      <c r="A79" s="1" t="s">
        <v>137</v>
      </c>
      <c r="D79" s="12" t="s">
        <v>138</v>
      </c>
      <c r="E79" s="1" t="s">
        <v>106</v>
      </c>
    </row>
    <row r="80">
      <c r="A80" s="3" t="s">
        <v>139</v>
      </c>
      <c r="D80" s="19" t="s">
        <v>136</v>
      </c>
      <c r="E80" s="1"/>
    </row>
    <row r="81">
      <c r="A81" s="3" t="s">
        <v>140</v>
      </c>
      <c r="D81" s="1" t="s">
        <v>127</v>
      </c>
      <c r="E81" s="1"/>
    </row>
    <row r="82">
      <c r="A82" s="3" t="s">
        <v>141</v>
      </c>
      <c r="D82" s="1" t="s">
        <v>127</v>
      </c>
      <c r="E82" s="1"/>
    </row>
    <row r="83">
      <c r="A83" s="3" t="s">
        <v>142</v>
      </c>
      <c r="D83" s="4" t="s">
        <v>143</v>
      </c>
      <c r="E83" s="1" t="s">
        <v>127</v>
      </c>
    </row>
    <row r="84">
      <c r="A84" s="3" t="s">
        <v>144</v>
      </c>
      <c r="D84" s="4" t="s">
        <v>143</v>
      </c>
      <c r="E84" s="1" t="s">
        <v>127</v>
      </c>
    </row>
    <row r="85">
      <c r="A85" s="3" t="s">
        <v>145</v>
      </c>
      <c r="D85" s="4" t="s">
        <v>147</v>
      </c>
      <c r="E85" s="1" t="s">
        <v>127</v>
      </c>
    </row>
    <row r="86">
      <c r="A86" s="3" t="s">
        <v>148</v>
      </c>
      <c r="D86" s="21" t="s">
        <v>149</v>
      </c>
      <c r="E86" s="9" t="s">
        <v>96</v>
      </c>
      <c r="F86" s="1" t="s">
        <v>106</v>
      </c>
    </row>
    <row r="87">
      <c r="A87" s="3" t="s">
        <v>150</v>
      </c>
      <c r="D87" s="4" t="s">
        <v>151</v>
      </c>
      <c r="E87" s="1"/>
    </row>
    <row r="88">
      <c r="A88" s="3" t="s">
        <v>152</v>
      </c>
      <c r="D88" s="4"/>
      <c r="E88" s="1"/>
    </row>
    <row r="89">
      <c r="A89" s="3" t="s">
        <v>153</v>
      </c>
      <c r="D89" s="4"/>
      <c r="E89" s="1"/>
    </row>
    <row r="90">
      <c r="A90" s="3" t="s">
        <v>154</v>
      </c>
      <c r="D90" s="22" t="s">
        <v>96</v>
      </c>
      <c r="E90" s="1"/>
    </row>
    <row r="91">
      <c r="A91" s="3" t="s">
        <v>155</v>
      </c>
      <c r="D91" s="10" t="s">
        <v>156</v>
      </c>
      <c r="E91" s="4" t="s">
        <v>98</v>
      </c>
    </row>
    <row r="92">
      <c r="A92" s="3" t="s">
        <v>157</v>
      </c>
      <c r="D92" s="12" t="s">
        <v>143</v>
      </c>
      <c r="E92" s="1"/>
    </row>
    <row r="93">
      <c r="A93" s="3" t="s">
        <v>159</v>
      </c>
      <c r="D93" s="4" t="s">
        <v>151</v>
      </c>
      <c r="E93" s="23" t="s">
        <v>127</v>
      </c>
    </row>
    <row r="94">
      <c r="A94" s="3" t="s">
        <v>161</v>
      </c>
      <c r="D94" s="20" t="s">
        <v>156</v>
      </c>
      <c r="E94" s="10" t="s">
        <v>96</v>
      </c>
    </row>
    <row r="95">
      <c r="A95" s="3" t="s">
        <v>162</v>
      </c>
      <c r="D95" s="3" t="s">
        <v>149</v>
      </c>
      <c r="E95" s="1"/>
    </row>
    <row r="96">
      <c r="A96" s="3" t="s">
        <v>164</v>
      </c>
      <c r="D96" s="12" t="s">
        <v>136</v>
      </c>
      <c r="E96" s="1"/>
    </row>
    <row r="97">
      <c r="A97" s="3" t="s">
        <v>166</v>
      </c>
      <c r="D97" s="12" t="s">
        <v>156</v>
      </c>
      <c r="E97" s="1" t="s">
        <v>106</v>
      </c>
    </row>
    <row r="98">
      <c r="A98" s="3" t="s">
        <v>167</v>
      </c>
      <c r="D98" s="23" t="s">
        <v>127</v>
      </c>
      <c r="E98" s="1"/>
      <c r="M98" s="6"/>
    </row>
    <row r="99">
      <c r="A99" s="3" t="s">
        <v>168</v>
      </c>
      <c r="D99" s="4"/>
      <c r="E99" s="1"/>
      <c r="M99" s="6"/>
    </row>
    <row r="100">
      <c r="A100" s="3" t="s">
        <v>169</v>
      </c>
      <c r="D100" s="4" t="s">
        <v>151</v>
      </c>
      <c r="E100" s="1"/>
      <c r="M100" s="6"/>
    </row>
    <row r="101">
      <c r="A101" s="3" t="s">
        <v>170</v>
      </c>
      <c r="D101" s="9" t="s">
        <v>171</v>
      </c>
      <c r="E101" s="4" t="s">
        <v>85</v>
      </c>
      <c r="M101" s="6"/>
    </row>
    <row r="102">
      <c r="A102" s="3" t="s">
        <v>172</v>
      </c>
      <c r="D102" s="9" t="s">
        <v>171</v>
      </c>
      <c r="E102" s="1" t="s">
        <v>127</v>
      </c>
      <c r="M102" s="6"/>
    </row>
    <row r="103">
      <c r="D103" s="4"/>
      <c r="M103" s="6"/>
    </row>
    <row r="104">
      <c r="A104" s="3" t="s">
        <v>173</v>
      </c>
      <c r="D104" s="23" t="s">
        <v>127</v>
      </c>
      <c r="M104" s="6"/>
    </row>
    <row r="105">
      <c r="A105" s="3" t="s">
        <v>174</v>
      </c>
      <c r="D105" s="10" t="s">
        <v>136</v>
      </c>
      <c r="M105" s="6"/>
    </row>
    <row r="106">
      <c r="A106" s="3" t="s">
        <v>175</v>
      </c>
      <c r="D106" s="3" t="s">
        <v>149</v>
      </c>
      <c r="L106" s="6"/>
      <c r="M106" s="6"/>
    </row>
    <row r="107">
      <c r="A107" s="3" t="s">
        <v>176</v>
      </c>
      <c r="B107" s="3" t="s">
        <v>176</v>
      </c>
      <c r="D107" s="4" t="s">
        <v>177</v>
      </c>
      <c r="E107" s="1" t="s">
        <v>106</v>
      </c>
      <c r="L107" s="6"/>
      <c r="M107" s="6"/>
    </row>
    <row r="108">
      <c r="A108" s="1" t="s">
        <v>178</v>
      </c>
      <c r="D108" s="23" t="s">
        <v>127</v>
      </c>
      <c r="L108" s="6"/>
      <c r="M108" s="6"/>
    </row>
    <row r="109">
      <c r="A109" s="3" t="s">
        <v>179</v>
      </c>
      <c r="D109" s="4" t="s">
        <v>38</v>
      </c>
      <c r="L109" s="6"/>
      <c r="M109" s="6"/>
    </row>
    <row r="110">
      <c r="A110" s="3" t="s">
        <v>180</v>
      </c>
      <c r="B110" s="3" t="s">
        <v>180</v>
      </c>
      <c r="D110" s="12" t="s">
        <v>124</v>
      </c>
      <c r="L110" s="6"/>
      <c r="M110" s="6"/>
    </row>
    <row r="111">
      <c r="A111" s="3" t="s">
        <v>181</v>
      </c>
      <c r="B111" s="3" t="s">
        <v>181</v>
      </c>
      <c r="D111" s="19" t="s">
        <v>182</v>
      </c>
      <c r="E111" s="1" t="s">
        <v>106</v>
      </c>
      <c r="F111" s="12" t="s">
        <v>124</v>
      </c>
      <c r="L111" s="6"/>
    </row>
    <row r="112">
      <c r="A112" s="3" t="s">
        <v>183</v>
      </c>
      <c r="D112" s="12" t="s">
        <v>182</v>
      </c>
      <c r="E112" s="1" t="s">
        <v>106</v>
      </c>
      <c r="L112" s="6"/>
    </row>
    <row r="113">
      <c r="A113" s="3" t="s">
        <v>185</v>
      </c>
      <c r="B113" s="16"/>
      <c r="C113" s="4"/>
      <c r="D113" s="12" t="s">
        <v>182</v>
      </c>
      <c r="E113" s="23"/>
      <c r="F113" s="14"/>
      <c r="G113" s="16"/>
      <c r="H113" s="14"/>
      <c r="I113" s="14"/>
      <c r="L113" s="6"/>
      <c r="N113" s="7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>
      <c r="A114" s="3" t="s">
        <v>186</v>
      </c>
      <c r="B114" s="3" t="s">
        <v>186</v>
      </c>
      <c r="D114" s="19" t="s">
        <v>182</v>
      </c>
      <c r="E114" s="1" t="s">
        <v>106</v>
      </c>
      <c r="F114" s="14"/>
      <c r="G114" s="16"/>
      <c r="H114" s="14"/>
      <c r="I114" s="14"/>
      <c r="L114" s="6"/>
      <c r="N114" s="7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>
      <c r="A115" s="3" t="s">
        <v>188</v>
      </c>
      <c r="B115" s="3" t="s">
        <v>188</v>
      </c>
      <c r="C115" s="4"/>
      <c r="D115" s="19" t="s">
        <v>189</v>
      </c>
      <c r="E115" s="1" t="s">
        <v>106</v>
      </c>
      <c r="F115" s="14"/>
      <c r="G115" s="16"/>
      <c r="H115" s="14"/>
      <c r="I115" s="14"/>
      <c r="L115" s="6"/>
      <c r="N115" s="7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>
      <c r="A116" s="3" t="s">
        <v>190</v>
      </c>
      <c r="B116" s="3" t="s">
        <v>190</v>
      </c>
      <c r="C116" s="4"/>
      <c r="D116" s="19" t="s">
        <v>191</v>
      </c>
      <c r="E116" s="23" t="s">
        <v>106</v>
      </c>
      <c r="F116" s="14"/>
      <c r="G116" s="16"/>
      <c r="H116" s="14"/>
      <c r="I116" s="14"/>
      <c r="L116" s="6"/>
      <c r="N116" s="7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>
      <c r="A117" s="3" t="s">
        <v>192</v>
      </c>
      <c r="B117" s="3" t="s">
        <v>192</v>
      </c>
      <c r="C117" s="4"/>
      <c r="D117" s="19" t="s">
        <v>191</v>
      </c>
      <c r="E117" s="23" t="s">
        <v>106</v>
      </c>
      <c r="F117" s="14"/>
      <c r="G117" s="16"/>
      <c r="H117" s="14"/>
      <c r="I117" s="14"/>
      <c r="L117" s="6"/>
      <c r="N117" s="7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>
      <c r="A118" s="3" t="s">
        <v>194</v>
      </c>
      <c r="B118" s="16"/>
      <c r="C118" s="4"/>
      <c r="D118" s="4" t="s">
        <v>195</v>
      </c>
      <c r="E118" s="23"/>
      <c r="F118" s="14"/>
      <c r="G118" s="16"/>
      <c r="H118" s="14"/>
      <c r="I118" s="14"/>
      <c r="L118" s="6"/>
      <c r="N118" s="7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>
      <c r="A119" s="3" t="s">
        <v>196</v>
      </c>
      <c r="B119" s="3" t="s">
        <v>196</v>
      </c>
      <c r="C119" s="4"/>
      <c r="D119" s="19" t="s">
        <v>191</v>
      </c>
      <c r="E119" s="23" t="s">
        <v>106</v>
      </c>
      <c r="F119" s="14"/>
      <c r="G119" s="16"/>
      <c r="H119" s="14"/>
      <c r="I119" s="14"/>
      <c r="L119" s="6"/>
      <c r="N119" s="7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>
      <c r="A120" s="3" t="s">
        <v>198</v>
      </c>
      <c r="B120" s="16"/>
      <c r="C120" s="4"/>
      <c r="D120" s="19" t="s">
        <v>191</v>
      </c>
      <c r="E120" s="23" t="s">
        <v>106</v>
      </c>
      <c r="F120" s="14"/>
      <c r="G120" s="16"/>
      <c r="H120" s="14"/>
      <c r="I120" s="14"/>
      <c r="L120" s="6"/>
      <c r="N120" s="7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>
      <c r="A121" s="3" t="s">
        <v>199</v>
      </c>
      <c r="B121" s="16"/>
      <c r="C121" s="4"/>
      <c r="D121" s="4" t="s">
        <v>195</v>
      </c>
      <c r="E121" s="23"/>
      <c r="F121" s="14"/>
      <c r="G121" s="16"/>
      <c r="H121" s="14"/>
      <c r="I121" s="14"/>
      <c r="L121" s="6"/>
      <c r="N121" s="7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>
      <c r="A122" s="3" t="s">
        <v>200</v>
      </c>
      <c r="B122" s="16"/>
      <c r="C122" s="4"/>
      <c r="D122" s="4" t="s">
        <v>195</v>
      </c>
      <c r="E122" s="23"/>
      <c r="F122" s="14"/>
      <c r="G122" s="16"/>
      <c r="H122" s="14"/>
      <c r="I122" s="14"/>
      <c r="L122" s="6"/>
      <c r="N122" s="7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>
      <c r="A123" s="3" t="s">
        <v>201</v>
      </c>
      <c r="B123" s="16"/>
      <c r="C123" s="4"/>
      <c r="D123" s="12" t="s">
        <v>191</v>
      </c>
      <c r="E123" s="23"/>
      <c r="F123" s="14"/>
      <c r="G123" s="16"/>
      <c r="H123" s="14"/>
      <c r="I123" s="14"/>
      <c r="L123" s="6"/>
      <c r="N123" s="7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>
      <c r="A124" s="3" t="s">
        <v>202</v>
      </c>
      <c r="B124" s="16"/>
      <c r="C124" s="4"/>
      <c r="D124" s="19" t="s">
        <v>191</v>
      </c>
      <c r="E124" s="23" t="s">
        <v>106</v>
      </c>
      <c r="F124" s="14"/>
      <c r="G124" s="16"/>
      <c r="H124" s="14"/>
      <c r="I124" s="14"/>
      <c r="L124" s="6"/>
      <c r="M124" s="6"/>
      <c r="N124" s="7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>
      <c r="A125" s="3" t="s">
        <v>203</v>
      </c>
      <c r="B125" s="3" t="s">
        <v>203</v>
      </c>
      <c r="C125" s="4"/>
      <c r="D125" s="4" t="s">
        <v>195</v>
      </c>
      <c r="E125" s="23"/>
      <c r="F125" s="14"/>
      <c r="G125" s="16"/>
      <c r="H125" s="14"/>
      <c r="I125" s="14"/>
      <c r="L125" s="6"/>
      <c r="M125" s="6"/>
      <c r="N125" s="7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>
      <c r="A126" s="3" t="s">
        <v>204</v>
      </c>
      <c r="B126" s="3"/>
      <c r="C126" s="4"/>
      <c r="D126" s="4" t="s">
        <v>205</v>
      </c>
      <c r="E126" s="25" t="s">
        <v>206</v>
      </c>
      <c r="F126" s="14"/>
      <c r="G126" s="16"/>
      <c r="H126" s="14"/>
      <c r="I126" s="14"/>
      <c r="L126" s="6"/>
      <c r="M126" s="6"/>
      <c r="N126" s="7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>
      <c r="A127" s="3" t="s">
        <v>208</v>
      </c>
      <c r="B127" s="3"/>
      <c r="C127" s="4"/>
      <c r="D127" s="4" t="s">
        <v>205</v>
      </c>
      <c r="E127" s="25" t="s">
        <v>206</v>
      </c>
      <c r="F127" s="14"/>
      <c r="G127" s="16"/>
      <c r="H127" s="14"/>
      <c r="I127" s="14"/>
      <c r="L127" s="6"/>
      <c r="M127" s="6"/>
      <c r="N127" s="7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>
      <c r="A128" s="3" t="s">
        <v>211</v>
      </c>
      <c r="B128" s="3"/>
      <c r="C128" s="4"/>
      <c r="D128" s="12" t="s">
        <v>205</v>
      </c>
      <c r="E128" s="25" t="s">
        <v>206</v>
      </c>
      <c r="F128" s="14"/>
      <c r="G128" s="16"/>
      <c r="H128" s="14"/>
      <c r="I128" s="14"/>
      <c r="L128" s="6"/>
      <c r="M128" s="6"/>
      <c r="N128" s="7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>
      <c r="A129" s="3" t="s">
        <v>212</v>
      </c>
      <c r="B129" s="3"/>
      <c r="C129" s="4"/>
      <c r="D129" s="4" t="s">
        <v>205</v>
      </c>
      <c r="E129" s="25" t="s">
        <v>206</v>
      </c>
      <c r="F129" s="14"/>
      <c r="G129" s="16"/>
      <c r="H129" s="14"/>
      <c r="I129" s="14"/>
      <c r="L129" s="6"/>
      <c r="M129" s="6"/>
      <c r="N129" s="7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>
      <c r="A130" s="3" t="s">
        <v>213</v>
      </c>
      <c r="B130" s="16"/>
      <c r="C130" s="4"/>
      <c r="D130" s="4" t="s">
        <v>205</v>
      </c>
      <c r="E130" s="4"/>
      <c r="F130" s="14"/>
      <c r="G130" s="16"/>
      <c r="H130" s="14"/>
      <c r="I130" s="14"/>
      <c r="L130" s="6"/>
      <c r="M130" s="6"/>
      <c r="N130" s="7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>
      <c r="A131" s="3" t="s">
        <v>215</v>
      </c>
      <c r="B131" s="16"/>
      <c r="C131" s="4"/>
      <c r="D131" s="19" t="s">
        <v>205</v>
      </c>
      <c r="E131" s="25" t="s">
        <v>216</v>
      </c>
      <c r="F131" s="14"/>
      <c r="G131" s="16"/>
      <c r="H131" s="14"/>
      <c r="I131" s="14"/>
      <c r="L131" s="6"/>
      <c r="M131" s="6"/>
      <c r="N131" s="7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>
      <c r="A132" s="3" t="s">
        <v>217</v>
      </c>
      <c r="B132" s="16"/>
      <c r="C132" s="4"/>
      <c r="D132" s="4" t="s">
        <v>218</v>
      </c>
      <c r="E132" s="28" t="s">
        <v>206</v>
      </c>
      <c r="F132" s="14"/>
      <c r="G132" s="16"/>
      <c r="H132" s="14"/>
      <c r="I132" s="14"/>
      <c r="L132" s="6"/>
      <c r="M132" s="6"/>
      <c r="N132" s="7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>
      <c r="A133" s="3" t="s">
        <v>220</v>
      </c>
      <c r="B133" s="16"/>
      <c r="C133" s="4"/>
      <c r="D133" s="15" t="s">
        <v>218</v>
      </c>
      <c r="E133" s="23"/>
      <c r="F133" s="14"/>
      <c r="G133" s="16"/>
      <c r="H133" s="14"/>
      <c r="I133" s="14"/>
      <c r="L133" s="6"/>
      <c r="M133" s="6"/>
      <c r="N133" s="7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>
      <c r="A134" s="3" t="s">
        <v>221</v>
      </c>
      <c r="B134" s="3" t="s">
        <v>221</v>
      </c>
      <c r="C134" s="4"/>
      <c r="D134" s="19" t="s">
        <v>218</v>
      </c>
      <c r="E134" s="28" t="s">
        <v>206</v>
      </c>
      <c r="F134" s="14"/>
      <c r="G134" s="16"/>
      <c r="H134" s="14"/>
      <c r="I134" s="14"/>
      <c r="L134" s="6"/>
      <c r="M134" s="6"/>
      <c r="N134" s="7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>
      <c r="A135" s="3" t="s">
        <v>224</v>
      </c>
      <c r="B135" s="3" t="s">
        <v>224</v>
      </c>
      <c r="C135" s="4"/>
      <c r="D135" s="19" t="s">
        <v>218</v>
      </c>
      <c r="E135" s="29" t="s">
        <v>216</v>
      </c>
      <c r="F135" s="14"/>
      <c r="G135" s="16"/>
      <c r="H135" s="14"/>
      <c r="I135" s="14"/>
      <c r="J135" s="4"/>
      <c r="K135" s="7"/>
      <c r="L135" s="6"/>
      <c r="M135" s="6"/>
      <c r="N135" s="7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>
      <c r="A136" s="3" t="s">
        <v>225</v>
      </c>
      <c r="B136" s="16"/>
      <c r="C136" s="4"/>
      <c r="D136" s="4" t="s">
        <v>218</v>
      </c>
      <c r="E136" s="29" t="s">
        <v>216</v>
      </c>
      <c r="F136" s="14"/>
      <c r="G136" s="16"/>
      <c r="H136" s="14"/>
      <c r="I136" s="14"/>
      <c r="J136" s="4"/>
      <c r="K136" s="7"/>
      <c r="L136" s="6"/>
      <c r="M136" s="6"/>
      <c r="N136" s="7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>
      <c r="A137" s="3"/>
      <c r="B137" s="16"/>
      <c r="C137" s="4"/>
      <c r="D137" s="23"/>
      <c r="E137" s="4"/>
      <c r="F137" s="14"/>
      <c r="G137" s="16"/>
      <c r="H137" s="14"/>
      <c r="I137" s="14"/>
      <c r="J137" s="4"/>
      <c r="K137" s="7"/>
      <c r="L137" s="6"/>
      <c r="M137" s="6"/>
      <c r="N137" s="7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>
      <c r="A138" s="3" t="s">
        <v>226</v>
      </c>
      <c r="B138" s="3" t="s">
        <v>226</v>
      </c>
      <c r="C138" s="4"/>
      <c r="D138" s="19" t="s">
        <v>227</v>
      </c>
      <c r="E138" s="23" t="s">
        <v>228</v>
      </c>
      <c r="F138" s="14"/>
      <c r="G138" s="16"/>
      <c r="H138" s="14"/>
      <c r="I138" s="14"/>
      <c r="L138" s="6"/>
      <c r="M138" s="6"/>
      <c r="N138" s="7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>
      <c r="A139" s="3" t="s">
        <v>229</v>
      </c>
      <c r="B139" s="3" t="s">
        <v>229</v>
      </c>
      <c r="C139" s="4"/>
      <c r="D139" s="19" t="s">
        <v>227</v>
      </c>
      <c r="E139" s="23" t="s">
        <v>228</v>
      </c>
      <c r="F139" s="14"/>
      <c r="G139" s="16"/>
      <c r="H139" s="14"/>
      <c r="I139" s="14"/>
      <c r="L139" s="6"/>
      <c r="M139" s="6"/>
      <c r="N139" s="7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>
      <c r="A140" s="3" t="s">
        <v>231</v>
      </c>
      <c r="B140" s="3" t="s">
        <v>231</v>
      </c>
      <c r="C140" s="4"/>
      <c r="D140" s="19" t="s">
        <v>227</v>
      </c>
      <c r="E140" s="23" t="s">
        <v>228</v>
      </c>
      <c r="F140" s="14"/>
      <c r="G140" s="16"/>
      <c r="H140" s="14"/>
      <c r="I140" s="14"/>
      <c r="L140" s="6"/>
      <c r="M140" s="6"/>
      <c r="N140" s="7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  <row r="141">
      <c r="A141" s="3" t="s">
        <v>232</v>
      </c>
      <c r="B141" s="3" t="s">
        <v>232</v>
      </c>
      <c r="C141" s="4"/>
      <c r="D141" s="19" t="s">
        <v>227</v>
      </c>
      <c r="E141" s="23" t="s">
        <v>228</v>
      </c>
      <c r="F141" s="14"/>
      <c r="G141" s="16"/>
      <c r="H141" s="14"/>
      <c r="I141" s="14"/>
      <c r="L141" s="6"/>
      <c r="M141" s="6"/>
      <c r="N141" s="7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</row>
    <row r="142">
      <c r="A142" s="3" t="s">
        <v>233</v>
      </c>
      <c r="B142" s="3" t="s">
        <v>233</v>
      </c>
      <c r="C142" s="4"/>
      <c r="D142" s="19" t="s">
        <v>227</v>
      </c>
      <c r="E142" s="23" t="s">
        <v>228</v>
      </c>
      <c r="F142" s="14"/>
      <c r="G142" s="16"/>
      <c r="H142" s="14"/>
      <c r="I142" s="14"/>
      <c r="L142" s="6"/>
      <c r="M142" s="6"/>
      <c r="N142" s="7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>
      <c r="A143" s="3" t="s">
        <v>237</v>
      </c>
      <c r="B143" s="16"/>
      <c r="C143" s="4"/>
      <c r="D143" s="12" t="s">
        <v>227</v>
      </c>
      <c r="E143" s="23" t="s">
        <v>228</v>
      </c>
      <c r="F143" s="4" t="s">
        <v>104</v>
      </c>
      <c r="G143" s="16"/>
      <c r="H143" s="14"/>
      <c r="I143" s="14"/>
      <c r="L143" s="6"/>
      <c r="M143" s="6"/>
      <c r="N143" s="7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</row>
    <row r="144">
      <c r="A144" s="3" t="s">
        <v>238</v>
      </c>
      <c r="B144" s="16"/>
      <c r="C144" s="4"/>
      <c r="D144" s="12" t="s">
        <v>239</v>
      </c>
      <c r="E144" s="23" t="s">
        <v>106</v>
      </c>
      <c r="F144" s="4" t="s">
        <v>108</v>
      </c>
      <c r="G144" s="16"/>
      <c r="H144" s="14"/>
      <c r="I144" s="14"/>
      <c r="L144" s="6"/>
      <c r="M144" s="6"/>
      <c r="N144" s="7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>
      <c r="A145" s="3" t="s">
        <v>241</v>
      </c>
      <c r="B145" s="3" t="s">
        <v>241</v>
      </c>
      <c r="C145" s="4"/>
      <c r="D145" s="30" t="s">
        <v>242</v>
      </c>
      <c r="E145" s="4"/>
      <c r="F145" s="14"/>
      <c r="G145" s="16"/>
      <c r="H145" s="14"/>
      <c r="I145" s="14"/>
      <c r="L145" s="6"/>
      <c r="M145" s="6"/>
      <c r="N145" s="7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</row>
    <row r="146">
      <c r="A146" s="3" t="s">
        <v>246</v>
      </c>
      <c r="B146" s="3" t="s">
        <v>246</v>
      </c>
      <c r="C146" s="4"/>
      <c r="D146" s="19" t="s">
        <v>242</v>
      </c>
      <c r="E146" s="10" t="s">
        <v>247</v>
      </c>
      <c r="F146" s="23" t="s">
        <v>106</v>
      </c>
      <c r="G146" s="16"/>
      <c r="H146" s="14"/>
      <c r="I146" s="14"/>
      <c r="L146" s="6"/>
      <c r="M146" s="6"/>
      <c r="N146" s="7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>
      <c r="A147" s="3" t="s">
        <v>249</v>
      </c>
      <c r="B147" s="3" t="s">
        <v>249</v>
      </c>
      <c r="C147" s="4"/>
      <c r="D147" s="19" t="s">
        <v>242</v>
      </c>
      <c r="E147" s="19" t="s">
        <v>247</v>
      </c>
      <c r="F147" s="14"/>
      <c r="G147" s="16"/>
      <c r="H147" s="14"/>
      <c r="I147" s="14"/>
      <c r="L147" s="6"/>
      <c r="M147" s="6"/>
      <c r="N147" s="7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</row>
    <row r="148">
      <c r="A148" s="3" t="s">
        <v>251</v>
      </c>
      <c r="B148" s="3" t="s">
        <v>251</v>
      </c>
      <c r="C148" s="4"/>
      <c r="D148" s="19" t="s">
        <v>242</v>
      </c>
      <c r="E148" s="19" t="s">
        <v>247</v>
      </c>
      <c r="F148" s="14"/>
      <c r="G148" s="16"/>
      <c r="H148" s="14"/>
      <c r="I148" s="14"/>
      <c r="L148" s="6"/>
      <c r="M148" s="6"/>
      <c r="N148" s="7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</row>
    <row r="149">
      <c r="A149" s="3" t="s">
        <v>252</v>
      </c>
      <c r="B149" s="3" t="s">
        <v>252</v>
      </c>
      <c r="C149" s="4"/>
      <c r="D149" s="19" t="s">
        <v>242</v>
      </c>
      <c r="E149" s="19" t="s">
        <v>247</v>
      </c>
      <c r="F149" s="14"/>
      <c r="G149" s="16"/>
      <c r="H149" s="14"/>
      <c r="I149" s="14"/>
      <c r="L149" s="6"/>
      <c r="M149" s="6"/>
      <c r="N149" s="7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</row>
    <row r="150">
      <c r="A150" s="3"/>
      <c r="B150" s="16"/>
      <c r="C150" s="4"/>
      <c r="D150" s="23"/>
      <c r="E150" s="4"/>
      <c r="F150" s="14"/>
      <c r="G150" s="16"/>
      <c r="H150" s="14"/>
      <c r="I150" s="14"/>
      <c r="L150" s="6"/>
      <c r="M150" s="6"/>
      <c r="N150" s="7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</row>
    <row r="151">
      <c r="A151" s="3" t="s">
        <v>254</v>
      </c>
      <c r="B151" s="3" t="s">
        <v>254</v>
      </c>
      <c r="C151" s="4"/>
      <c r="D151" s="19" t="s">
        <v>255</v>
      </c>
      <c r="E151" s="4" t="s">
        <v>256</v>
      </c>
      <c r="F151" s="14"/>
      <c r="G151" s="16"/>
      <c r="H151" s="14"/>
      <c r="I151" s="14"/>
      <c r="L151" s="6"/>
      <c r="M151" s="6"/>
      <c r="N151" s="7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</row>
    <row r="152">
      <c r="A152" s="3" t="s">
        <v>257</v>
      </c>
      <c r="B152" s="3" t="s">
        <v>257</v>
      </c>
      <c r="C152" s="4"/>
      <c r="D152" s="19" t="s">
        <v>255</v>
      </c>
      <c r="E152" s="4" t="s">
        <v>256</v>
      </c>
      <c r="F152" s="14"/>
      <c r="G152" s="16"/>
      <c r="H152" s="14"/>
      <c r="I152" s="14"/>
      <c r="L152" s="6"/>
      <c r="M152" s="6"/>
      <c r="N152" s="7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>
      <c r="A153" s="3" t="s">
        <v>259</v>
      </c>
      <c r="B153" s="3" t="s">
        <v>259</v>
      </c>
      <c r="C153" s="4"/>
      <c r="D153" s="19" t="s">
        <v>255</v>
      </c>
      <c r="E153" s="4" t="s">
        <v>256</v>
      </c>
      <c r="F153" s="14"/>
      <c r="G153" s="16"/>
      <c r="H153" s="14"/>
      <c r="I153" s="14"/>
      <c r="L153" s="6"/>
      <c r="M153" s="6"/>
      <c r="N153" s="7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</row>
    <row r="154">
      <c r="A154" s="3" t="s">
        <v>262</v>
      </c>
      <c r="B154" s="3" t="s">
        <v>262</v>
      </c>
      <c r="C154" s="4"/>
      <c r="D154" s="19" t="s">
        <v>255</v>
      </c>
      <c r="E154" s="4" t="s">
        <v>256</v>
      </c>
      <c r="F154" s="14"/>
      <c r="G154" s="16"/>
      <c r="H154" s="14"/>
      <c r="I154" s="14"/>
      <c r="L154" s="6"/>
      <c r="M154" s="6"/>
      <c r="N154" s="7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</row>
    <row r="155">
      <c r="A155" s="3" t="s">
        <v>263</v>
      </c>
      <c r="B155" s="16"/>
      <c r="C155" s="4"/>
      <c r="D155" s="9" t="s">
        <v>255</v>
      </c>
      <c r="E155" s="4" t="s">
        <v>256</v>
      </c>
      <c r="F155" s="23" t="s">
        <v>127</v>
      </c>
      <c r="G155" s="16"/>
      <c r="H155" s="14"/>
      <c r="I155" s="14"/>
      <c r="L155" s="6"/>
      <c r="M155" s="6"/>
      <c r="N155" s="7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</row>
    <row r="156">
      <c r="A156" s="3"/>
      <c r="B156" s="16"/>
      <c r="C156" s="4"/>
      <c r="D156" s="23"/>
      <c r="E156" s="4"/>
      <c r="F156" s="14"/>
      <c r="G156" s="16"/>
      <c r="H156" s="14"/>
      <c r="I156" s="14"/>
      <c r="J156" s="6"/>
      <c r="K156" s="7"/>
      <c r="L156" s="6"/>
      <c r="M156" s="6"/>
      <c r="N156" s="7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>
      <c r="A157" s="3" t="s">
        <v>264</v>
      </c>
      <c r="B157" s="3" t="s">
        <v>264</v>
      </c>
      <c r="C157" s="4"/>
      <c r="D157" s="19" t="s">
        <v>265</v>
      </c>
      <c r="E157" s="4" t="s">
        <v>256</v>
      </c>
      <c r="F157" s="14"/>
      <c r="G157" s="16"/>
      <c r="H157" s="14"/>
      <c r="I157" s="14"/>
      <c r="J157" s="6"/>
      <c r="K157" s="7"/>
      <c r="L157" s="6"/>
      <c r="M157" s="6"/>
      <c r="N157" s="7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</row>
    <row r="158">
      <c r="A158" s="3" t="s">
        <v>267</v>
      </c>
      <c r="B158" s="3" t="s">
        <v>267</v>
      </c>
      <c r="C158" s="4"/>
      <c r="D158" s="19" t="s">
        <v>265</v>
      </c>
      <c r="E158" s="4" t="s">
        <v>256</v>
      </c>
      <c r="F158" s="14"/>
      <c r="G158" s="16"/>
      <c r="H158" s="14"/>
      <c r="I158" s="14"/>
      <c r="J158" s="6"/>
      <c r="K158" s="7"/>
      <c r="L158" s="6"/>
      <c r="M158" s="6"/>
      <c r="N158" s="7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</row>
    <row r="159">
      <c r="A159" s="3" t="s">
        <v>269</v>
      </c>
      <c r="B159" s="3" t="s">
        <v>269</v>
      </c>
      <c r="C159" s="4"/>
      <c r="D159" s="19" t="s">
        <v>265</v>
      </c>
      <c r="E159" s="4" t="s">
        <v>256</v>
      </c>
      <c r="F159" s="14"/>
      <c r="G159" s="16"/>
      <c r="H159" s="14"/>
      <c r="I159" s="14"/>
      <c r="J159" s="6"/>
      <c r="K159" s="7"/>
      <c r="L159" s="6"/>
      <c r="M159" s="6"/>
      <c r="N159" s="7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</row>
    <row r="160">
      <c r="A160" s="3" t="s">
        <v>270</v>
      </c>
      <c r="B160" s="16"/>
      <c r="C160" s="4"/>
      <c r="D160" s="32" t="s">
        <v>265</v>
      </c>
      <c r="E160" s="4" t="s">
        <v>189</v>
      </c>
      <c r="F160" s="14"/>
      <c r="G160" s="16"/>
      <c r="H160" s="14"/>
      <c r="I160" s="14"/>
      <c r="J160" s="6"/>
      <c r="K160" s="7"/>
      <c r="L160" s="6"/>
      <c r="M160" s="6"/>
      <c r="N160" s="7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</row>
    <row r="161">
      <c r="A161" s="3" t="s">
        <v>271</v>
      </c>
      <c r="B161" s="3" t="s">
        <v>271</v>
      </c>
      <c r="D161" s="19" t="s">
        <v>265</v>
      </c>
      <c r="E161" s="4" t="s">
        <v>256</v>
      </c>
      <c r="F161" s="14"/>
      <c r="G161" s="16"/>
      <c r="H161" s="14"/>
      <c r="I161" s="14"/>
      <c r="J161" s="6"/>
      <c r="K161" s="7"/>
      <c r="L161" s="6"/>
      <c r="M161" s="6"/>
      <c r="N161" s="7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</row>
    <row r="162">
      <c r="A162" s="3" t="s">
        <v>273</v>
      </c>
      <c r="B162" s="3" t="s">
        <v>273</v>
      </c>
      <c r="D162" s="19" t="s">
        <v>265</v>
      </c>
      <c r="E162" s="4" t="s">
        <v>256</v>
      </c>
      <c r="F162" s="14"/>
      <c r="G162" s="16"/>
      <c r="H162" s="14"/>
      <c r="I162" s="14"/>
      <c r="J162" s="6"/>
      <c r="K162" s="7"/>
      <c r="L162" s="6"/>
      <c r="M162" s="6"/>
      <c r="N162" s="7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</row>
    <row r="163">
      <c r="A163" s="3" t="s">
        <v>275</v>
      </c>
      <c r="B163" s="16"/>
      <c r="C163" s="4"/>
      <c r="D163" s="23" t="s">
        <v>255</v>
      </c>
      <c r="E163" s="19" t="s">
        <v>247</v>
      </c>
      <c r="F163" s="14"/>
      <c r="G163" s="16"/>
      <c r="H163" s="14"/>
      <c r="I163" s="14"/>
      <c r="J163" s="6"/>
      <c r="K163" s="7"/>
      <c r="L163" s="6"/>
      <c r="M163" s="6"/>
      <c r="N163" s="7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</row>
    <row r="164">
      <c r="A164" s="3" t="s">
        <v>278</v>
      </c>
      <c r="B164" s="16"/>
      <c r="C164" s="4"/>
      <c r="D164" s="9" t="s">
        <v>280</v>
      </c>
      <c r="E164" s="23" t="s">
        <v>127</v>
      </c>
      <c r="F164" s="14"/>
      <c r="G164" s="16"/>
      <c r="H164" s="14"/>
      <c r="I164" s="14"/>
      <c r="J164" s="6"/>
      <c r="K164" s="7"/>
      <c r="L164" s="6"/>
      <c r="M164" s="6"/>
      <c r="N164" s="7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</row>
    <row r="165">
      <c r="A165" s="3" t="s">
        <v>281</v>
      </c>
      <c r="B165" s="1"/>
      <c r="C165" s="4"/>
      <c r="D165" s="9" t="s">
        <v>280</v>
      </c>
      <c r="E165" s="12" t="s">
        <v>138</v>
      </c>
      <c r="F165" s="14"/>
      <c r="G165" s="16"/>
      <c r="H165" s="14"/>
      <c r="I165" s="14"/>
      <c r="J165" s="6"/>
      <c r="K165" s="7"/>
      <c r="L165" s="6"/>
      <c r="M165" s="6"/>
      <c r="N165" s="7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</row>
    <row r="166">
      <c r="A166" s="3" t="s">
        <v>282</v>
      </c>
      <c r="B166" s="16"/>
      <c r="C166" s="4"/>
      <c r="D166" s="4" t="s">
        <v>280</v>
      </c>
      <c r="E166" s="4" t="s">
        <v>256</v>
      </c>
      <c r="F166" s="14"/>
      <c r="G166" s="16"/>
      <c r="H166" s="14"/>
      <c r="I166" s="14"/>
      <c r="J166" s="6"/>
      <c r="K166" s="7"/>
      <c r="L166" s="6"/>
      <c r="M166" s="6"/>
      <c r="N166" s="7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</row>
    <row r="167">
      <c r="A167" s="3" t="s">
        <v>283</v>
      </c>
      <c r="B167" s="16"/>
      <c r="C167" s="4"/>
      <c r="D167" s="4" t="s">
        <v>280</v>
      </c>
      <c r="E167" s="4" t="s">
        <v>256</v>
      </c>
      <c r="F167" s="14"/>
      <c r="G167" s="16"/>
      <c r="H167" s="14"/>
      <c r="I167" s="14"/>
      <c r="J167" s="6"/>
      <c r="K167" s="7"/>
      <c r="L167" s="6"/>
      <c r="M167" s="6"/>
      <c r="N167" s="7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</row>
    <row r="168">
      <c r="A168" s="3" t="s">
        <v>279</v>
      </c>
      <c r="B168" s="16"/>
      <c r="C168" s="4"/>
      <c r="D168" s="4" t="s">
        <v>280</v>
      </c>
      <c r="E168" s="23" t="s">
        <v>127</v>
      </c>
      <c r="F168" s="14"/>
      <c r="G168" s="16"/>
      <c r="H168" s="14"/>
      <c r="I168" s="14"/>
      <c r="J168" s="6"/>
      <c r="K168" s="7"/>
      <c r="L168" s="6"/>
      <c r="M168" s="6"/>
      <c r="N168" s="7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</row>
    <row r="169">
      <c r="A169" s="3" t="s">
        <v>284</v>
      </c>
      <c r="B169" s="1" t="s">
        <v>284</v>
      </c>
      <c r="C169" s="4"/>
      <c r="D169" s="10" t="s">
        <v>280</v>
      </c>
      <c r="E169" s="12" t="s">
        <v>130</v>
      </c>
      <c r="F169" s="4" t="s">
        <v>108</v>
      </c>
      <c r="G169" s="16"/>
      <c r="H169" s="14"/>
      <c r="I169" s="14"/>
      <c r="J169" s="6"/>
      <c r="K169" s="7"/>
      <c r="L169" s="6"/>
      <c r="M169" s="6"/>
      <c r="N169" s="7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</row>
    <row r="170">
      <c r="A170" s="3"/>
      <c r="B170" s="16"/>
      <c r="C170" s="4"/>
      <c r="D170" s="23"/>
      <c r="E170" s="4"/>
      <c r="F170" s="14"/>
      <c r="G170" s="16"/>
      <c r="H170" s="14"/>
      <c r="I170" s="14"/>
      <c r="J170" s="6"/>
      <c r="K170" s="7"/>
      <c r="L170" s="6"/>
      <c r="M170" s="6"/>
      <c r="N170" s="7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</row>
    <row r="171">
      <c r="A171" s="3" t="s">
        <v>290</v>
      </c>
      <c r="B171" s="16"/>
      <c r="C171" s="4"/>
      <c r="D171" s="9" t="s">
        <v>301</v>
      </c>
      <c r="E171" s="9" t="s">
        <v>239</v>
      </c>
      <c r="F171" s="23" t="s">
        <v>127</v>
      </c>
      <c r="G171" s="16"/>
      <c r="H171" s="14"/>
      <c r="I171" s="14"/>
      <c r="J171" s="6"/>
      <c r="K171" s="7"/>
      <c r="L171" s="6"/>
      <c r="M171" s="6"/>
      <c r="N171" s="7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</row>
    <row r="172">
      <c r="A172" s="3" t="s">
        <v>291</v>
      </c>
      <c r="B172" s="16"/>
      <c r="C172" s="4"/>
      <c r="D172" s="9" t="s">
        <v>301</v>
      </c>
      <c r="E172" s="23" t="s">
        <v>127</v>
      </c>
      <c r="F172" s="14"/>
      <c r="G172" s="16"/>
      <c r="H172" s="14"/>
      <c r="I172" s="14"/>
      <c r="J172" s="6"/>
      <c r="K172" s="7"/>
      <c r="L172" s="6"/>
      <c r="M172" s="6"/>
      <c r="N172" s="7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</row>
    <row r="173">
      <c r="A173" s="3" t="s">
        <v>292</v>
      </c>
      <c r="B173" s="16"/>
      <c r="C173" s="4"/>
      <c r="D173" s="34" t="s">
        <v>301</v>
      </c>
      <c r="E173" s="23" t="s">
        <v>106</v>
      </c>
      <c r="F173" s="14"/>
      <c r="G173" s="16"/>
      <c r="H173" s="14"/>
      <c r="I173" s="14"/>
      <c r="M173" s="6"/>
      <c r="N173" s="7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</row>
    <row r="174">
      <c r="A174" s="3" t="s">
        <v>293</v>
      </c>
      <c r="B174" s="16"/>
      <c r="C174" s="4"/>
      <c r="D174" s="34" t="s">
        <v>301</v>
      </c>
      <c r="E174" s="23" t="s">
        <v>106</v>
      </c>
      <c r="F174" s="14"/>
      <c r="G174" s="16"/>
      <c r="H174" s="14"/>
      <c r="I174" s="14"/>
      <c r="M174" s="6"/>
      <c r="N174" s="7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</row>
    <row r="175">
      <c r="A175" s="3" t="s">
        <v>285</v>
      </c>
      <c r="B175" s="16"/>
      <c r="C175" s="4"/>
      <c r="D175" s="20" t="s">
        <v>301</v>
      </c>
      <c r="E175" s="15" t="s">
        <v>239</v>
      </c>
      <c r="F175" s="23" t="s">
        <v>127</v>
      </c>
      <c r="G175" s="16"/>
      <c r="H175" s="14"/>
      <c r="I175" s="14"/>
      <c r="M175" s="6"/>
      <c r="N175" s="7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</row>
    <row r="176">
      <c r="A176" s="3" t="s">
        <v>288</v>
      </c>
      <c r="B176" s="16"/>
      <c r="C176" s="4"/>
      <c r="D176" s="35" t="s">
        <v>301</v>
      </c>
      <c r="E176" s="15" t="s">
        <v>239</v>
      </c>
      <c r="F176" s="23" t="s">
        <v>127</v>
      </c>
      <c r="G176" s="16"/>
      <c r="H176" s="14"/>
      <c r="I176" s="14"/>
      <c r="M176" s="6"/>
      <c r="N176" s="7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>
      <c r="A177" s="3" t="s">
        <v>317</v>
      </c>
      <c r="B177" s="16"/>
      <c r="C177" s="4"/>
      <c r="D177" s="23"/>
      <c r="E177" s="15" t="s">
        <v>239</v>
      </c>
      <c r="F177" s="10" t="s">
        <v>189</v>
      </c>
      <c r="G177" s="16"/>
      <c r="H177" s="14"/>
      <c r="I177" s="14"/>
      <c r="M177" s="6"/>
      <c r="N177" s="7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</row>
    <row r="178">
      <c r="A178" s="3" t="s">
        <v>322</v>
      </c>
      <c r="B178" s="16"/>
      <c r="C178" s="4"/>
      <c r="D178" s="23"/>
      <c r="E178" s="15" t="s">
        <v>239</v>
      </c>
      <c r="F178" s="10" t="s">
        <v>138</v>
      </c>
      <c r="G178" s="16"/>
      <c r="H178" s="14"/>
      <c r="I178" s="14"/>
      <c r="M178" s="6"/>
      <c r="N178" s="7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</row>
    <row r="179">
      <c r="A179" s="3"/>
      <c r="B179" s="16"/>
      <c r="C179" s="4"/>
      <c r="D179" s="23"/>
      <c r="E179" s="4"/>
      <c r="F179" s="14"/>
      <c r="G179" s="16"/>
      <c r="H179" s="14"/>
      <c r="I179" s="14"/>
      <c r="M179" s="6"/>
      <c r="N179" s="7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</row>
    <row r="180">
      <c r="A180" s="3" t="s">
        <v>300</v>
      </c>
      <c r="B180" s="16"/>
      <c r="C180" s="4"/>
      <c r="D180" s="23" t="s">
        <v>327</v>
      </c>
      <c r="E180" s="4" t="s">
        <v>124</v>
      </c>
      <c r="F180" s="14"/>
      <c r="G180" s="16"/>
      <c r="H180" s="14"/>
      <c r="I180" s="14"/>
      <c r="M180" s="6"/>
      <c r="N180" s="7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</row>
    <row r="181">
      <c r="A181" s="3" t="s">
        <v>302</v>
      </c>
      <c r="B181" s="3" t="s">
        <v>302</v>
      </c>
      <c r="C181" s="4"/>
      <c r="D181" s="23" t="s">
        <v>327</v>
      </c>
      <c r="E181" s="4" t="s">
        <v>189</v>
      </c>
      <c r="F181" s="4" t="s">
        <v>130</v>
      </c>
      <c r="G181" s="16"/>
      <c r="H181" s="14"/>
      <c r="I181" s="14"/>
      <c r="M181" s="6"/>
      <c r="N181" s="7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</row>
    <row r="182">
      <c r="A182" s="3" t="s">
        <v>296</v>
      </c>
      <c r="B182" s="16"/>
      <c r="C182" s="4" t="s">
        <v>223</v>
      </c>
      <c r="D182" s="28" t="s">
        <v>327</v>
      </c>
      <c r="E182" s="4"/>
      <c r="F182" s="4" t="s">
        <v>189</v>
      </c>
      <c r="G182" s="16"/>
      <c r="H182" s="14"/>
      <c r="I182" s="14"/>
      <c r="M182" s="6"/>
      <c r="N182" s="7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</row>
    <row r="183">
      <c r="A183" s="3" t="s">
        <v>298</v>
      </c>
      <c r="B183" s="16"/>
      <c r="C183" s="4" t="s">
        <v>223</v>
      </c>
      <c r="D183" s="28" t="s">
        <v>327</v>
      </c>
      <c r="E183" s="4"/>
      <c r="F183" s="4" t="s">
        <v>189</v>
      </c>
      <c r="G183" s="16"/>
      <c r="H183" s="14"/>
      <c r="I183" s="14"/>
      <c r="M183" s="6"/>
      <c r="N183" s="7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</row>
    <row r="184">
      <c r="A184" s="3"/>
      <c r="B184" s="16"/>
      <c r="C184" s="4"/>
      <c r="D184" s="23"/>
      <c r="E184" s="4"/>
      <c r="F184" s="14"/>
      <c r="G184" s="16"/>
      <c r="H184" s="14"/>
      <c r="I184" s="14"/>
      <c r="M184" s="6"/>
      <c r="N184" s="7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</row>
    <row r="185">
      <c r="A185" s="3" t="s">
        <v>294</v>
      </c>
      <c r="B185" s="16"/>
      <c r="C185" s="4"/>
      <c r="D185" s="29" t="s">
        <v>327</v>
      </c>
      <c r="E185" s="4" t="s">
        <v>96</v>
      </c>
      <c r="F185" s="14"/>
      <c r="G185" s="16"/>
      <c r="H185" s="14"/>
      <c r="I185" s="14"/>
      <c r="M185" s="6"/>
      <c r="N185" s="7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6">
      <c r="A186" s="3"/>
      <c r="B186" s="16"/>
      <c r="C186" s="4"/>
      <c r="D186" s="23"/>
      <c r="E186" s="4"/>
      <c r="F186" s="14"/>
      <c r="G186" s="16"/>
      <c r="H186" s="14"/>
      <c r="I186" s="14"/>
      <c r="M186" s="6"/>
      <c r="N186" s="7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>
      <c r="A187" s="3" t="s">
        <v>305</v>
      </c>
      <c r="B187" s="16"/>
      <c r="C187" s="4"/>
      <c r="D187" s="23" t="s">
        <v>127</v>
      </c>
      <c r="E187" s="4"/>
      <c r="F187" s="14"/>
      <c r="G187" s="16"/>
      <c r="H187" s="14"/>
      <c r="I187" s="14"/>
      <c r="M187" s="6"/>
      <c r="N187" s="7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</row>
    <row r="188">
      <c r="A188" s="3" t="s">
        <v>343</v>
      </c>
      <c r="B188" s="16"/>
      <c r="C188" s="4"/>
      <c r="D188" s="23" t="s">
        <v>127</v>
      </c>
      <c r="E188" s="4"/>
      <c r="F188" s="14"/>
      <c r="G188" s="16"/>
      <c r="H188" s="14"/>
      <c r="I188" s="14"/>
      <c r="M188" s="6"/>
      <c r="N188" s="7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</row>
    <row r="189">
      <c r="A189" s="1" t="s">
        <v>307</v>
      </c>
      <c r="B189" s="16"/>
      <c r="C189" s="4"/>
      <c r="D189" s="23" t="s">
        <v>346</v>
      </c>
      <c r="E189" s="4"/>
      <c r="F189" s="14"/>
      <c r="G189" s="16"/>
      <c r="H189" s="14"/>
      <c r="I189" s="14"/>
      <c r="J189" s="14"/>
      <c r="K189" s="7"/>
      <c r="L189" s="6"/>
      <c r="M189" s="6"/>
      <c r="N189" s="7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</row>
    <row r="190">
      <c r="A190" s="1" t="s">
        <v>308</v>
      </c>
      <c r="B190" s="16"/>
      <c r="C190" s="4"/>
      <c r="D190" s="23" t="s">
        <v>127</v>
      </c>
      <c r="E190" s="4"/>
      <c r="F190" s="14"/>
      <c r="G190" s="16"/>
      <c r="H190" s="14"/>
      <c r="I190" s="14"/>
      <c r="J190" s="14"/>
      <c r="K190" s="7"/>
      <c r="L190" s="6"/>
      <c r="M190" s="6"/>
      <c r="N190" s="7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</row>
    <row r="191">
      <c r="A191" s="3" t="s">
        <v>309</v>
      </c>
      <c r="B191" s="16"/>
      <c r="C191" s="4"/>
      <c r="D191" s="23"/>
      <c r="E191" s="4"/>
      <c r="F191" s="14"/>
      <c r="G191" s="16"/>
      <c r="H191" s="14"/>
      <c r="I191" s="14"/>
      <c r="J191" s="14"/>
      <c r="K191" s="7"/>
      <c r="L191" s="6"/>
      <c r="M191" s="6"/>
      <c r="N191" s="7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</row>
    <row r="192">
      <c r="A192" s="3" t="s">
        <v>310</v>
      </c>
      <c r="B192" s="16"/>
      <c r="C192" s="4"/>
      <c r="E192" s="4" t="s">
        <v>122</v>
      </c>
      <c r="F192" s="14"/>
      <c r="G192" s="16"/>
      <c r="H192" s="14"/>
      <c r="I192" s="14"/>
      <c r="J192" s="14"/>
      <c r="K192" s="7"/>
      <c r="L192" s="6"/>
      <c r="M192" s="6"/>
      <c r="N192" s="7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</row>
    <row r="193">
      <c r="A193" s="1" t="s">
        <v>312</v>
      </c>
      <c r="B193" s="16"/>
      <c r="C193" s="4"/>
      <c r="D193" s="23" t="s">
        <v>127</v>
      </c>
      <c r="E193" s="4"/>
      <c r="F193" s="14"/>
      <c r="G193" s="16"/>
      <c r="H193" s="14"/>
      <c r="I193" s="14"/>
      <c r="J193" s="14"/>
      <c r="K193" s="7"/>
      <c r="L193" s="6"/>
      <c r="M193" s="6"/>
      <c r="N193" s="7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</row>
    <row r="194">
      <c r="A194" s="1" t="s">
        <v>314</v>
      </c>
      <c r="B194" s="16"/>
      <c r="C194" s="4"/>
      <c r="D194" s="23" t="s">
        <v>127</v>
      </c>
      <c r="E194" s="4"/>
      <c r="F194" s="14"/>
      <c r="G194" s="16"/>
      <c r="H194" s="14"/>
      <c r="I194" s="14"/>
      <c r="J194" s="14"/>
      <c r="K194" s="7"/>
      <c r="L194" s="6"/>
      <c r="M194" s="6"/>
      <c r="N194" s="7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</row>
    <row r="195">
      <c r="A195" s="1" t="s">
        <v>315</v>
      </c>
      <c r="B195" s="16"/>
      <c r="C195" s="4"/>
      <c r="D195" s="23" t="s">
        <v>127</v>
      </c>
      <c r="E195" s="4"/>
      <c r="F195" s="14"/>
      <c r="G195" s="16"/>
      <c r="H195" s="14"/>
      <c r="I195" s="14"/>
      <c r="J195" s="14"/>
      <c r="K195" s="7"/>
      <c r="L195" s="6"/>
      <c r="M195" s="6"/>
      <c r="N195" s="7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</row>
    <row r="196">
      <c r="A196" s="3"/>
      <c r="B196" s="16"/>
      <c r="C196" s="4"/>
      <c r="D196" s="23"/>
      <c r="E196" s="4"/>
      <c r="F196" s="14"/>
      <c r="G196" s="16"/>
      <c r="H196" s="14"/>
      <c r="I196" s="14"/>
      <c r="J196" s="14"/>
      <c r="K196" s="7"/>
      <c r="L196" s="6"/>
      <c r="M196" s="6"/>
      <c r="N196" s="7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</row>
    <row r="197">
      <c r="A197" s="3" t="s">
        <v>368</v>
      </c>
      <c r="B197" s="16"/>
      <c r="C197" s="4"/>
      <c r="D197" s="23" t="s">
        <v>369</v>
      </c>
      <c r="E197" s="4"/>
      <c r="F197" s="14"/>
      <c r="G197" s="16"/>
      <c r="H197" s="14"/>
      <c r="I197" s="14"/>
      <c r="J197" s="14"/>
      <c r="K197" s="7"/>
      <c r="L197" s="6"/>
      <c r="M197" s="6"/>
      <c r="N197" s="7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</row>
    <row r="198">
      <c r="A198" s="3" t="s">
        <v>370</v>
      </c>
      <c r="B198" s="16"/>
      <c r="C198" s="4"/>
      <c r="D198" s="23" t="s">
        <v>369</v>
      </c>
      <c r="E198" s="4"/>
      <c r="F198" s="14"/>
      <c r="G198" s="16"/>
      <c r="H198" s="14"/>
      <c r="I198" s="14"/>
      <c r="J198" s="14"/>
      <c r="K198" s="7"/>
      <c r="L198" s="6"/>
      <c r="M198" s="6"/>
      <c r="N198" s="7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</row>
    <row r="199">
      <c r="A199" s="3" t="s">
        <v>303</v>
      </c>
      <c r="B199" s="16"/>
      <c r="C199" s="4"/>
      <c r="D199" s="23"/>
      <c r="E199" s="4"/>
      <c r="F199" s="14"/>
      <c r="G199" s="16"/>
      <c r="H199" s="14"/>
      <c r="I199" s="14"/>
      <c r="J199" s="14"/>
      <c r="K199" s="7"/>
      <c r="L199" s="6"/>
      <c r="M199" s="6"/>
      <c r="N199" s="7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</row>
    <row r="200">
      <c r="A200" s="3" t="s">
        <v>304</v>
      </c>
      <c r="B200" s="16"/>
      <c r="C200" s="4"/>
      <c r="D200" s="23" t="s">
        <v>346</v>
      </c>
      <c r="E200" s="4"/>
      <c r="F200" s="14"/>
      <c r="G200" s="16"/>
      <c r="H200" s="14"/>
      <c r="I200" s="14"/>
      <c r="J200" s="14"/>
      <c r="K200" s="7"/>
      <c r="L200" s="6"/>
      <c r="M200" s="6"/>
      <c r="N200" s="7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</row>
    <row r="201">
      <c r="A201" s="3" t="s">
        <v>318</v>
      </c>
      <c r="B201" s="16"/>
      <c r="C201" s="4"/>
      <c r="D201" s="23" t="s">
        <v>346</v>
      </c>
      <c r="E201" s="23" t="s">
        <v>327</v>
      </c>
      <c r="F201" s="14"/>
      <c r="G201" s="16"/>
      <c r="H201" s="14"/>
      <c r="I201" s="14"/>
      <c r="J201" s="14"/>
      <c r="K201" s="7"/>
      <c r="L201" s="6"/>
      <c r="M201" s="6"/>
      <c r="N201" s="7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</row>
    <row r="202">
      <c r="A202" s="3" t="s">
        <v>321</v>
      </c>
      <c r="B202" s="16"/>
      <c r="C202" s="4"/>
      <c r="D202" s="23" t="s">
        <v>346</v>
      </c>
      <c r="E202" s="4"/>
      <c r="F202" s="14"/>
      <c r="G202" s="16"/>
      <c r="H202" s="14"/>
      <c r="I202" s="14"/>
      <c r="M202" s="6"/>
      <c r="N202" s="7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</row>
    <row r="203">
      <c r="A203" s="3" t="s">
        <v>323</v>
      </c>
      <c r="B203" s="16"/>
      <c r="C203" s="4"/>
      <c r="D203" s="23" t="s">
        <v>346</v>
      </c>
      <c r="E203" s="23" t="s">
        <v>218</v>
      </c>
      <c r="F203" s="14"/>
      <c r="G203" s="16"/>
      <c r="H203" s="14"/>
      <c r="I203" s="14"/>
      <c r="M203" s="6"/>
      <c r="N203" s="7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</row>
    <row r="204">
      <c r="A204" s="3"/>
      <c r="B204" s="16"/>
      <c r="C204" s="4"/>
      <c r="D204" s="23"/>
      <c r="E204" s="4"/>
      <c r="F204" s="14"/>
      <c r="G204" s="16"/>
      <c r="H204" s="14"/>
      <c r="I204" s="14"/>
      <c r="M204" s="6"/>
      <c r="N204" s="7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</row>
    <row r="205">
      <c r="A205" s="3" t="s">
        <v>324</v>
      </c>
      <c r="B205" s="16"/>
      <c r="C205" s="4"/>
      <c r="D205" s="23" t="s">
        <v>127</v>
      </c>
      <c r="E205" s="4"/>
      <c r="F205" s="14"/>
      <c r="G205" s="16"/>
      <c r="H205" s="14"/>
      <c r="I205" s="14"/>
      <c r="M205" s="6"/>
      <c r="N205" s="7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</row>
    <row r="206">
      <c r="A206" s="3" t="s">
        <v>326</v>
      </c>
      <c r="B206" s="16"/>
      <c r="C206" s="4"/>
      <c r="D206" s="23" t="s">
        <v>127</v>
      </c>
      <c r="E206" s="4"/>
      <c r="F206" s="14"/>
      <c r="G206" s="16"/>
      <c r="H206" s="14"/>
      <c r="I206" s="14"/>
      <c r="M206" s="6"/>
      <c r="N206" s="7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</row>
    <row r="207">
      <c r="A207" s="3" t="s">
        <v>328</v>
      </c>
      <c r="B207" s="16"/>
      <c r="C207" s="4"/>
      <c r="D207" s="23" t="s">
        <v>127</v>
      </c>
      <c r="E207" s="4" t="s">
        <v>182</v>
      </c>
      <c r="F207" s="14"/>
      <c r="G207" s="16"/>
      <c r="H207" s="14"/>
      <c r="I207" s="14"/>
      <c r="M207" s="6"/>
      <c r="N207" s="7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</row>
    <row r="208">
      <c r="A208" s="3" t="s">
        <v>330</v>
      </c>
      <c r="B208" s="16"/>
      <c r="C208" s="4"/>
      <c r="D208" s="23"/>
      <c r="E208" s="4"/>
      <c r="F208" s="14"/>
      <c r="G208" s="16"/>
      <c r="H208" s="14"/>
      <c r="I208" s="14"/>
      <c r="M208" s="6"/>
      <c r="N208" s="7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</row>
    <row r="209">
      <c r="A209" s="3" t="s">
        <v>332</v>
      </c>
      <c r="B209" s="16"/>
      <c r="C209" s="4"/>
      <c r="D209" s="23" t="s">
        <v>127</v>
      </c>
      <c r="E209" s="4"/>
      <c r="F209" s="14"/>
      <c r="G209" s="16"/>
      <c r="N209" s="7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</row>
    <row r="210">
      <c r="A210" s="3" t="s">
        <v>337</v>
      </c>
      <c r="B210" s="16"/>
      <c r="C210" s="4">
        <v>12.5</v>
      </c>
      <c r="D210" s="23" t="s">
        <v>127</v>
      </c>
      <c r="E210" s="4" t="s">
        <v>106</v>
      </c>
      <c r="F210" s="14"/>
      <c r="G210" s="16"/>
      <c r="J210" s="14"/>
      <c r="K210" s="16"/>
      <c r="L210" s="14"/>
      <c r="N210" s="7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</row>
    <row r="211">
      <c r="A211" s="3" t="s">
        <v>338</v>
      </c>
      <c r="B211" s="16"/>
      <c r="C211" s="4">
        <v>12.5</v>
      </c>
      <c r="D211" s="23" t="s">
        <v>127</v>
      </c>
      <c r="E211" s="4" t="s">
        <v>106</v>
      </c>
      <c r="F211" s="14"/>
      <c r="G211" s="16"/>
      <c r="J211" s="14"/>
      <c r="K211" s="16"/>
      <c r="L211" s="14"/>
      <c r="N211" s="7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</row>
    <row r="212">
      <c r="A212" s="3" t="s">
        <v>339</v>
      </c>
      <c r="B212" s="16"/>
      <c r="C212" s="4">
        <v>12.5</v>
      </c>
      <c r="D212" s="23" t="s">
        <v>127</v>
      </c>
      <c r="E212" s="4" t="s">
        <v>106</v>
      </c>
      <c r="F212" s="14"/>
      <c r="G212" s="16"/>
      <c r="J212" s="14"/>
      <c r="K212" s="16"/>
      <c r="L212" s="14"/>
      <c r="N212" s="7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</row>
    <row r="213">
      <c r="A213" s="3" t="s">
        <v>333</v>
      </c>
      <c r="B213" s="16"/>
      <c r="C213" s="4">
        <v>12.5</v>
      </c>
      <c r="D213" s="4" t="s">
        <v>346</v>
      </c>
      <c r="E213" s="4" t="s">
        <v>106</v>
      </c>
      <c r="F213" s="14"/>
      <c r="G213" s="16"/>
      <c r="J213" s="14"/>
      <c r="K213" s="16"/>
      <c r="L213" s="14"/>
      <c r="N213" s="7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</row>
    <row r="214">
      <c r="A214" s="3" t="s">
        <v>335</v>
      </c>
      <c r="B214" s="16"/>
      <c r="C214" s="4">
        <v>12.5</v>
      </c>
      <c r="D214" s="23" t="s">
        <v>127</v>
      </c>
      <c r="E214" s="4" t="s">
        <v>106</v>
      </c>
      <c r="F214" s="14"/>
      <c r="G214" s="16"/>
      <c r="J214" s="14"/>
      <c r="K214" s="16"/>
      <c r="L214" s="14"/>
      <c r="N214" s="7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>
      <c r="A215" s="3" t="s">
        <v>336</v>
      </c>
      <c r="B215" s="16"/>
      <c r="C215" s="4">
        <v>12.5</v>
      </c>
      <c r="D215" s="23" t="s">
        <v>127</v>
      </c>
      <c r="E215" s="4" t="s">
        <v>106</v>
      </c>
      <c r="F215" s="14"/>
      <c r="G215" s="16"/>
      <c r="J215" s="14"/>
      <c r="K215" s="16"/>
      <c r="L215" s="14"/>
      <c r="N215" s="7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</row>
    <row r="216">
      <c r="A216" s="3" t="s">
        <v>344</v>
      </c>
      <c r="B216" s="16"/>
      <c r="C216" s="16"/>
      <c r="D216" s="19" t="s">
        <v>156</v>
      </c>
      <c r="E216" s="23" t="s">
        <v>106</v>
      </c>
      <c r="F216" s="14"/>
      <c r="G216" s="16"/>
      <c r="J216" s="14"/>
      <c r="K216" s="16"/>
      <c r="L216" s="14"/>
      <c r="N216" s="7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>
      <c r="A217" s="3" t="s">
        <v>348</v>
      </c>
      <c r="B217" s="3" t="s">
        <v>348</v>
      </c>
      <c r="C217" s="16"/>
      <c r="D217" s="4" t="s">
        <v>406</v>
      </c>
      <c r="E217" s="16"/>
      <c r="F217" s="14"/>
      <c r="G217" s="16"/>
      <c r="J217" s="14"/>
      <c r="K217" s="16"/>
      <c r="L217" s="14"/>
      <c r="N217" s="7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</row>
    <row r="218">
      <c r="A218" s="3" t="s">
        <v>345</v>
      </c>
      <c r="B218" s="3" t="s">
        <v>345</v>
      </c>
      <c r="C218" s="16"/>
      <c r="D218" s="4" t="s">
        <v>406</v>
      </c>
      <c r="E218" s="16"/>
      <c r="F218" s="14"/>
      <c r="G218" s="16"/>
      <c r="J218" s="14"/>
      <c r="K218" s="16"/>
      <c r="L218" s="14"/>
      <c r="N218" s="7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</row>
    <row r="219">
      <c r="A219" s="3" t="s">
        <v>341</v>
      </c>
      <c r="B219" s="3"/>
      <c r="C219" s="16"/>
      <c r="D219" s="4" t="s">
        <v>406</v>
      </c>
      <c r="E219" s="23"/>
      <c r="F219" s="14"/>
      <c r="G219" s="16"/>
      <c r="J219" s="14"/>
      <c r="K219" s="16"/>
      <c r="L219" s="14"/>
      <c r="N219" s="7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</row>
    <row r="220">
      <c r="A220" s="3" t="s">
        <v>349</v>
      </c>
      <c r="B220" s="3" t="s">
        <v>349</v>
      </c>
      <c r="C220" s="16"/>
      <c r="D220" s="38" t="s">
        <v>409</v>
      </c>
      <c r="E220" s="23" t="s">
        <v>106</v>
      </c>
      <c r="F220" s="14"/>
      <c r="G220" s="16"/>
      <c r="J220" s="14"/>
      <c r="K220" s="16"/>
      <c r="L220" s="14"/>
      <c r="N220" s="7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</row>
    <row r="221">
      <c r="A221" s="3" t="s">
        <v>350</v>
      </c>
      <c r="B221" s="3" t="s">
        <v>350</v>
      </c>
      <c r="C221" s="16"/>
      <c r="D221" s="38" t="s">
        <v>409</v>
      </c>
      <c r="E221" s="23" t="s">
        <v>106</v>
      </c>
      <c r="F221" s="14"/>
      <c r="G221" s="16"/>
      <c r="J221" s="14"/>
      <c r="K221" s="16"/>
      <c r="L221" s="14"/>
      <c r="N221" s="7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</row>
    <row r="222">
      <c r="A222" s="3"/>
      <c r="B222" s="16"/>
      <c r="C222" s="16"/>
      <c r="D222" s="23"/>
      <c r="E222" s="16"/>
      <c r="F222" s="14"/>
      <c r="G222" s="16"/>
      <c r="J222" s="14"/>
      <c r="K222" s="16"/>
      <c r="L222" s="14"/>
      <c r="N222" s="7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</row>
    <row r="223">
      <c r="A223" s="3" t="s">
        <v>352</v>
      </c>
      <c r="B223" s="16"/>
      <c r="C223" s="4" t="s">
        <v>223</v>
      </c>
      <c r="D223" s="28" t="s">
        <v>409</v>
      </c>
      <c r="E223" s="23" t="s">
        <v>127</v>
      </c>
      <c r="F223" s="14"/>
      <c r="G223" s="16"/>
      <c r="J223" s="14"/>
      <c r="K223" s="16"/>
      <c r="L223" s="14"/>
      <c r="N223" s="7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</row>
    <row r="224">
      <c r="A224" s="3" t="s">
        <v>355</v>
      </c>
      <c r="B224" s="3" t="s">
        <v>355</v>
      </c>
      <c r="C224" s="4" t="s">
        <v>223</v>
      </c>
      <c r="D224" s="39" t="s">
        <v>409</v>
      </c>
      <c r="E224" s="23"/>
      <c r="F224" s="14"/>
      <c r="G224" s="16"/>
      <c r="J224" s="14"/>
      <c r="K224" s="16"/>
      <c r="L224" s="14"/>
      <c r="N224" s="7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</row>
    <row r="225">
      <c r="A225" s="3" t="s">
        <v>356</v>
      </c>
      <c r="B225" s="3" t="s">
        <v>356</v>
      </c>
      <c r="C225" s="4" t="s">
        <v>223</v>
      </c>
      <c r="D225" s="39" t="s">
        <v>409</v>
      </c>
      <c r="E225" s="23"/>
      <c r="F225" s="14"/>
      <c r="G225" s="16"/>
      <c r="H225" s="14"/>
      <c r="I225" s="14"/>
      <c r="J225" s="14"/>
      <c r="K225" s="16"/>
      <c r="L225" s="14"/>
      <c r="M225" s="6"/>
      <c r="N225" s="7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</row>
    <row r="226">
      <c r="A226" s="3"/>
      <c r="B226" s="16"/>
      <c r="C226" s="16"/>
      <c r="D226" s="23"/>
      <c r="E226" s="16"/>
      <c r="F226" s="14"/>
      <c r="G226" s="16"/>
      <c r="H226" s="14"/>
      <c r="I226" s="14"/>
      <c r="J226" s="14"/>
      <c r="K226" s="16"/>
      <c r="L226" s="14"/>
      <c r="M226" s="6"/>
      <c r="N226" s="7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</row>
    <row r="227">
      <c r="A227" s="3" t="s">
        <v>357</v>
      </c>
      <c r="B227" s="3" t="s">
        <v>357</v>
      </c>
      <c r="C227" s="16"/>
      <c r="D227" s="40" t="s">
        <v>431</v>
      </c>
      <c r="E227" s="4" t="s">
        <v>108</v>
      </c>
      <c r="F227" s="14"/>
      <c r="G227" s="16"/>
      <c r="H227" s="14"/>
      <c r="I227" s="14"/>
      <c r="J227" s="14"/>
      <c r="K227" s="16"/>
      <c r="L227" s="14"/>
      <c r="M227" s="6"/>
      <c r="N227" s="7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</row>
    <row r="228">
      <c r="A228" s="3" t="s">
        <v>437</v>
      </c>
      <c r="B228" s="16"/>
      <c r="C228" s="4" t="s">
        <v>223</v>
      </c>
      <c r="D228" s="4" t="s">
        <v>439</v>
      </c>
      <c r="E228" s="10" t="s">
        <v>409</v>
      </c>
      <c r="F228" s="14"/>
      <c r="G228" s="16"/>
      <c r="H228" s="14"/>
      <c r="I228" s="14"/>
      <c r="J228" s="14"/>
      <c r="K228" s="16"/>
      <c r="L228" s="14"/>
      <c r="M228" s="6"/>
      <c r="N228" s="7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>
      <c r="A229" s="3" t="s">
        <v>443</v>
      </c>
      <c r="B229" s="16"/>
      <c r="C229" s="4" t="s">
        <v>223</v>
      </c>
      <c r="D229" s="4" t="s">
        <v>439</v>
      </c>
      <c r="E229" s="4" t="s">
        <v>127</v>
      </c>
      <c r="F229" s="14"/>
      <c r="G229" s="16"/>
      <c r="H229" s="14"/>
      <c r="I229" s="14"/>
      <c r="J229" s="14"/>
      <c r="K229" s="16"/>
      <c r="L229" s="14"/>
      <c r="M229" s="6"/>
      <c r="N229" s="7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</row>
    <row r="230">
      <c r="A230" s="3" t="s">
        <v>445</v>
      </c>
      <c r="B230" s="16"/>
      <c r="C230" s="4" t="s">
        <v>223</v>
      </c>
      <c r="D230" s="9" t="s">
        <v>439</v>
      </c>
      <c r="E230" s="4" t="s">
        <v>127</v>
      </c>
      <c r="F230" s="14"/>
      <c r="G230" s="16"/>
      <c r="H230" s="14"/>
      <c r="I230" s="14"/>
      <c r="J230" s="14"/>
      <c r="K230" s="16"/>
      <c r="L230" s="14"/>
      <c r="M230" s="6"/>
      <c r="N230" s="7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</row>
    <row r="231">
      <c r="A231" s="3" t="s">
        <v>447</v>
      </c>
      <c r="B231" s="3" t="s">
        <v>447</v>
      </c>
      <c r="C231" s="16"/>
      <c r="D231" s="42" t="s">
        <v>439</v>
      </c>
      <c r="E231" s="23" t="s">
        <v>106</v>
      </c>
      <c r="F231" s="14"/>
      <c r="G231" s="16"/>
      <c r="H231" s="14"/>
      <c r="I231" s="14"/>
      <c r="J231" s="14"/>
      <c r="K231" s="16"/>
      <c r="L231" s="14"/>
      <c r="M231" s="6"/>
      <c r="N231" s="7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</row>
    <row r="232">
      <c r="A232" s="3" t="s">
        <v>452</v>
      </c>
      <c r="B232" s="16"/>
      <c r="C232" s="16"/>
      <c r="D232" s="43" t="s">
        <v>439</v>
      </c>
      <c r="E232" s="16"/>
      <c r="F232" s="14"/>
      <c r="G232" s="16"/>
      <c r="H232" s="14"/>
      <c r="I232" s="14"/>
      <c r="J232" s="14"/>
      <c r="K232" s="16"/>
      <c r="L232" s="14"/>
      <c r="M232" s="6"/>
      <c r="N232" s="7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</row>
    <row r="233">
      <c r="A233" s="3" t="s">
        <v>456</v>
      </c>
      <c r="B233" s="16"/>
      <c r="C233" s="16"/>
      <c r="D233" s="42" t="s">
        <v>439</v>
      </c>
      <c r="E233" s="4" t="s">
        <v>106</v>
      </c>
      <c r="F233" s="14"/>
      <c r="G233" s="16"/>
      <c r="H233" s="14"/>
      <c r="I233" s="14"/>
      <c r="J233" s="14"/>
      <c r="K233" s="16"/>
      <c r="L233" s="14"/>
      <c r="M233" s="6"/>
      <c r="N233" s="7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</row>
    <row r="234">
      <c r="A234" s="3" t="s">
        <v>371</v>
      </c>
      <c r="B234" s="3" t="s">
        <v>371</v>
      </c>
      <c r="C234" s="16"/>
      <c r="D234" s="40" t="s">
        <v>431</v>
      </c>
      <c r="E234" s="4" t="s">
        <v>106</v>
      </c>
      <c r="F234" s="14"/>
      <c r="G234" s="16"/>
      <c r="H234" s="14"/>
      <c r="I234" s="14"/>
      <c r="J234" s="14"/>
      <c r="K234" s="16"/>
      <c r="L234" s="14"/>
      <c r="M234" s="6"/>
      <c r="N234" s="7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>
      <c r="A235" s="3" t="s">
        <v>374</v>
      </c>
      <c r="B235" s="16"/>
      <c r="C235" s="16"/>
      <c r="D235" s="38" t="s">
        <v>431</v>
      </c>
      <c r="E235" s="4"/>
      <c r="F235" s="23" t="s">
        <v>242</v>
      </c>
      <c r="G235" s="16"/>
      <c r="H235" s="14"/>
      <c r="I235" s="14"/>
      <c r="J235" s="14"/>
      <c r="K235" s="16"/>
      <c r="L235" s="14"/>
      <c r="M235" s="6"/>
      <c r="N235" s="7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</row>
    <row r="236">
      <c r="A236" s="3" t="s">
        <v>375</v>
      </c>
      <c r="B236" s="16"/>
      <c r="C236" s="16"/>
      <c r="D236" s="44" t="s">
        <v>463</v>
      </c>
      <c r="E236" s="4" t="s">
        <v>106</v>
      </c>
      <c r="F236" s="14"/>
      <c r="G236" s="16"/>
      <c r="H236" s="14"/>
      <c r="I236" s="14"/>
      <c r="J236" s="14"/>
      <c r="K236" s="16"/>
      <c r="L236" s="14"/>
      <c r="M236" s="6"/>
      <c r="N236" s="7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</row>
    <row r="237">
      <c r="A237" s="3" t="s">
        <v>373</v>
      </c>
      <c r="B237" s="16"/>
      <c r="C237" s="16"/>
      <c r="D237" s="42" t="s">
        <v>463</v>
      </c>
      <c r="E237" s="23" t="s">
        <v>127</v>
      </c>
      <c r="F237" s="23" t="s">
        <v>127</v>
      </c>
      <c r="G237" s="16"/>
      <c r="H237" s="14"/>
      <c r="I237" s="14"/>
      <c r="J237" s="14"/>
      <c r="K237" s="16"/>
      <c r="L237" s="14"/>
      <c r="M237" s="6"/>
      <c r="N237" s="7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</row>
    <row r="238">
      <c r="A238" s="41" t="s">
        <v>471</v>
      </c>
      <c r="B238" s="16"/>
      <c r="C238" s="16"/>
      <c r="D238" s="28"/>
      <c r="E238" s="4"/>
      <c r="F238" s="14"/>
      <c r="G238" s="16"/>
      <c r="H238" s="14"/>
      <c r="I238" s="14"/>
      <c r="J238" s="14"/>
      <c r="K238" s="16"/>
      <c r="L238" s="14"/>
      <c r="M238" s="6"/>
      <c r="N238" s="7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>
      <c r="A239" s="3" t="s">
        <v>378</v>
      </c>
      <c r="B239" s="16"/>
      <c r="C239" s="16"/>
      <c r="D239" s="28" t="s">
        <v>463</v>
      </c>
      <c r="E239" s="4" t="s">
        <v>127</v>
      </c>
      <c r="F239" s="14"/>
      <c r="G239" s="16"/>
      <c r="H239" s="14"/>
      <c r="I239" s="14"/>
      <c r="J239" s="14"/>
      <c r="K239" s="16"/>
      <c r="L239" s="14"/>
      <c r="M239" s="6"/>
      <c r="N239" s="7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</row>
    <row r="240">
      <c r="A240" s="3" t="s">
        <v>380</v>
      </c>
      <c r="B240" s="16"/>
      <c r="C240" s="16"/>
      <c r="D240" s="25" t="s">
        <v>463</v>
      </c>
      <c r="E240" s="4" t="s">
        <v>106</v>
      </c>
      <c r="F240" s="14"/>
      <c r="G240" s="16"/>
      <c r="H240" s="14"/>
      <c r="I240" s="14"/>
      <c r="J240" s="14"/>
      <c r="K240" s="16"/>
      <c r="L240" s="14"/>
      <c r="M240" s="6"/>
      <c r="N240" s="7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>
      <c r="A241" s="3" t="s">
        <v>381</v>
      </c>
      <c r="B241" s="3" t="s">
        <v>381</v>
      </c>
      <c r="C241" s="16"/>
      <c r="D241" s="45" t="s">
        <v>127</v>
      </c>
      <c r="E241" s="4" t="s">
        <v>106</v>
      </c>
      <c r="F241" s="14"/>
      <c r="G241" s="16"/>
      <c r="H241" s="14"/>
      <c r="I241" s="14"/>
      <c r="J241" s="14"/>
      <c r="K241" s="16"/>
      <c r="L241" s="14"/>
      <c r="M241" s="6"/>
      <c r="N241" s="7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2">
      <c r="A242" s="3" t="s">
        <v>382</v>
      </c>
      <c r="B242" s="3"/>
      <c r="C242" s="3"/>
      <c r="D242" s="4" t="s">
        <v>177</v>
      </c>
      <c r="E242" s="23"/>
      <c r="F242" s="3"/>
      <c r="G242" s="3"/>
      <c r="H242" s="24"/>
      <c r="J242" s="14"/>
      <c r="K242" s="16"/>
      <c r="L242" s="14"/>
      <c r="M242" s="7"/>
      <c r="N242" s="7"/>
    </row>
    <row r="243">
      <c r="A243" s="3" t="s">
        <v>487</v>
      </c>
      <c r="B243" s="3"/>
      <c r="C243" s="3"/>
      <c r="D243" s="28" t="s">
        <v>127</v>
      </c>
      <c r="E243" s="23" t="s">
        <v>488</v>
      </c>
      <c r="F243" s="3"/>
      <c r="G243" s="3"/>
      <c r="H243" s="24"/>
      <c r="J243" s="14"/>
      <c r="K243" s="16"/>
      <c r="L243" s="14"/>
      <c r="M243" s="7"/>
      <c r="N243" s="7"/>
    </row>
    <row r="244">
      <c r="A244" s="3" t="s">
        <v>384</v>
      </c>
      <c r="B244" s="3" t="s">
        <v>384</v>
      </c>
      <c r="C244" s="3"/>
      <c r="D244" s="45" t="s">
        <v>127</v>
      </c>
      <c r="E244" s="1" t="s">
        <v>106</v>
      </c>
      <c r="F244" s="3"/>
      <c r="G244" s="3"/>
      <c r="H244" s="24"/>
      <c r="J244" s="14"/>
      <c r="K244" s="16"/>
      <c r="L244" s="14"/>
      <c r="M244" s="7"/>
      <c r="N244" s="7"/>
    </row>
    <row r="245">
      <c r="A245" s="3" t="s">
        <v>386</v>
      </c>
      <c r="B245" s="3"/>
      <c r="C245" s="3"/>
      <c r="D245" s="38" t="s">
        <v>127</v>
      </c>
      <c r="E245" s="1" t="s">
        <v>106</v>
      </c>
      <c r="F245" s="3"/>
      <c r="G245" s="3"/>
      <c r="H245" s="24"/>
      <c r="J245" s="14"/>
      <c r="K245" s="16"/>
      <c r="L245" s="14"/>
      <c r="M245" s="7"/>
      <c r="N245" s="7"/>
    </row>
    <row r="246">
      <c r="A246" s="3" t="s">
        <v>388</v>
      </c>
      <c r="B246" s="3"/>
      <c r="C246" s="3"/>
      <c r="D246" s="38" t="s">
        <v>494</v>
      </c>
      <c r="E246" s="1" t="s">
        <v>106</v>
      </c>
      <c r="F246" s="3"/>
      <c r="G246" s="3"/>
      <c r="H246" s="24"/>
      <c r="J246" s="14"/>
      <c r="K246" s="16"/>
      <c r="L246" s="14"/>
      <c r="M246" s="7"/>
      <c r="N246" s="7"/>
    </row>
    <row r="247">
      <c r="A247" s="3" t="s">
        <v>389</v>
      </c>
      <c r="B247" s="3"/>
      <c r="C247" s="3"/>
      <c r="D247" s="46" t="s">
        <v>494</v>
      </c>
      <c r="E247" s="3"/>
      <c r="F247" s="3"/>
      <c r="G247" s="3"/>
      <c r="H247" s="24"/>
      <c r="J247" s="14"/>
      <c r="K247" s="16"/>
      <c r="L247" s="14"/>
      <c r="N247" s="7"/>
    </row>
    <row r="248">
      <c r="A248" s="3" t="s">
        <v>391</v>
      </c>
      <c r="B248" s="3"/>
      <c r="C248" s="3"/>
      <c r="D248" s="1" t="s">
        <v>127</v>
      </c>
      <c r="E248" s="3"/>
      <c r="F248" s="3"/>
      <c r="G248" s="3"/>
      <c r="H248" s="24"/>
      <c r="J248" s="14"/>
      <c r="K248" s="16"/>
      <c r="L248" s="14"/>
    </row>
    <row r="249">
      <c r="A249" s="3" t="s">
        <v>392</v>
      </c>
      <c r="B249" s="3"/>
      <c r="C249" s="3"/>
      <c r="D249" s="1" t="s">
        <v>127</v>
      </c>
      <c r="E249" s="3"/>
      <c r="F249" s="3"/>
      <c r="G249" s="3"/>
      <c r="H249" s="24"/>
      <c r="J249" s="14"/>
      <c r="K249" s="16"/>
      <c r="L249" s="14"/>
    </row>
    <row r="250">
      <c r="A250" s="6"/>
      <c r="B250" s="16"/>
      <c r="C250" s="16"/>
      <c r="D250" s="4"/>
      <c r="E250" s="16"/>
      <c r="F250" s="14"/>
      <c r="G250" s="16"/>
      <c r="H250" s="14"/>
      <c r="I250" s="14"/>
      <c r="J250" s="14"/>
      <c r="K250" s="16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</row>
    <row r="251">
      <c r="A251" s="6" t="s">
        <v>393</v>
      </c>
      <c r="B251" s="16"/>
      <c r="C251" s="16"/>
      <c r="D251" s="46" t="s">
        <v>494</v>
      </c>
      <c r="E251" s="4" t="s">
        <v>504</v>
      </c>
      <c r="F251" s="14"/>
      <c r="G251" s="16"/>
      <c r="H251" s="14"/>
      <c r="I251" s="14"/>
      <c r="J251" s="14"/>
      <c r="K251" s="16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</row>
    <row r="252">
      <c r="A252" s="6" t="s">
        <v>395</v>
      </c>
      <c r="B252" s="16"/>
      <c r="C252" s="16"/>
      <c r="D252" s="28" t="s">
        <v>138</v>
      </c>
      <c r="E252" s="23" t="s">
        <v>127</v>
      </c>
      <c r="F252" s="14"/>
      <c r="G252" s="16"/>
      <c r="H252" s="14"/>
      <c r="I252" s="14"/>
      <c r="J252" s="14"/>
      <c r="K252" s="16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</row>
    <row r="253">
      <c r="A253" s="6" t="s">
        <v>396</v>
      </c>
      <c r="B253" s="16"/>
      <c r="C253" s="16"/>
      <c r="D253" s="46" t="s">
        <v>494</v>
      </c>
      <c r="E253" s="16"/>
      <c r="F253" s="14"/>
      <c r="G253" s="16"/>
      <c r="H253" s="14"/>
      <c r="I253" s="14"/>
      <c r="J253" s="14"/>
      <c r="K253" s="16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</row>
    <row r="254">
      <c r="A254" s="6" t="s">
        <v>397</v>
      </c>
      <c r="B254" s="16"/>
      <c r="C254" s="16"/>
      <c r="D254" s="23"/>
      <c r="E254" s="16"/>
      <c r="F254" s="14"/>
      <c r="G254" s="16"/>
      <c r="H254" s="14"/>
      <c r="I254" s="14"/>
      <c r="J254" s="14"/>
      <c r="K254" s="16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</row>
    <row r="255">
      <c r="A255" s="6" t="s">
        <v>398</v>
      </c>
      <c r="B255" s="16"/>
      <c r="C255" s="16"/>
      <c r="D255" s="46" t="s">
        <v>494</v>
      </c>
      <c r="E255" s="16"/>
      <c r="F255" s="14"/>
      <c r="G255" s="16"/>
      <c r="H255" s="14"/>
      <c r="I255" s="14"/>
      <c r="J255" s="14"/>
      <c r="K255" s="16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</row>
    <row r="256">
      <c r="A256" s="6"/>
      <c r="B256" s="16"/>
      <c r="C256" s="16"/>
      <c r="D256" s="4"/>
      <c r="E256" s="16"/>
      <c r="F256" s="14"/>
      <c r="G256" s="16"/>
      <c r="H256" s="14"/>
      <c r="I256" s="14"/>
      <c r="J256" s="14"/>
      <c r="K256" s="16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</row>
    <row r="257">
      <c r="A257" s="6" t="s">
        <v>399</v>
      </c>
      <c r="B257" s="16"/>
      <c r="C257" s="16"/>
      <c r="D257" s="23" t="s">
        <v>127</v>
      </c>
      <c r="E257" s="16"/>
      <c r="F257" s="14"/>
      <c r="G257" s="16"/>
      <c r="H257" s="14"/>
      <c r="I257" s="14"/>
      <c r="J257" s="14"/>
      <c r="K257" s="16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</row>
    <row r="258">
      <c r="A258" s="6" t="s">
        <v>400</v>
      </c>
      <c r="B258" s="16"/>
      <c r="C258" s="16"/>
      <c r="D258" s="23" t="s">
        <v>127</v>
      </c>
      <c r="E258" s="16"/>
      <c r="F258" s="14"/>
      <c r="G258" s="16"/>
      <c r="H258" s="14"/>
      <c r="I258" s="14"/>
      <c r="J258" s="7"/>
      <c r="K258" s="6"/>
      <c r="L258" s="7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</row>
    <row r="259">
      <c r="A259" s="6" t="s">
        <v>401</v>
      </c>
      <c r="B259" s="16"/>
      <c r="C259" s="16"/>
      <c r="D259" s="23" t="s">
        <v>127</v>
      </c>
      <c r="E259" s="16"/>
      <c r="F259" s="14"/>
      <c r="G259" s="16"/>
      <c r="H259" s="14"/>
      <c r="I259" s="14"/>
      <c r="J259" s="7"/>
      <c r="K259" s="6"/>
      <c r="L259" s="7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</row>
    <row r="260">
      <c r="A260" s="6"/>
      <c r="B260" s="16"/>
      <c r="C260" s="16"/>
      <c r="D260" s="4"/>
      <c r="E260" s="16"/>
      <c r="F260" s="14"/>
      <c r="G260" s="16"/>
      <c r="H260" s="14"/>
      <c r="I260" s="14"/>
      <c r="J260" s="7"/>
      <c r="K260" s="6"/>
      <c r="L260" s="7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</row>
    <row r="261">
      <c r="A261" s="6" t="s">
        <v>402</v>
      </c>
      <c r="B261" s="16"/>
      <c r="C261" s="16"/>
      <c r="D261" s="47" t="s">
        <v>531</v>
      </c>
      <c r="E261" s="23" t="s">
        <v>127</v>
      </c>
      <c r="F261" s="23" t="s">
        <v>127</v>
      </c>
      <c r="G261" s="16"/>
      <c r="H261" s="14"/>
      <c r="I261" s="14"/>
      <c r="J261" s="48"/>
      <c r="K261" s="49"/>
      <c r="L261" s="48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</row>
    <row r="262">
      <c r="A262" s="6" t="s">
        <v>403</v>
      </c>
      <c r="B262" s="16"/>
      <c r="C262" s="16"/>
      <c r="D262" s="43" t="s">
        <v>439</v>
      </c>
      <c r="E262" s="23" t="s">
        <v>127</v>
      </c>
      <c r="F262" s="14"/>
      <c r="G262" s="16"/>
      <c r="H262" s="14"/>
      <c r="I262" s="14"/>
      <c r="J262" s="48"/>
      <c r="K262" s="49"/>
      <c r="L262" s="48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</row>
    <row r="263">
      <c r="A263" s="6" t="s">
        <v>407</v>
      </c>
      <c r="B263" s="16"/>
      <c r="C263" s="16"/>
      <c r="D263" s="23" t="s">
        <v>106</v>
      </c>
      <c r="E263" s="9" t="s">
        <v>182</v>
      </c>
      <c r="F263" s="14"/>
      <c r="G263" s="16"/>
      <c r="H263" s="14"/>
      <c r="I263" s="14"/>
      <c r="J263" s="48"/>
      <c r="K263" s="49"/>
      <c r="L263" s="48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</row>
    <row r="264">
      <c r="A264" s="6" t="s">
        <v>414</v>
      </c>
      <c r="B264" s="16"/>
      <c r="C264" s="16"/>
      <c r="D264" s="12" t="s">
        <v>531</v>
      </c>
      <c r="E264" s="23" t="s">
        <v>106</v>
      </c>
      <c r="F264" s="14"/>
      <c r="G264" s="16"/>
      <c r="H264" s="14"/>
      <c r="I264" s="14"/>
      <c r="J264" s="7"/>
      <c r="K264" s="6"/>
      <c r="L264" s="7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</row>
    <row r="265">
      <c r="A265" s="4" t="s">
        <v>410</v>
      </c>
      <c r="B265" s="16"/>
      <c r="C265" s="4" t="s">
        <v>566</v>
      </c>
      <c r="D265" s="12" t="s">
        <v>531</v>
      </c>
      <c r="E265" s="42" t="s">
        <v>504</v>
      </c>
      <c r="F265" s="14"/>
      <c r="G265" s="16"/>
      <c r="H265" s="14"/>
      <c r="I265" s="14"/>
      <c r="J265" s="7"/>
      <c r="K265" s="6"/>
      <c r="L265" s="7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</row>
    <row r="266">
      <c r="A266" s="4" t="s">
        <v>412</v>
      </c>
      <c r="B266" s="4" t="s">
        <v>412</v>
      </c>
      <c r="C266" s="4" t="s">
        <v>566</v>
      </c>
      <c r="D266" s="12" t="s">
        <v>531</v>
      </c>
      <c r="E266" s="10" t="s">
        <v>574</v>
      </c>
      <c r="F266" s="14"/>
      <c r="G266" s="16"/>
      <c r="H266" s="14"/>
      <c r="I266" s="14"/>
      <c r="J266" s="7"/>
      <c r="K266" s="6"/>
      <c r="L266" s="7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</row>
    <row r="267">
      <c r="A267" s="4" t="s">
        <v>413</v>
      </c>
      <c r="B267" s="4" t="s">
        <v>413</v>
      </c>
      <c r="C267" s="4" t="s">
        <v>566</v>
      </c>
      <c r="D267" s="12" t="s">
        <v>531</v>
      </c>
      <c r="E267" s="23" t="s">
        <v>106</v>
      </c>
      <c r="F267" s="14"/>
      <c r="G267" s="16"/>
      <c r="H267" s="14"/>
      <c r="I267" s="14"/>
      <c r="J267" s="7"/>
      <c r="K267" s="6"/>
      <c r="L267" s="7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</row>
    <row r="268">
      <c r="A268" s="4"/>
      <c r="B268" s="16"/>
      <c r="C268" s="16"/>
      <c r="D268" s="16"/>
      <c r="E268" s="16"/>
      <c r="F268" s="14"/>
      <c r="G268" s="16"/>
      <c r="H268" s="14"/>
      <c r="I268" s="14"/>
      <c r="J268" s="7"/>
      <c r="K268" s="6"/>
      <c r="L268" s="7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</row>
    <row r="269">
      <c r="A269" s="4" t="s">
        <v>585</v>
      </c>
      <c r="B269" s="4" t="s">
        <v>585</v>
      </c>
      <c r="C269" s="16"/>
      <c r="D269" s="41" t="s">
        <v>586</v>
      </c>
      <c r="E269" s="16"/>
      <c r="F269" s="14"/>
      <c r="G269" s="16"/>
      <c r="H269" s="14"/>
      <c r="I269" s="14"/>
      <c r="J269" s="7"/>
      <c r="K269" s="6"/>
      <c r="L269" s="7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</row>
    <row r="270">
      <c r="A270" s="4" t="s">
        <v>417</v>
      </c>
      <c r="B270" s="4" t="s">
        <v>417</v>
      </c>
      <c r="C270" s="4" t="s">
        <v>223</v>
      </c>
      <c r="D270" s="4" t="s">
        <v>590</v>
      </c>
      <c r="E270" s="23" t="s">
        <v>106</v>
      </c>
      <c r="F270" s="14"/>
      <c r="G270" s="16"/>
      <c r="H270" s="14"/>
      <c r="I270" s="14"/>
      <c r="J270" s="7"/>
      <c r="K270" s="6"/>
      <c r="L270" s="7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</row>
    <row r="271">
      <c r="A271" s="4" t="s">
        <v>419</v>
      </c>
      <c r="B271" s="16"/>
      <c r="C271" s="4" t="s">
        <v>223</v>
      </c>
      <c r="D271" s="29" t="s">
        <v>593</v>
      </c>
      <c r="E271" s="16"/>
      <c r="F271" s="14"/>
      <c r="G271" s="16"/>
      <c r="H271" s="14"/>
      <c r="I271" s="14"/>
      <c r="J271" s="7"/>
      <c r="K271" s="6"/>
      <c r="L271" s="7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</row>
    <row r="272">
      <c r="A272" s="4" t="s">
        <v>420</v>
      </c>
      <c r="B272" s="16"/>
      <c r="C272" s="4" t="s">
        <v>223</v>
      </c>
      <c r="D272" s="50" t="s">
        <v>586</v>
      </c>
      <c r="E272" s="23" t="s">
        <v>127</v>
      </c>
      <c r="F272" s="14"/>
      <c r="G272" s="16"/>
      <c r="H272" s="14"/>
      <c r="I272" s="14"/>
      <c r="J272" s="7"/>
      <c r="K272" s="6"/>
      <c r="L272" s="7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</row>
    <row r="273">
      <c r="A273" s="4" t="s">
        <v>422</v>
      </c>
      <c r="B273" s="16"/>
      <c r="C273" s="4" t="s">
        <v>566</v>
      </c>
      <c r="D273" s="12" t="s">
        <v>531</v>
      </c>
      <c r="E273" s="10" t="s">
        <v>574</v>
      </c>
      <c r="F273" s="14"/>
      <c r="G273" s="16"/>
      <c r="H273" s="14"/>
      <c r="I273" s="14"/>
      <c r="J273" s="7"/>
      <c r="K273" s="6"/>
      <c r="L273" s="7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</row>
    <row r="274">
      <c r="A274" s="4" t="s">
        <v>424</v>
      </c>
      <c r="B274" s="16"/>
      <c r="C274" s="4" t="s">
        <v>566</v>
      </c>
      <c r="D274" s="4" t="s">
        <v>98</v>
      </c>
      <c r="E274" s="16"/>
      <c r="F274" s="14"/>
      <c r="G274" s="16"/>
      <c r="H274" s="14"/>
      <c r="I274" s="14"/>
      <c r="J274" s="7"/>
      <c r="K274" s="6"/>
      <c r="L274" s="7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</row>
    <row r="275">
      <c r="A275" s="4" t="s">
        <v>425</v>
      </c>
      <c r="B275" s="16"/>
      <c r="C275" s="4" t="s">
        <v>566</v>
      </c>
      <c r="D275" s="51" t="s">
        <v>586</v>
      </c>
      <c r="E275" s="16"/>
      <c r="F275" s="14"/>
      <c r="G275" s="16"/>
      <c r="H275" s="14"/>
      <c r="I275" s="4">
        <v>4.0</v>
      </c>
      <c r="J275" s="7"/>
      <c r="K275" s="6"/>
      <c r="L275" s="7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</row>
    <row r="276">
      <c r="A276" s="4" t="s">
        <v>426</v>
      </c>
      <c r="B276" s="16"/>
      <c r="C276" s="4" t="s">
        <v>566</v>
      </c>
      <c r="D276" s="52" t="s">
        <v>586</v>
      </c>
      <c r="E276" s="23" t="s">
        <v>127</v>
      </c>
      <c r="F276" s="14"/>
      <c r="G276" s="16"/>
      <c r="H276" s="14"/>
      <c r="I276" s="14"/>
      <c r="J276" s="7"/>
      <c r="K276" s="6"/>
      <c r="L276" s="7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</row>
    <row r="277">
      <c r="A277" s="16"/>
      <c r="B277" s="16"/>
      <c r="C277" s="16"/>
      <c r="D277" s="16"/>
      <c r="E277" s="16"/>
      <c r="F277" s="14"/>
      <c r="G277" s="16"/>
      <c r="H277" s="14"/>
      <c r="I277" s="14"/>
      <c r="J277" s="7"/>
      <c r="K277" s="6"/>
      <c r="L277" s="7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</row>
    <row r="278">
      <c r="A278" s="4" t="s">
        <v>645</v>
      </c>
      <c r="B278" s="16"/>
      <c r="C278" s="4">
        <v>12.5</v>
      </c>
      <c r="D278" s="23" t="s">
        <v>106</v>
      </c>
      <c r="E278" s="23" t="s">
        <v>127</v>
      </c>
      <c r="F278" s="14"/>
      <c r="G278" s="16"/>
      <c r="H278" s="14"/>
      <c r="I278" s="14"/>
      <c r="J278" s="7"/>
      <c r="K278" s="6"/>
      <c r="L278" s="7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</row>
    <row r="279">
      <c r="A279" s="4" t="s">
        <v>653</v>
      </c>
      <c r="B279" s="16"/>
      <c r="C279" s="4">
        <v>12.5</v>
      </c>
      <c r="D279" s="23" t="s">
        <v>106</v>
      </c>
      <c r="E279" s="23" t="s">
        <v>127</v>
      </c>
      <c r="F279" s="14"/>
      <c r="G279" s="16"/>
      <c r="H279" s="14"/>
      <c r="I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</row>
    <row r="280">
      <c r="A280" s="4" t="s">
        <v>656</v>
      </c>
      <c r="B280" s="16"/>
      <c r="C280" s="4">
        <v>12.5</v>
      </c>
      <c r="D280" s="23" t="s">
        <v>106</v>
      </c>
      <c r="E280" s="23" t="s">
        <v>127</v>
      </c>
      <c r="F280" s="14"/>
      <c r="G280" s="16"/>
      <c r="H280" s="14"/>
      <c r="I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</row>
    <row r="281">
      <c r="A281" s="16"/>
      <c r="B281" s="16"/>
      <c r="C281" s="16"/>
      <c r="D281" s="16"/>
      <c r="E281" s="16"/>
      <c r="F281" s="14"/>
      <c r="G281" s="16"/>
      <c r="H281" s="14"/>
      <c r="I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</row>
    <row r="282">
      <c r="A282" s="23" t="s">
        <v>432</v>
      </c>
      <c r="B282" s="16"/>
      <c r="C282" s="16"/>
      <c r="D282" s="4" t="s">
        <v>14</v>
      </c>
      <c r="E282" s="16"/>
      <c r="F282" s="14"/>
      <c r="G282" s="16"/>
      <c r="H282" s="14"/>
      <c r="I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</row>
    <row r="283">
      <c r="A283" s="23" t="s">
        <v>433</v>
      </c>
      <c r="B283" s="16"/>
      <c r="C283" s="16"/>
      <c r="D283" s="12" t="s">
        <v>138</v>
      </c>
      <c r="E283" s="16"/>
      <c r="F283" s="14"/>
      <c r="G283" s="16"/>
      <c r="H283" s="14"/>
      <c r="I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</row>
    <row r="284">
      <c r="A284" s="4" t="s">
        <v>434</v>
      </c>
      <c r="B284" s="4" t="s">
        <v>434</v>
      </c>
      <c r="C284" s="16"/>
      <c r="D284" s="12" t="s">
        <v>590</v>
      </c>
      <c r="E284" s="16"/>
      <c r="F284" s="14"/>
      <c r="G284" s="16"/>
      <c r="H284" s="14"/>
      <c r="I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</row>
    <row r="285">
      <c r="A285" s="4" t="s">
        <v>436</v>
      </c>
      <c r="B285" s="4" t="s">
        <v>436</v>
      </c>
      <c r="C285" s="16"/>
      <c r="D285" s="12" t="s">
        <v>590</v>
      </c>
      <c r="E285" s="16"/>
      <c r="F285" s="14"/>
      <c r="G285" s="16"/>
      <c r="H285" s="14"/>
      <c r="I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</row>
    <row r="286">
      <c r="A286" s="4" t="s">
        <v>440</v>
      </c>
      <c r="B286" s="4" t="s">
        <v>440</v>
      </c>
      <c r="C286" s="16"/>
      <c r="D286" s="23" t="s">
        <v>586</v>
      </c>
      <c r="E286" s="16"/>
      <c r="F286" s="14"/>
      <c r="G286" s="16"/>
      <c r="H286" s="14"/>
      <c r="I286" s="14"/>
      <c r="J286" s="7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</row>
    <row r="287">
      <c r="A287" s="4" t="s">
        <v>688</v>
      </c>
      <c r="B287" s="16"/>
      <c r="C287" s="16"/>
      <c r="D287" s="9" t="s">
        <v>590</v>
      </c>
      <c r="E287" s="16"/>
      <c r="F287" s="14"/>
      <c r="G287" s="16"/>
      <c r="H287" s="14"/>
      <c r="I287" s="14"/>
      <c r="J287" s="7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</row>
    <row r="288">
      <c r="A288" s="4" t="s">
        <v>695</v>
      </c>
      <c r="B288" s="16"/>
      <c r="C288" s="16"/>
      <c r="D288" s="9" t="s">
        <v>590</v>
      </c>
      <c r="E288" s="16"/>
      <c r="F288" s="14"/>
      <c r="G288" s="16"/>
      <c r="H288" s="14"/>
      <c r="I288" s="14"/>
      <c r="J288" s="7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</row>
    <row r="289">
      <c r="A289" s="4" t="s">
        <v>699</v>
      </c>
      <c r="B289" s="16"/>
      <c r="C289" s="16"/>
      <c r="D289" s="4" t="s">
        <v>590</v>
      </c>
      <c r="E289" s="16"/>
      <c r="F289" s="14"/>
      <c r="G289" s="16"/>
      <c r="H289" s="14"/>
      <c r="I289" s="14"/>
      <c r="J289" s="48"/>
      <c r="K289" s="2"/>
      <c r="L289" s="2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</row>
    <row r="290">
      <c r="A290" s="4" t="s">
        <v>705</v>
      </c>
      <c r="B290" s="16"/>
      <c r="C290" s="16"/>
      <c r="D290" s="22" t="s">
        <v>138</v>
      </c>
      <c r="E290" s="16"/>
      <c r="F290" s="14"/>
      <c r="G290" s="16"/>
      <c r="H290" s="14"/>
      <c r="I290" s="14"/>
      <c r="J290" s="7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</row>
    <row r="291">
      <c r="A291" s="4" t="s">
        <v>711</v>
      </c>
      <c r="B291" s="4" t="s">
        <v>711</v>
      </c>
      <c r="C291" s="16"/>
      <c r="D291" s="19" t="s">
        <v>713</v>
      </c>
      <c r="E291" s="23" t="s">
        <v>106</v>
      </c>
      <c r="F291" s="15" t="s">
        <v>574</v>
      </c>
      <c r="G291" s="16"/>
      <c r="H291" s="14"/>
      <c r="I291" s="14"/>
      <c r="J291" s="7"/>
      <c r="K291" s="6"/>
      <c r="L291" s="7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</row>
    <row r="292">
      <c r="A292" s="4" t="s">
        <v>451</v>
      </c>
      <c r="B292" s="4" t="s">
        <v>451</v>
      </c>
      <c r="C292" s="16"/>
      <c r="D292" s="19" t="s">
        <v>713</v>
      </c>
      <c r="E292" s="23" t="s">
        <v>106</v>
      </c>
      <c r="F292" s="14"/>
      <c r="G292" s="16"/>
      <c r="H292" s="14"/>
      <c r="I292" s="14"/>
      <c r="J292" s="7"/>
      <c r="K292" s="6"/>
      <c r="L292" s="7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</row>
    <row r="293">
      <c r="A293" s="4" t="s">
        <v>453</v>
      </c>
      <c r="B293" s="4" t="s">
        <v>453</v>
      </c>
      <c r="C293" s="16"/>
      <c r="D293" s="19" t="s">
        <v>713</v>
      </c>
      <c r="E293" s="23" t="s">
        <v>106</v>
      </c>
      <c r="F293" s="14"/>
      <c r="G293" s="16"/>
      <c r="H293" s="14"/>
      <c r="I293" s="14"/>
      <c r="J293" s="7"/>
      <c r="K293" s="6"/>
      <c r="L293" s="7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</row>
    <row r="294">
      <c r="A294" s="4" t="s">
        <v>455</v>
      </c>
      <c r="B294" s="4" t="s">
        <v>455</v>
      </c>
      <c r="C294" s="16"/>
      <c r="D294" s="19" t="s">
        <v>713</v>
      </c>
      <c r="E294" s="23" t="s">
        <v>106</v>
      </c>
      <c r="F294" s="14"/>
      <c r="G294" s="16"/>
      <c r="H294" s="14"/>
      <c r="I294" s="14"/>
      <c r="J294" s="7"/>
      <c r="K294" s="6"/>
      <c r="L294" s="7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</row>
    <row r="295">
      <c r="A295" s="4" t="s">
        <v>732</v>
      </c>
      <c r="B295" s="4" t="s">
        <v>732</v>
      </c>
      <c r="C295" s="16"/>
      <c r="D295" s="19" t="s">
        <v>713</v>
      </c>
      <c r="E295" s="23" t="s">
        <v>106</v>
      </c>
      <c r="F295" s="14"/>
      <c r="G295" s="16"/>
      <c r="H295" s="14"/>
      <c r="I295" s="14"/>
      <c r="J295" s="7"/>
      <c r="K295" s="6"/>
      <c r="L295" s="7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</row>
    <row r="296">
      <c r="A296" s="16"/>
      <c r="B296" s="16"/>
      <c r="C296" s="16"/>
      <c r="D296" s="16"/>
      <c r="E296" s="16"/>
      <c r="F296" s="14"/>
      <c r="G296" s="16"/>
      <c r="H296" s="14"/>
      <c r="I296" s="14"/>
      <c r="J296" s="7"/>
      <c r="K296" s="6"/>
      <c r="L296" s="7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</row>
    <row r="297">
      <c r="A297" s="49" t="s">
        <v>737</v>
      </c>
      <c r="B297" s="6"/>
      <c r="C297" s="6"/>
      <c r="D297" s="53" t="s">
        <v>127</v>
      </c>
      <c r="E297" s="49"/>
      <c r="F297" s="7"/>
      <c r="G297" s="54"/>
      <c r="H297" s="7"/>
      <c r="I297" s="7"/>
      <c r="J297" s="7"/>
      <c r="K297" s="6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>
      <c r="A298" s="49" t="s">
        <v>746</v>
      </c>
      <c r="B298" s="6"/>
      <c r="C298" s="6"/>
      <c r="D298" s="49" t="s">
        <v>127</v>
      </c>
      <c r="E298" s="49"/>
      <c r="F298" s="7"/>
      <c r="G298" s="54"/>
      <c r="H298" s="7"/>
      <c r="I298" s="7"/>
      <c r="J298" s="7"/>
      <c r="K298" s="6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>
      <c r="A299" s="6" t="s">
        <v>754</v>
      </c>
      <c r="B299" s="6"/>
      <c r="C299" s="6"/>
      <c r="D299" s="6" t="s">
        <v>756</v>
      </c>
      <c r="E299" s="49"/>
      <c r="F299" s="7"/>
      <c r="G299" s="54"/>
      <c r="H299" s="7"/>
      <c r="I299" s="7"/>
      <c r="J299" s="7"/>
      <c r="K299" s="6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>
      <c r="A300" s="49" t="s">
        <v>457</v>
      </c>
      <c r="B300" s="49"/>
      <c r="C300" s="49" t="s">
        <v>223</v>
      </c>
      <c r="D300" s="23" t="s">
        <v>761</v>
      </c>
      <c r="E300" s="49"/>
      <c r="F300" s="48"/>
      <c r="G300" s="55"/>
      <c r="H300" s="48"/>
      <c r="I300" s="48"/>
      <c r="J300" s="7"/>
      <c r="K300" s="6"/>
      <c r="L300" s="7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</row>
    <row r="301">
      <c r="A301" s="49" t="s">
        <v>459</v>
      </c>
      <c r="B301" s="6" t="s">
        <v>459</v>
      </c>
      <c r="C301" s="49" t="s">
        <v>223</v>
      </c>
      <c r="D301" s="25" t="s">
        <v>713</v>
      </c>
      <c r="E301" s="23" t="s">
        <v>106</v>
      </c>
      <c r="F301" s="48"/>
      <c r="G301" s="55"/>
      <c r="H301" s="48"/>
      <c r="I301" s="48"/>
      <c r="J301" s="7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</row>
    <row r="302">
      <c r="A302" s="49" t="s">
        <v>461</v>
      </c>
      <c r="B302" s="49"/>
      <c r="C302" s="49" t="s">
        <v>223</v>
      </c>
      <c r="D302" s="23" t="s">
        <v>127</v>
      </c>
      <c r="E302" s="49"/>
      <c r="F302" s="48"/>
      <c r="G302" s="55"/>
      <c r="H302" s="48"/>
      <c r="I302" s="48"/>
      <c r="J302" s="7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</row>
    <row r="303">
      <c r="A303" s="6" t="s">
        <v>464</v>
      </c>
      <c r="B303" s="6"/>
      <c r="C303" s="6" t="s">
        <v>223</v>
      </c>
      <c r="D303" s="6" t="s">
        <v>767</v>
      </c>
      <c r="E303" s="49"/>
      <c r="F303" s="7"/>
      <c r="G303" s="54"/>
      <c r="H303" s="7"/>
      <c r="I303" s="7"/>
      <c r="J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>
      <c r="A304" s="6" t="s">
        <v>466</v>
      </c>
      <c r="B304" s="6"/>
      <c r="C304" s="6" t="s">
        <v>223</v>
      </c>
      <c r="D304" s="6" t="s">
        <v>767</v>
      </c>
      <c r="E304" s="49"/>
      <c r="F304" s="7"/>
      <c r="G304" s="54"/>
      <c r="H304" s="7"/>
      <c r="I304" s="7"/>
      <c r="J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>
      <c r="A305" s="6" t="s">
        <v>467</v>
      </c>
      <c r="B305" s="6"/>
      <c r="C305" s="6" t="s">
        <v>223</v>
      </c>
      <c r="D305" s="6" t="s">
        <v>767</v>
      </c>
      <c r="E305" s="49"/>
      <c r="F305" s="7"/>
      <c r="G305" s="54"/>
      <c r="H305" s="7"/>
      <c r="I305" s="7"/>
      <c r="J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>
      <c r="A306" s="6"/>
      <c r="B306" s="6"/>
      <c r="C306" s="6"/>
      <c r="D306" s="49"/>
      <c r="E306" s="49"/>
      <c r="F306" s="7"/>
      <c r="G306" s="54"/>
      <c r="H306" s="7"/>
      <c r="I306" s="7"/>
      <c r="J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>
      <c r="A307" s="6" t="s">
        <v>468</v>
      </c>
      <c r="B307" s="6" t="s">
        <v>468</v>
      </c>
      <c r="C307" s="6">
        <v>9.0</v>
      </c>
      <c r="D307" s="56" t="s">
        <v>767</v>
      </c>
      <c r="E307" s="49" t="s">
        <v>106</v>
      </c>
      <c r="F307" s="7"/>
      <c r="G307" s="54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>
      <c r="A308" s="49" t="s">
        <v>470</v>
      </c>
      <c r="B308" s="6"/>
      <c r="C308" s="6">
        <v>9.0</v>
      </c>
      <c r="D308" s="6" t="s">
        <v>767</v>
      </c>
      <c r="E308" s="49"/>
      <c r="F308" s="7"/>
      <c r="G308" s="54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>
      <c r="A309" s="6" t="s">
        <v>472</v>
      </c>
      <c r="B309" s="6" t="s">
        <v>472</v>
      </c>
      <c r="C309" s="6" t="s">
        <v>768</v>
      </c>
      <c r="D309" s="41" t="s">
        <v>769</v>
      </c>
      <c r="E309" s="56" t="s">
        <v>130</v>
      </c>
      <c r="F309" s="49" t="s">
        <v>127</v>
      </c>
      <c r="G309" s="54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>
      <c r="A310" s="6" t="s">
        <v>474</v>
      </c>
      <c r="B310" s="6"/>
      <c r="C310" s="6" t="s">
        <v>768</v>
      </c>
      <c r="D310" s="41" t="s">
        <v>769</v>
      </c>
      <c r="E310" s="49" t="s">
        <v>106</v>
      </c>
      <c r="F310" s="49" t="s">
        <v>127</v>
      </c>
      <c r="G310" s="54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>
      <c r="A311" s="6" t="s">
        <v>475</v>
      </c>
      <c r="B311" s="6" t="s">
        <v>475</v>
      </c>
      <c r="C311" s="6" t="s">
        <v>770</v>
      </c>
      <c r="D311" s="57" t="s">
        <v>769</v>
      </c>
      <c r="E311" s="49" t="s">
        <v>106</v>
      </c>
      <c r="F311" s="7"/>
      <c r="G311" s="54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>
      <c r="A312" s="6" t="s">
        <v>771</v>
      </c>
      <c r="B312" s="6"/>
      <c r="C312" s="6"/>
      <c r="D312" s="6" t="s">
        <v>772</v>
      </c>
      <c r="E312" s="49" t="s">
        <v>106</v>
      </c>
      <c r="F312" s="7"/>
      <c r="G312" s="54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>
      <c r="A313" s="6" t="s">
        <v>483</v>
      </c>
      <c r="B313" s="6"/>
      <c r="C313" s="6"/>
      <c r="D313" s="6" t="s">
        <v>772</v>
      </c>
      <c r="E313" s="49" t="s">
        <v>106</v>
      </c>
      <c r="F313" s="7"/>
      <c r="G313" s="54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>
      <c r="A314" s="6" t="s">
        <v>485</v>
      </c>
      <c r="B314" s="6"/>
      <c r="C314" s="6"/>
      <c r="D314" s="49" t="s">
        <v>127</v>
      </c>
      <c r="E314" s="49"/>
      <c r="F314" s="7"/>
      <c r="G314" s="54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>
      <c r="A315" s="6" t="s">
        <v>486</v>
      </c>
      <c r="B315" s="6"/>
      <c r="C315" s="6"/>
      <c r="D315" s="49" t="s">
        <v>127</v>
      </c>
      <c r="E315" s="49"/>
      <c r="F315" s="7"/>
      <c r="G315" s="54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>
      <c r="A316" s="6" t="s">
        <v>489</v>
      </c>
      <c r="B316" s="6"/>
      <c r="C316" s="6"/>
      <c r="D316" s="49" t="s">
        <v>127</v>
      </c>
      <c r="E316" s="49"/>
      <c r="F316" s="7"/>
      <c r="G316" s="54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>
      <c r="A317" s="6" t="s">
        <v>773</v>
      </c>
      <c r="B317" s="6"/>
      <c r="C317" s="6"/>
      <c r="D317" s="6" t="s">
        <v>772</v>
      </c>
      <c r="E317" s="49" t="s">
        <v>106</v>
      </c>
      <c r="F317" s="7"/>
      <c r="G317" s="54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>
      <c r="A318" s="6" t="s">
        <v>495</v>
      </c>
      <c r="B318" s="6" t="s">
        <v>495</v>
      </c>
      <c r="C318" s="6" t="s">
        <v>223</v>
      </c>
      <c r="D318" s="56" t="s">
        <v>774</v>
      </c>
      <c r="E318" s="58" t="s">
        <v>775</v>
      </c>
      <c r="F318" s="59" t="s">
        <v>776</v>
      </c>
      <c r="G318" s="54"/>
      <c r="H318" s="7"/>
      <c r="I318" s="7"/>
      <c r="J318" s="7"/>
      <c r="K318" s="7"/>
      <c r="L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>
      <c r="A319" s="6" t="s">
        <v>498</v>
      </c>
      <c r="B319" s="6" t="s">
        <v>498</v>
      </c>
      <c r="C319" s="6" t="s">
        <v>223</v>
      </c>
      <c r="D319" s="60" t="s">
        <v>777</v>
      </c>
      <c r="E319" s="58" t="s">
        <v>775</v>
      </c>
      <c r="F319" s="7"/>
      <c r="G319" s="54"/>
      <c r="H319" s="7"/>
      <c r="I319" s="7"/>
      <c r="J319" s="7"/>
      <c r="K319" s="7"/>
      <c r="L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>
      <c r="A320" s="6" t="s">
        <v>499</v>
      </c>
      <c r="B320" s="6" t="s">
        <v>499</v>
      </c>
      <c r="C320" s="6" t="s">
        <v>223</v>
      </c>
      <c r="D320" s="56" t="s">
        <v>777</v>
      </c>
      <c r="E320" s="61" t="s">
        <v>775</v>
      </c>
      <c r="F320" s="6" t="s">
        <v>778</v>
      </c>
      <c r="G320" s="54"/>
      <c r="H320" s="7"/>
      <c r="I320" s="7"/>
      <c r="J320" s="7"/>
      <c r="K320" s="7"/>
      <c r="L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>
      <c r="A321" s="6" t="s">
        <v>500</v>
      </c>
      <c r="B321" s="6"/>
      <c r="C321" s="6" t="s">
        <v>223</v>
      </c>
      <c r="D321" s="6" t="s">
        <v>777</v>
      </c>
      <c r="E321" s="62" t="s">
        <v>775</v>
      </c>
      <c r="F321" s="7"/>
      <c r="G321" s="54"/>
      <c r="H321" s="7"/>
      <c r="I321" s="7"/>
      <c r="J321" s="7"/>
      <c r="K321" s="7"/>
      <c r="L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>
      <c r="A322" s="6" t="s">
        <v>501</v>
      </c>
      <c r="B322" s="6" t="s">
        <v>501</v>
      </c>
      <c r="C322" s="6" t="s">
        <v>223</v>
      </c>
      <c r="D322" s="60" t="s">
        <v>779</v>
      </c>
      <c r="E322" s="62" t="s">
        <v>775</v>
      </c>
      <c r="F322" s="63" t="s">
        <v>574</v>
      </c>
      <c r="G322" s="54"/>
      <c r="H322" s="7"/>
      <c r="I322" s="7"/>
      <c r="J322" s="7"/>
      <c r="K322" s="7"/>
      <c r="L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>
      <c r="A323" s="6"/>
      <c r="B323" s="6"/>
      <c r="C323" s="6"/>
      <c r="D323" s="6"/>
      <c r="E323" s="49"/>
      <c r="F323" s="7"/>
      <c r="G323" s="54"/>
      <c r="H323" s="7"/>
      <c r="I323" s="7"/>
      <c r="J323" s="7"/>
      <c r="K323" s="7"/>
      <c r="L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>
      <c r="A324" s="6" t="s">
        <v>502</v>
      </c>
      <c r="B324" s="6" t="s">
        <v>502</v>
      </c>
      <c r="C324" s="6" t="s">
        <v>780</v>
      </c>
      <c r="D324" s="64" t="s">
        <v>779</v>
      </c>
      <c r="E324" s="49" t="s">
        <v>106</v>
      </c>
      <c r="F324" s="7"/>
      <c r="G324" s="54"/>
      <c r="H324" s="7"/>
      <c r="I324" s="7"/>
      <c r="J324" s="7"/>
      <c r="K324" s="7"/>
      <c r="L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>
      <c r="A325" s="6" t="s">
        <v>505</v>
      </c>
      <c r="B325" s="6" t="s">
        <v>505</v>
      </c>
      <c r="C325" s="6" t="s">
        <v>506</v>
      </c>
      <c r="D325" s="60" t="s">
        <v>779</v>
      </c>
      <c r="E325" s="49" t="s">
        <v>106</v>
      </c>
      <c r="F325" s="7"/>
      <c r="G325" s="54"/>
      <c r="H325" s="7"/>
      <c r="I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>
      <c r="A326" s="6" t="s">
        <v>507</v>
      </c>
      <c r="B326" s="6" t="s">
        <v>507</v>
      </c>
      <c r="C326" s="6" t="s">
        <v>506</v>
      </c>
      <c r="D326" s="60" t="s">
        <v>779</v>
      </c>
      <c r="E326" s="49" t="s">
        <v>106</v>
      </c>
      <c r="F326" s="7"/>
      <c r="G326" s="54"/>
      <c r="H326" s="7"/>
      <c r="I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>
      <c r="A327" s="6" t="s">
        <v>508</v>
      </c>
      <c r="B327" s="6" t="s">
        <v>508</v>
      </c>
      <c r="C327" s="6" t="s">
        <v>506</v>
      </c>
      <c r="D327" s="64" t="s">
        <v>779</v>
      </c>
      <c r="E327" s="49" t="s">
        <v>106</v>
      </c>
      <c r="F327" s="7"/>
      <c r="G327" s="54"/>
      <c r="H327" s="7"/>
      <c r="I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>
      <c r="A328" s="49" t="s">
        <v>509</v>
      </c>
      <c r="B328" s="49" t="s">
        <v>509</v>
      </c>
      <c r="C328" s="49" t="s">
        <v>245</v>
      </c>
      <c r="D328" s="58" t="s">
        <v>781</v>
      </c>
      <c r="E328" s="49" t="s">
        <v>106</v>
      </c>
      <c r="F328" s="48"/>
      <c r="G328" s="55"/>
      <c r="H328" s="48"/>
      <c r="I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</row>
    <row r="329">
      <c r="A329" s="6" t="s">
        <v>516</v>
      </c>
      <c r="B329" s="6"/>
      <c r="C329" s="6">
        <v>17.5</v>
      </c>
      <c r="D329" s="56" t="s">
        <v>781</v>
      </c>
      <c r="E329" s="49" t="s">
        <v>106</v>
      </c>
      <c r="F329" s="7"/>
      <c r="G329" s="54"/>
      <c r="H329" s="7"/>
      <c r="I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>
      <c r="A330" s="6" t="s">
        <v>519</v>
      </c>
      <c r="B330" s="6" t="s">
        <v>519</v>
      </c>
      <c r="C330" s="6">
        <v>17.5</v>
      </c>
      <c r="D330" s="56" t="s">
        <v>781</v>
      </c>
      <c r="E330" s="49" t="s">
        <v>106</v>
      </c>
      <c r="F330" s="7"/>
      <c r="G330" s="54"/>
      <c r="H330" s="7"/>
      <c r="I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>
      <c r="A331" s="6" t="s">
        <v>520</v>
      </c>
      <c r="B331" s="49" t="s">
        <v>520</v>
      </c>
      <c r="C331" s="6">
        <v>17.5</v>
      </c>
      <c r="D331" s="56" t="s">
        <v>781</v>
      </c>
      <c r="E331" s="49" t="s">
        <v>106</v>
      </c>
      <c r="F331" s="7"/>
      <c r="G331" s="54"/>
      <c r="H331" s="7"/>
      <c r="I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>
      <c r="A332" s="6" t="s">
        <v>511</v>
      </c>
      <c r="B332" s="6" t="s">
        <v>511</v>
      </c>
      <c r="C332" s="6" t="s">
        <v>223</v>
      </c>
      <c r="D332" s="60" t="s">
        <v>782</v>
      </c>
      <c r="E332" s="49"/>
      <c r="F332" s="7"/>
      <c r="G332" s="54"/>
      <c r="H332" s="7"/>
      <c r="I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>
      <c r="A333" s="6" t="s">
        <v>514</v>
      </c>
      <c r="B333" s="6" t="s">
        <v>514</v>
      </c>
      <c r="C333" s="6" t="s">
        <v>223</v>
      </c>
      <c r="D333" s="60" t="s">
        <v>782</v>
      </c>
      <c r="E333" s="49"/>
      <c r="F333" s="7"/>
      <c r="G333" s="54"/>
      <c r="H333" s="7"/>
      <c r="I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>
      <c r="A334" s="6" t="s">
        <v>515</v>
      </c>
      <c r="B334" s="6" t="s">
        <v>515</v>
      </c>
      <c r="C334" s="6" t="s">
        <v>223</v>
      </c>
      <c r="D334" s="60" t="s">
        <v>782</v>
      </c>
      <c r="E334" s="49"/>
      <c r="F334" s="7"/>
      <c r="G334" s="54"/>
      <c r="H334" s="7"/>
      <c r="I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>
      <c r="A335" s="6"/>
      <c r="B335" s="6"/>
      <c r="C335" s="6"/>
      <c r="D335" s="6"/>
      <c r="E335" s="49"/>
      <c r="F335" s="7"/>
      <c r="G335" s="54"/>
      <c r="H335" s="7"/>
      <c r="I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>
      <c r="A336" s="6" t="s">
        <v>523</v>
      </c>
      <c r="B336" s="6" t="s">
        <v>523</v>
      </c>
      <c r="C336" s="6" t="s">
        <v>783</v>
      </c>
      <c r="D336" s="56" t="s">
        <v>784</v>
      </c>
      <c r="E336" s="41" t="s">
        <v>785</v>
      </c>
      <c r="F336" s="7"/>
      <c r="G336" s="54"/>
      <c r="H336" s="7"/>
      <c r="I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>
      <c r="A337" s="6" t="s">
        <v>521</v>
      </c>
      <c r="B337" s="6" t="s">
        <v>521</v>
      </c>
      <c r="C337" s="6" t="s">
        <v>786</v>
      </c>
      <c r="D337" s="56" t="s">
        <v>784</v>
      </c>
      <c r="E337" s="65" t="s">
        <v>785</v>
      </c>
      <c r="F337" s="49" t="s">
        <v>787</v>
      </c>
      <c r="G337" s="54"/>
      <c r="H337" s="7"/>
      <c r="I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>
      <c r="A338" s="6" t="s">
        <v>526</v>
      </c>
      <c r="B338" s="6"/>
      <c r="C338" s="6" t="s">
        <v>223</v>
      </c>
      <c r="D338" s="63" t="s">
        <v>788</v>
      </c>
      <c r="E338" s="6" t="s">
        <v>789</v>
      </c>
      <c r="F338" s="7"/>
      <c r="G338" s="54"/>
      <c r="H338" s="7"/>
      <c r="I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>
      <c r="A339" s="6" t="s">
        <v>530</v>
      </c>
      <c r="B339" s="6"/>
      <c r="C339" s="6" t="s">
        <v>223</v>
      </c>
      <c r="D339" s="63" t="s">
        <v>788</v>
      </c>
      <c r="E339" s="6" t="s">
        <v>789</v>
      </c>
      <c r="F339" s="7"/>
      <c r="G339" s="54"/>
      <c r="H339" s="7"/>
      <c r="I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>
      <c r="A340" s="6" t="s">
        <v>532</v>
      </c>
      <c r="B340" s="6"/>
      <c r="C340" s="6" t="s">
        <v>223</v>
      </c>
      <c r="D340" s="63" t="s">
        <v>788</v>
      </c>
      <c r="E340" s="66" t="s">
        <v>790</v>
      </c>
      <c r="F340" s="58" t="s">
        <v>791</v>
      </c>
      <c r="G340" s="54"/>
      <c r="H340" s="7"/>
      <c r="I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>
      <c r="A341" s="49" t="s">
        <v>792</v>
      </c>
      <c r="B341" s="6"/>
      <c r="C341" s="6" t="s">
        <v>793</v>
      </c>
      <c r="D341" s="67" t="s">
        <v>788</v>
      </c>
      <c r="E341" s="49" t="s">
        <v>794</v>
      </c>
      <c r="F341" s="7"/>
      <c r="G341" s="54"/>
      <c r="H341" s="7"/>
      <c r="I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>
      <c r="A342" s="49" t="s">
        <v>533</v>
      </c>
      <c r="B342" s="6"/>
      <c r="C342" s="6" t="s">
        <v>795</v>
      </c>
      <c r="D342" s="56" t="s">
        <v>788</v>
      </c>
      <c r="F342" s="7"/>
      <c r="G342" s="54"/>
      <c r="H342" s="7"/>
      <c r="I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>
      <c r="A343" s="6" t="s">
        <v>538</v>
      </c>
      <c r="B343" s="6" t="s">
        <v>538</v>
      </c>
      <c r="C343" s="6" t="s">
        <v>796</v>
      </c>
      <c r="D343" s="56" t="s">
        <v>797</v>
      </c>
      <c r="E343" s="6" t="s">
        <v>798</v>
      </c>
      <c r="F343" s="7"/>
      <c r="G343" s="54"/>
      <c r="H343" s="7"/>
      <c r="I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>
      <c r="A344" s="6" t="s">
        <v>542</v>
      </c>
      <c r="B344" s="6"/>
      <c r="C344" s="6" t="s">
        <v>795</v>
      </c>
      <c r="D344" s="6" t="s">
        <v>799</v>
      </c>
      <c r="E344" s="7"/>
      <c r="F344" s="7"/>
      <c r="G344" s="54"/>
      <c r="H344" s="7"/>
      <c r="I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>
      <c r="A345" s="6" t="s">
        <v>544</v>
      </c>
      <c r="B345" s="6" t="s">
        <v>544</v>
      </c>
      <c r="C345" s="6" t="s">
        <v>313</v>
      </c>
      <c r="D345" s="68" t="s">
        <v>800</v>
      </c>
      <c r="E345" s="41" t="s">
        <v>785</v>
      </c>
      <c r="F345" s="6"/>
      <c r="G345" s="54"/>
      <c r="H345" s="7"/>
      <c r="I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>
      <c r="A346" s="6"/>
      <c r="B346" s="6"/>
      <c r="C346" s="6"/>
      <c r="D346" s="69"/>
      <c r="E346" s="6"/>
      <c r="F346" s="6"/>
      <c r="G346" s="54"/>
      <c r="H346" s="7"/>
      <c r="I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>
      <c r="A347" s="6" t="s">
        <v>546</v>
      </c>
      <c r="B347" s="6" t="s">
        <v>546</v>
      </c>
      <c r="C347" s="6" t="s">
        <v>506</v>
      </c>
      <c r="D347" s="70" t="s">
        <v>801</v>
      </c>
      <c r="E347" s="60" t="s">
        <v>802</v>
      </c>
      <c r="F347" s="6" t="s">
        <v>803</v>
      </c>
      <c r="G347" s="54"/>
      <c r="H347" s="7"/>
      <c r="I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>
      <c r="A348" s="6" t="s">
        <v>549</v>
      </c>
      <c r="B348" s="6" t="s">
        <v>549</v>
      </c>
      <c r="C348" s="6" t="s">
        <v>506</v>
      </c>
      <c r="D348" s="68" t="s">
        <v>804</v>
      </c>
      <c r="E348" s="59" t="s">
        <v>805</v>
      </c>
      <c r="F348" s="49" t="s">
        <v>778</v>
      </c>
      <c r="G348" s="54"/>
      <c r="H348" s="7"/>
      <c r="I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>
      <c r="A349" s="54"/>
      <c r="B349" s="54"/>
      <c r="C349" s="54"/>
      <c r="D349" s="7"/>
      <c r="E349" s="7"/>
      <c r="F349" s="7"/>
      <c r="G349" s="54"/>
      <c r="H349" s="7"/>
      <c r="I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>
      <c r="A350" s="6" t="s">
        <v>550</v>
      </c>
      <c r="B350" s="6"/>
      <c r="C350" s="6" t="s">
        <v>806</v>
      </c>
      <c r="D350" s="71" t="s">
        <v>807</v>
      </c>
      <c r="E350" s="72" t="s">
        <v>802</v>
      </c>
      <c r="F350" s="7"/>
      <c r="G350" s="54"/>
      <c r="H350" s="7"/>
      <c r="I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>
      <c r="A351" s="6" t="s">
        <v>555</v>
      </c>
      <c r="B351" s="6"/>
      <c r="C351" s="6" t="s">
        <v>557</v>
      </c>
      <c r="D351" s="71" t="s">
        <v>807</v>
      </c>
      <c r="E351" s="49" t="s">
        <v>808</v>
      </c>
      <c r="F351" s="7"/>
      <c r="G351" s="54"/>
      <c r="H351" s="7"/>
      <c r="I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>
      <c r="A352" s="6" t="s">
        <v>556</v>
      </c>
      <c r="B352" s="6"/>
      <c r="C352" s="6" t="s">
        <v>806</v>
      </c>
      <c r="D352" s="73" t="s">
        <v>809</v>
      </c>
      <c r="E352" s="49" t="s">
        <v>808</v>
      </c>
      <c r="F352" s="7"/>
      <c r="G352" s="54"/>
      <c r="H352" s="7"/>
      <c r="I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>
      <c r="A353" s="6" t="s">
        <v>559</v>
      </c>
      <c r="B353" s="6" t="s">
        <v>559</v>
      </c>
      <c r="C353" s="6" t="s">
        <v>551</v>
      </c>
      <c r="D353" s="74" t="s">
        <v>810</v>
      </c>
      <c r="E353" s="69" t="s">
        <v>802</v>
      </c>
      <c r="F353" s="6" t="s">
        <v>811</v>
      </c>
      <c r="G353" s="54"/>
      <c r="H353" s="7"/>
      <c r="I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>
      <c r="A354" s="54"/>
      <c r="B354" s="54"/>
      <c r="C354" s="54"/>
      <c r="D354" s="7"/>
      <c r="E354" s="7"/>
      <c r="F354" s="7"/>
      <c r="G354" s="54"/>
      <c r="H354" s="7"/>
      <c r="I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>
      <c r="A355" s="6" t="s">
        <v>561</v>
      </c>
      <c r="B355" s="6" t="s">
        <v>561</v>
      </c>
      <c r="C355" s="6" t="s">
        <v>812</v>
      </c>
      <c r="D355" s="56" t="s">
        <v>813</v>
      </c>
      <c r="E355" s="49" t="s">
        <v>106</v>
      </c>
      <c r="F355" s="7"/>
      <c r="G355" s="54"/>
      <c r="H355" s="7"/>
      <c r="I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>
      <c r="A356" s="6" t="s">
        <v>563</v>
      </c>
      <c r="B356" s="6" t="s">
        <v>563</v>
      </c>
      <c r="C356" s="6" t="s">
        <v>812</v>
      </c>
      <c r="D356" s="60" t="s">
        <v>814</v>
      </c>
      <c r="E356" s="6" t="s">
        <v>815</v>
      </c>
      <c r="F356" s="7"/>
      <c r="G356" s="54"/>
      <c r="H356" s="7"/>
      <c r="I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>
      <c r="A357" s="6" t="s">
        <v>564</v>
      </c>
      <c r="B357" s="6" t="s">
        <v>564</v>
      </c>
      <c r="C357" s="6" t="s">
        <v>816</v>
      </c>
      <c r="D357" s="75" t="s">
        <v>817</v>
      </c>
      <c r="E357" s="49" t="s">
        <v>127</v>
      </c>
      <c r="F357" s="49" t="s">
        <v>106</v>
      </c>
      <c r="G357" s="54"/>
      <c r="H357" s="7"/>
      <c r="I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>
      <c r="A358" s="6" t="s">
        <v>567</v>
      </c>
      <c r="B358" s="6" t="s">
        <v>818</v>
      </c>
      <c r="C358" s="6" t="s">
        <v>819</v>
      </c>
      <c r="D358" s="76" t="s">
        <v>820</v>
      </c>
      <c r="E358" s="77" t="s">
        <v>802</v>
      </c>
      <c r="F358" s="6" t="s">
        <v>821</v>
      </c>
      <c r="G358" s="6" t="s">
        <v>822</v>
      </c>
      <c r="H358" s="7"/>
      <c r="I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>
      <c r="A359" s="54"/>
      <c r="B359" s="54"/>
      <c r="C359" s="54"/>
      <c r="D359" s="7"/>
      <c r="E359" s="7"/>
      <c r="F359" s="7"/>
      <c r="G359" s="54"/>
      <c r="H359" s="7"/>
      <c r="I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>
      <c r="A360" s="6" t="s">
        <v>568</v>
      </c>
      <c r="B360" s="6" t="s">
        <v>568</v>
      </c>
      <c r="C360" s="6" t="s">
        <v>823</v>
      </c>
      <c r="D360" s="1" t="s">
        <v>824</v>
      </c>
      <c r="E360" s="49" t="s">
        <v>808</v>
      </c>
      <c r="F360" s="7"/>
      <c r="G360" s="54"/>
      <c r="H360" s="7"/>
      <c r="I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>
      <c r="A361" s="6" t="s">
        <v>575</v>
      </c>
      <c r="B361" s="6"/>
      <c r="C361" s="6" t="s">
        <v>823</v>
      </c>
      <c r="D361" s="78" t="s">
        <v>825</v>
      </c>
      <c r="E361" s="72" t="s">
        <v>802</v>
      </c>
      <c r="F361" s="6" t="s">
        <v>826</v>
      </c>
      <c r="G361" s="54"/>
      <c r="H361" s="7"/>
      <c r="I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>
      <c r="A362" s="6" t="s">
        <v>576</v>
      </c>
      <c r="B362" s="6" t="s">
        <v>576</v>
      </c>
      <c r="C362" s="6" t="s">
        <v>823</v>
      </c>
      <c r="D362" s="79" t="s">
        <v>827</v>
      </c>
      <c r="E362" s="49" t="s">
        <v>808</v>
      </c>
      <c r="F362" s="7"/>
      <c r="G362" s="54"/>
      <c r="H362" s="7"/>
      <c r="I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>
      <c r="A363" s="6" t="s">
        <v>577</v>
      </c>
      <c r="B363" s="6" t="s">
        <v>577</v>
      </c>
      <c r="C363" s="6" t="s">
        <v>823</v>
      </c>
      <c r="D363" s="79" t="s">
        <v>828</v>
      </c>
      <c r="E363" s="49" t="s">
        <v>808</v>
      </c>
      <c r="F363" s="7"/>
      <c r="G363" s="54"/>
      <c r="H363" s="7"/>
      <c r="I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>
      <c r="A364" s="3" t="s">
        <v>582</v>
      </c>
      <c r="B364" s="1" t="s">
        <v>582</v>
      </c>
      <c r="C364" s="6" t="s">
        <v>829</v>
      </c>
      <c r="D364" s="80" t="s">
        <v>127</v>
      </c>
      <c r="E364" s="1" t="s">
        <v>778</v>
      </c>
      <c r="G364" s="54"/>
    </row>
    <row r="365">
      <c r="A365" s="3" t="s">
        <v>584</v>
      </c>
      <c r="B365" s="3" t="s">
        <v>584</v>
      </c>
      <c r="C365" s="3" t="s">
        <v>830</v>
      </c>
      <c r="D365" s="68" t="s">
        <v>831</v>
      </c>
      <c r="E365" s="59" t="s">
        <v>805</v>
      </c>
      <c r="F365" s="1" t="s">
        <v>106</v>
      </c>
      <c r="G365" s="3"/>
    </row>
    <row r="366">
      <c r="A366" s="3" t="s">
        <v>578</v>
      </c>
      <c r="B366" s="3" t="s">
        <v>578</v>
      </c>
      <c r="C366" s="3" t="s">
        <v>830</v>
      </c>
      <c r="D366" s="81" t="s">
        <v>832</v>
      </c>
      <c r="E366" s="3" t="s">
        <v>805</v>
      </c>
      <c r="G366" s="3"/>
    </row>
    <row r="367">
      <c r="A367" s="3" t="s">
        <v>833</v>
      </c>
      <c r="C367" s="3" t="s">
        <v>834</v>
      </c>
      <c r="D367" s="81" t="s">
        <v>835</v>
      </c>
      <c r="E367" s="3" t="s">
        <v>805</v>
      </c>
      <c r="F367" s="3" t="s">
        <v>836</v>
      </c>
      <c r="G367" s="3"/>
    </row>
    <row r="368">
      <c r="B368" s="3"/>
      <c r="C368" s="3" t="s">
        <v>834</v>
      </c>
      <c r="D368" s="1" t="s">
        <v>837</v>
      </c>
      <c r="E368" s="3" t="s">
        <v>838</v>
      </c>
      <c r="G368" s="3"/>
    </row>
    <row r="369">
      <c r="A369" s="3"/>
      <c r="B369" s="3"/>
      <c r="C369" s="3"/>
      <c r="G369" s="3"/>
    </row>
    <row r="370">
      <c r="A370" s="21" t="s">
        <v>591</v>
      </c>
      <c r="B370" s="3"/>
      <c r="C370" s="3">
        <v>21.0</v>
      </c>
      <c r="D370" s="6" t="s">
        <v>772</v>
      </c>
      <c r="G370" s="3"/>
    </row>
    <row r="371">
      <c r="A371" s="21" t="s">
        <v>587</v>
      </c>
      <c r="B371" s="3"/>
      <c r="C371" s="3">
        <v>5.0</v>
      </c>
      <c r="D371" s="6" t="s">
        <v>772</v>
      </c>
      <c r="G371" s="3"/>
    </row>
    <row r="372">
      <c r="A372" s="21" t="s">
        <v>589</v>
      </c>
      <c r="B372" s="3"/>
      <c r="C372" s="3">
        <v>5.0</v>
      </c>
      <c r="D372" s="6" t="s">
        <v>772</v>
      </c>
      <c r="E372" s="6"/>
      <c r="F372" s="6"/>
      <c r="G372" s="3"/>
    </row>
    <row r="373">
      <c r="A373" s="3" t="s">
        <v>596</v>
      </c>
      <c r="B373" s="3"/>
      <c r="C373" s="3" t="s">
        <v>597</v>
      </c>
      <c r="D373" s="82" t="s">
        <v>839</v>
      </c>
      <c r="E373" s="6" t="s">
        <v>826</v>
      </c>
      <c r="F373" s="71" t="s">
        <v>840</v>
      </c>
      <c r="G373" s="3"/>
    </row>
    <row r="374">
      <c r="A374" s="3" t="s">
        <v>841</v>
      </c>
      <c r="B374" s="3"/>
      <c r="C374" s="3" t="s">
        <v>597</v>
      </c>
      <c r="D374" s="3" t="s">
        <v>842</v>
      </c>
      <c r="E374" s="49" t="s">
        <v>127</v>
      </c>
      <c r="G374" s="3"/>
    </row>
    <row r="375">
      <c r="A375" s="3" t="s">
        <v>594</v>
      </c>
      <c r="B375" s="3" t="s">
        <v>594</v>
      </c>
      <c r="C375" s="3" t="s">
        <v>223</v>
      </c>
      <c r="D375" s="81" t="s">
        <v>843</v>
      </c>
      <c r="E375" s="63" t="s">
        <v>844</v>
      </c>
      <c r="G375" s="3"/>
    </row>
    <row r="376">
      <c r="A376" s="3" t="s">
        <v>595</v>
      </c>
      <c r="B376" s="3" t="s">
        <v>595</v>
      </c>
      <c r="C376" s="3" t="s">
        <v>223</v>
      </c>
      <c r="D376" s="81" t="s">
        <v>845</v>
      </c>
      <c r="E376" s="3" t="s">
        <v>805</v>
      </c>
      <c r="G376" s="3"/>
    </row>
    <row r="377">
      <c r="A377" s="3"/>
      <c r="B377" s="3"/>
      <c r="C377" s="3"/>
      <c r="D377" s="3"/>
      <c r="G377" s="3"/>
    </row>
    <row r="378">
      <c r="A378" s="3" t="s">
        <v>598</v>
      </c>
      <c r="B378" s="3" t="s">
        <v>598</v>
      </c>
      <c r="C378" s="3" t="s">
        <v>223</v>
      </c>
      <c r="D378" s="81" t="s">
        <v>846</v>
      </c>
      <c r="E378" s="82" t="s">
        <v>805</v>
      </c>
      <c r="G378" s="3" t="s">
        <v>847</v>
      </c>
    </row>
    <row r="379">
      <c r="A379" s="3" t="s">
        <v>600</v>
      </c>
      <c r="B379" s="1"/>
      <c r="C379" s="3" t="s">
        <v>223</v>
      </c>
      <c r="D379" s="83" t="s">
        <v>848</v>
      </c>
      <c r="E379" s="49" t="s">
        <v>808</v>
      </c>
      <c r="F379" s="1" t="s">
        <v>106</v>
      </c>
      <c r="G379" s="3"/>
    </row>
    <row r="380">
      <c r="A380" s="3" t="s">
        <v>601</v>
      </c>
      <c r="B380" s="3"/>
      <c r="C380" s="3" t="s">
        <v>223</v>
      </c>
      <c r="D380" s="81" t="s">
        <v>849</v>
      </c>
      <c r="E380" s="3" t="s">
        <v>127</v>
      </c>
      <c r="F380" s="1" t="s">
        <v>106</v>
      </c>
      <c r="G380" s="3" t="s">
        <v>850</v>
      </c>
    </row>
    <row r="381">
      <c r="A381" s="3" t="s">
        <v>602</v>
      </c>
      <c r="B381" s="3" t="s">
        <v>602</v>
      </c>
      <c r="C381" s="3" t="s">
        <v>223</v>
      </c>
      <c r="D381" s="81" t="s">
        <v>846</v>
      </c>
      <c r="E381" s="82" t="s">
        <v>805</v>
      </c>
      <c r="G381" s="3" t="s">
        <v>851</v>
      </c>
    </row>
    <row r="382">
      <c r="A382" s="3"/>
      <c r="B382" s="3"/>
      <c r="C382" s="3"/>
      <c r="D382" s="3"/>
      <c r="G382" s="3"/>
    </row>
    <row r="383">
      <c r="A383" s="3" t="s">
        <v>603</v>
      </c>
      <c r="B383" s="3" t="s">
        <v>603</v>
      </c>
      <c r="C383" s="3" t="s">
        <v>223</v>
      </c>
      <c r="D383" s="81" t="s">
        <v>852</v>
      </c>
      <c r="E383" s="59" t="s">
        <v>853</v>
      </c>
      <c r="G383" s="3" t="s">
        <v>854</v>
      </c>
    </row>
    <row r="384">
      <c r="A384" s="3" t="s">
        <v>604</v>
      </c>
      <c r="B384" s="3" t="s">
        <v>604</v>
      </c>
      <c r="C384" s="3" t="s">
        <v>223</v>
      </c>
      <c r="D384" s="81" t="s">
        <v>855</v>
      </c>
      <c r="E384" s="73" t="s">
        <v>798</v>
      </c>
      <c r="G384" s="3" t="s">
        <v>856</v>
      </c>
    </row>
    <row r="385">
      <c r="A385" s="3" t="s">
        <v>857</v>
      </c>
      <c r="B385" s="3" t="s">
        <v>857</v>
      </c>
      <c r="C385" s="3" t="s">
        <v>858</v>
      </c>
      <c r="D385" s="81" t="s">
        <v>859</v>
      </c>
      <c r="E385" s="63" t="s">
        <v>860</v>
      </c>
      <c r="G385" s="3"/>
    </row>
    <row r="386">
      <c r="A386" s="3" t="s">
        <v>861</v>
      </c>
      <c r="B386" s="3"/>
      <c r="C386" s="3" t="s">
        <v>858</v>
      </c>
      <c r="D386" s="84" t="s">
        <v>862</v>
      </c>
      <c r="E386" s="85" t="s">
        <v>790</v>
      </c>
      <c r="G386" s="3"/>
    </row>
    <row r="387">
      <c r="A387" s="3"/>
      <c r="B387" s="3"/>
      <c r="C387" s="3"/>
      <c r="D387" s="3"/>
      <c r="G387" s="3"/>
    </row>
    <row r="388">
      <c r="A388" s="3" t="s">
        <v>611</v>
      </c>
      <c r="B388" s="3" t="s">
        <v>818</v>
      </c>
      <c r="C388" s="3" t="s">
        <v>793</v>
      </c>
      <c r="D388" s="59" t="s">
        <v>863</v>
      </c>
      <c r="F388" s="1" t="s">
        <v>106</v>
      </c>
      <c r="G388" s="3"/>
    </row>
    <row r="389">
      <c r="A389" s="3" t="s">
        <v>614</v>
      </c>
      <c r="B389" s="3" t="s">
        <v>614</v>
      </c>
      <c r="C389" s="3" t="s">
        <v>793</v>
      </c>
      <c r="D389" s="81" t="s">
        <v>864</v>
      </c>
      <c r="E389" s="59" t="s">
        <v>865</v>
      </c>
      <c r="G389" s="3" t="s">
        <v>866</v>
      </c>
    </row>
    <row r="390">
      <c r="A390" s="3" t="s">
        <v>615</v>
      </c>
      <c r="B390" s="3" t="s">
        <v>615</v>
      </c>
      <c r="C390" s="3" t="s">
        <v>867</v>
      </c>
      <c r="D390" s="81" t="s">
        <v>868</v>
      </c>
      <c r="E390" s="86" t="s">
        <v>869</v>
      </c>
    </row>
    <row r="391">
      <c r="A391" s="3"/>
      <c r="B391" s="3"/>
      <c r="C391" s="3"/>
      <c r="D391" s="3"/>
      <c r="G391" s="3"/>
    </row>
    <row r="392">
      <c r="A392" s="1" t="s">
        <v>616</v>
      </c>
      <c r="B392" s="1" t="s">
        <v>818</v>
      </c>
      <c r="C392" s="3" t="s">
        <v>870</v>
      </c>
      <c r="D392" s="85" t="s">
        <v>127</v>
      </c>
      <c r="E392" s="87" t="s">
        <v>871</v>
      </c>
      <c r="G392" s="3"/>
    </row>
    <row r="393">
      <c r="A393" s="3" t="s">
        <v>872</v>
      </c>
      <c r="B393" s="3" t="s">
        <v>872</v>
      </c>
      <c r="C393" s="3" t="s">
        <v>873</v>
      </c>
      <c r="D393" s="81" t="s">
        <v>874</v>
      </c>
      <c r="E393" s="3" t="s">
        <v>875</v>
      </c>
      <c r="F393" s="63" t="s">
        <v>876</v>
      </c>
      <c r="G393" s="3" t="s">
        <v>877</v>
      </c>
    </row>
    <row r="394">
      <c r="A394" s="3"/>
      <c r="B394" s="3"/>
      <c r="C394" s="3"/>
      <c r="D394" s="3"/>
      <c r="G394" s="3"/>
    </row>
    <row r="395">
      <c r="A395" s="3" t="s">
        <v>620</v>
      </c>
      <c r="B395" s="3"/>
      <c r="C395" s="3" t="s">
        <v>878</v>
      </c>
      <c r="D395" s="81" t="s">
        <v>879</v>
      </c>
      <c r="E395" s="1" t="s">
        <v>106</v>
      </c>
      <c r="F395" s="3" t="s">
        <v>787</v>
      </c>
      <c r="G395" s="3" t="s">
        <v>880</v>
      </c>
      <c r="H395" s="3" t="s">
        <v>881</v>
      </c>
    </row>
    <row r="396">
      <c r="A396" s="3" t="s">
        <v>623</v>
      </c>
      <c r="B396" s="3"/>
      <c r="C396" s="3" t="s">
        <v>878</v>
      </c>
      <c r="D396" s="81" t="s">
        <v>879</v>
      </c>
      <c r="E396" s="1" t="s">
        <v>882</v>
      </c>
      <c r="G396" s="3" t="s">
        <v>883</v>
      </c>
    </row>
    <row r="397">
      <c r="A397" s="3"/>
      <c r="B397" s="3"/>
      <c r="C397" s="3"/>
    </row>
    <row r="398">
      <c r="A398" s="3" t="s">
        <v>628</v>
      </c>
      <c r="B398" s="3" t="s">
        <v>628</v>
      </c>
      <c r="C398" s="3" t="s">
        <v>884</v>
      </c>
      <c r="D398" s="81" t="s">
        <v>885</v>
      </c>
      <c r="E398" s="1" t="s">
        <v>882</v>
      </c>
    </row>
    <row r="399">
      <c r="A399" s="3" t="s">
        <v>630</v>
      </c>
      <c r="B399" s="3" t="s">
        <v>630</v>
      </c>
      <c r="C399" s="3" t="s">
        <v>884</v>
      </c>
      <c r="D399" s="3" t="s">
        <v>886</v>
      </c>
      <c r="E399" s="1" t="s">
        <v>882</v>
      </c>
    </row>
    <row r="400">
      <c r="A400" s="3" t="s">
        <v>624</v>
      </c>
      <c r="B400" s="3" t="s">
        <v>624</v>
      </c>
      <c r="C400" s="88" t="s">
        <v>313</v>
      </c>
      <c r="D400" s="81" t="s">
        <v>887</v>
      </c>
      <c r="E400" s="89" t="s">
        <v>875</v>
      </c>
    </row>
    <row r="401">
      <c r="A401" s="3" t="s">
        <v>627</v>
      </c>
      <c r="B401" s="1" t="s">
        <v>627</v>
      </c>
      <c r="C401" s="88" t="s">
        <v>313</v>
      </c>
      <c r="D401" s="81" t="s">
        <v>887</v>
      </c>
      <c r="E401" s="89" t="s">
        <v>875</v>
      </c>
    </row>
    <row r="402">
      <c r="A402" s="3" t="s">
        <v>631</v>
      </c>
      <c r="B402" s="3" t="s">
        <v>631</v>
      </c>
      <c r="C402" s="3" t="s">
        <v>888</v>
      </c>
      <c r="D402" s="81" t="s">
        <v>889</v>
      </c>
      <c r="E402" s="90" t="s">
        <v>890</v>
      </c>
    </row>
    <row r="403">
      <c r="A403" s="3" t="s">
        <v>633</v>
      </c>
      <c r="B403" s="3" t="s">
        <v>633</v>
      </c>
      <c r="C403" s="3" t="s">
        <v>873</v>
      </c>
      <c r="D403" s="81" t="s">
        <v>891</v>
      </c>
      <c r="E403" s="86" t="s">
        <v>892</v>
      </c>
    </row>
    <row r="404">
      <c r="A404" s="3"/>
      <c r="B404" s="3"/>
      <c r="C404" s="3"/>
    </row>
    <row r="405">
      <c r="A405" s="3" t="s">
        <v>634</v>
      </c>
      <c r="B405" s="3" t="s">
        <v>634</v>
      </c>
      <c r="C405" s="3" t="s">
        <v>893</v>
      </c>
      <c r="D405" s="81" t="s">
        <v>894</v>
      </c>
      <c r="E405" s="3" t="s">
        <v>892</v>
      </c>
      <c r="F405" s="1" t="s">
        <v>106</v>
      </c>
      <c r="G405" s="3" t="s">
        <v>895</v>
      </c>
    </row>
    <row r="406">
      <c r="A406" s="3" t="s">
        <v>640</v>
      </c>
      <c r="B406" s="3" t="s">
        <v>640</v>
      </c>
      <c r="C406" s="3" t="s">
        <v>893</v>
      </c>
      <c r="D406" s="81" t="s">
        <v>896</v>
      </c>
      <c r="E406" s="3" t="s">
        <v>892</v>
      </c>
      <c r="F406" s="1" t="s">
        <v>106</v>
      </c>
      <c r="G406" s="3" t="s">
        <v>897</v>
      </c>
    </row>
    <row r="407">
      <c r="A407" s="3" t="s">
        <v>641</v>
      </c>
      <c r="B407" s="3" t="s">
        <v>641</v>
      </c>
      <c r="C407" s="3" t="s">
        <v>893</v>
      </c>
      <c r="D407" s="81" t="s">
        <v>898</v>
      </c>
      <c r="E407" s="82" t="s">
        <v>892</v>
      </c>
      <c r="G407" s="3" t="s">
        <v>899</v>
      </c>
    </row>
    <row r="408">
      <c r="A408" s="3" t="s">
        <v>642</v>
      </c>
      <c r="B408" s="3"/>
      <c r="C408" s="3" t="s">
        <v>636</v>
      </c>
      <c r="D408" s="59" t="s">
        <v>898</v>
      </c>
      <c r="E408" s="3" t="s">
        <v>900</v>
      </c>
      <c r="F408" s="1" t="s">
        <v>127</v>
      </c>
    </row>
    <row r="409">
      <c r="A409" s="3" t="s">
        <v>643</v>
      </c>
      <c r="B409" s="3" t="s">
        <v>818</v>
      </c>
      <c r="C409" s="3" t="s">
        <v>636</v>
      </c>
      <c r="D409" s="21" t="s">
        <v>898</v>
      </c>
      <c r="E409" s="3" t="s">
        <v>900</v>
      </c>
      <c r="G409" s="3" t="s">
        <v>901</v>
      </c>
    </row>
    <row r="410">
      <c r="A410" s="3" t="s">
        <v>644</v>
      </c>
      <c r="B410" s="3" t="s">
        <v>644</v>
      </c>
      <c r="C410" s="3" t="s">
        <v>636</v>
      </c>
      <c r="D410" s="81" t="s">
        <v>898</v>
      </c>
      <c r="E410" s="1" t="s">
        <v>882</v>
      </c>
      <c r="G410" s="3" t="s">
        <v>877</v>
      </c>
    </row>
    <row r="411">
      <c r="A411" s="3" t="s">
        <v>902</v>
      </c>
      <c r="B411" s="3"/>
      <c r="C411" s="3" t="s">
        <v>636</v>
      </c>
      <c r="D411" s="84" t="s">
        <v>887</v>
      </c>
      <c r="E411" s="3" t="s">
        <v>903</v>
      </c>
      <c r="F411" s="1" t="s">
        <v>127</v>
      </c>
    </row>
    <row r="412">
      <c r="A412" s="3"/>
      <c r="B412" s="3"/>
      <c r="C412" s="3"/>
    </row>
    <row r="413">
      <c r="A413" s="3" t="s">
        <v>646</v>
      </c>
      <c r="B413" s="3"/>
      <c r="C413" s="3" t="s">
        <v>904</v>
      </c>
      <c r="D413" s="21" t="s">
        <v>905</v>
      </c>
      <c r="E413" s="91" t="s">
        <v>782</v>
      </c>
      <c r="F413" s="84" t="s">
        <v>871</v>
      </c>
    </row>
    <row r="414">
      <c r="A414" s="1" t="s">
        <v>651</v>
      </c>
      <c r="B414" s="1" t="s">
        <v>651</v>
      </c>
      <c r="C414" s="3" t="s">
        <v>904</v>
      </c>
      <c r="D414" s="81" t="s">
        <v>906</v>
      </c>
      <c r="E414" s="81" t="s">
        <v>907</v>
      </c>
      <c r="G414" s="3" t="s">
        <v>908</v>
      </c>
    </row>
    <row r="415">
      <c r="A415" s="92" t="s">
        <v>652</v>
      </c>
      <c r="B415" s="92"/>
      <c r="C415" s="3" t="s">
        <v>904</v>
      </c>
      <c r="D415" s="59" t="s">
        <v>909</v>
      </c>
      <c r="E415" s="93" t="s">
        <v>910</v>
      </c>
      <c r="F415" s="3" t="s">
        <v>911</v>
      </c>
      <c r="G415" s="3" t="s">
        <v>912</v>
      </c>
    </row>
    <row r="416">
      <c r="A416" s="1" t="s">
        <v>654</v>
      </c>
      <c r="B416" s="1" t="s">
        <v>654</v>
      </c>
      <c r="C416" s="3" t="s">
        <v>904</v>
      </c>
      <c r="E416" s="21" t="s">
        <v>875</v>
      </c>
      <c r="F416" s="81" t="s">
        <v>913</v>
      </c>
      <c r="I416" s="3" t="s">
        <v>877</v>
      </c>
    </row>
    <row r="417">
      <c r="A417" s="3" t="s">
        <v>655</v>
      </c>
      <c r="B417" s="3"/>
      <c r="C417" s="3" t="s">
        <v>904</v>
      </c>
      <c r="D417" s="94" t="s">
        <v>914</v>
      </c>
      <c r="G417" s="3" t="s">
        <v>915</v>
      </c>
    </row>
    <row r="418">
      <c r="A418" s="3"/>
      <c r="B418" s="3"/>
      <c r="C418" s="3"/>
    </row>
    <row r="419">
      <c r="A419" s="92" t="s">
        <v>657</v>
      </c>
      <c r="B419" s="92"/>
      <c r="C419" s="3" t="s">
        <v>916</v>
      </c>
      <c r="D419" s="59" t="s">
        <v>917</v>
      </c>
      <c r="E419" s="49" t="s">
        <v>799</v>
      </c>
      <c r="G419" s="3" t="s">
        <v>918</v>
      </c>
    </row>
    <row r="420">
      <c r="A420" s="3" t="s">
        <v>661</v>
      </c>
      <c r="B420" s="3" t="s">
        <v>661</v>
      </c>
      <c r="C420" s="3">
        <v>34.0</v>
      </c>
      <c r="D420" s="49"/>
      <c r="E420" s="49" t="s">
        <v>799</v>
      </c>
    </row>
    <row r="421">
      <c r="A421" s="1" t="s">
        <v>662</v>
      </c>
      <c r="B421" s="1" t="s">
        <v>662</v>
      </c>
      <c r="C421" s="3">
        <v>37.0</v>
      </c>
      <c r="D421" s="1" t="s">
        <v>919</v>
      </c>
      <c r="E421" s="1" t="s">
        <v>127</v>
      </c>
    </row>
    <row r="422">
      <c r="A422" s="3" t="s">
        <v>920</v>
      </c>
      <c r="B422" s="3" t="s">
        <v>920</v>
      </c>
      <c r="C422" s="3"/>
    </row>
    <row r="423">
      <c r="A423" s="3" t="s">
        <v>921</v>
      </c>
      <c r="B423" s="3"/>
      <c r="C423" s="3" t="s">
        <v>922</v>
      </c>
      <c r="D423" s="95" t="s">
        <v>923</v>
      </c>
      <c r="E423" s="3" t="s">
        <v>924</v>
      </c>
      <c r="G423" s="3" t="s">
        <v>925</v>
      </c>
    </row>
    <row r="424">
      <c r="A424" s="3" t="s">
        <v>926</v>
      </c>
      <c r="B424" s="3" t="s">
        <v>926</v>
      </c>
      <c r="C424" s="3" t="s">
        <v>922</v>
      </c>
      <c r="D424" s="81" t="s">
        <v>927</v>
      </c>
      <c r="E424" s="1" t="s">
        <v>882</v>
      </c>
      <c r="G424" s="3" t="s">
        <v>928</v>
      </c>
    </row>
    <row r="425">
      <c r="A425" s="3" t="s">
        <v>929</v>
      </c>
      <c r="B425" s="3" t="s">
        <v>929</v>
      </c>
      <c r="C425" s="3" t="s">
        <v>922</v>
      </c>
      <c r="D425" s="81" t="s">
        <v>930</v>
      </c>
      <c r="E425" s="1" t="s">
        <v>882</v>
      </c>
      <c r="G425" s="3" t="s">
        <v>931</v>
      </c>
    </row>
    <row r="426">
      <c r="A426" s="3" t="s">
        <v>932</v>
      </c>
      <c r="B426" s="3" t="s">
        <v>932</v>
      </c>
      <c r="D426" s="81" t="s">
        <v>933</v>
      </c>
      <c r="G426" s="3" t="s">
        <v>934</v>
      </c>
    </row>
    <row r="427">
      <c r="A427" s="3" t="s">
        <v>935</v>
      </c>
      <c r="B427" s="3"/>
      <c r="D427" s="3" t="s">
        <v>936</v>
      </c>
      <c r="G427" s="3"/>
    </row>
    <row r="428">
      <c r="A428" s="3" t="s">
        <v>937</v>
      </c>
      <c r="B428" s="3" t="s">
        <v>937</v>
      </c>
      <c r="D428" s="3"/>
      <c r="G428" s="3"/>
    </row>
    <row r="429">
      <c r="A429" s="3" t="s">
        <v>938</v>
      </c>
      <c r="B429" s="3"/>
      <c r="D429" s="1" t="s">
        <v>127</v>
      </c>
      <c r="G429" s="3"/>
    </row>
    <row r="430">
      <c r="A430" s="3" t="s">
        <v>938</v>
      </c>
      <c r="B430" s="3"/>
      <c r="D430" s="1" t="s">
        <v>127</v>
      </c>
      <c r="G430" s="3"/>
    </row>
    <row r="431">
      <c r="A431" s="3"/>
      <c r="B431" s="3"/>
      <c r="D431" s="3"/>
      <c r="G431" s="3"/>
    </row>
    <row r="432">
      <c r="A432" s="92" t="s">
        <v>678</v>
      </c>
      <c r="B432" s="96" t="s">
        <v>818</v>
      </c>
      <c r="C432" s="3" t="s">
        <v>223</v>
      </c>
      <c r="D432" s="59" t="s">
        <v>939</v>
      </c>
      <c r="E432" s="59" t="s">
        <v>940</v>
      </c>
      <c r="F432" s="3" t="s">
        <v>941</v>
      </c>
      <c r="G432" s="1" t="s">
        <v>942</v>
      </c>
    </row>
    <row r="433">
      <c r="A433" s="3" t="s">
        <v>681</v>
      </c>
      <c r="B433" s="3" t="s">
        <v>818</v>
      </c>
      <c r="C433" s="3" t="s">
        <v>223</v>
      </c>
      <c r="D433" s="59" t="s">
        <v>943</v>
      </c>
      <c r="E433" s="1" t="s">
        <v>127</v>
      </c>
      <c r="G433" s="1" t="s">
        <v>944</v>
      </c>
    </row>
    <row r="434">
      <c r="A434" s="3" t="s">
        <v>682</v>
      </c>
      <c r="B434" s="3" t="s">
        <v>818</v>
      </c>
      <c r="C434" s="3" t="s">
        <v>223</v>
      </c>
      <c r="D434" s="59" t="s">
        <v>945</v>
      </c>
      <c r="E434" s="1" t="s">
        <v>946</v>
      </c>
      <c r="G434" s="3" t="s">
        <v>947</v>
      </c>
    </row>
    <row r="435">
      <c r="A435" s="3" t="s">
        <v>683</v>
      </c>
      <c r="B435" s="3" t="s">
        <v>683</v>
      </c>
      <c r="C435" s="3" t="s">
        <v>223</v>
      </c>
      <c r="D435" s="81" t="s">
        <v>948</v>
      </c>
      <c r="E435" s="1" t="s">
        <v>106</v>
      </c>
    </row>
    <row r="436">
      <c r="A436" s="92" t="s">
        <v>684</v>
      </c>
      <c r="B436" s="96" t="s">
        <v>818</v>
      </c>
      <c r="C436" s="3" t="s">
        <v>223</v>
      </c>
      <c r="D436" s="59" t="s">
        <v>949</v>
      </c>
      <c r="G436" s="3" t="s">
        <v>950</v>
      </c>
    </row>
    <row r="437">
      <c r="A437" s="3" t="s">
        <v>685</v>
      </c>
      <c r="B437" s="3"/>
      <c r="C437" s="3" t="s">
        <v>223</v>
      </c>
      <c r="D437" s="3" t="s">
        <v>951</v>
      </c>
    </row>
    <row r="438">
      <c r="A438" s="3" t="s">
        <v>686</v>
      </c>
      <c r="B438" s="3"/>
      <c r="C438" s="3" t="s">
        <v>223</v>
      </c>
      <c r="D438" s="3" t="s">
        <v>952</v>
      </c>
      <c r="E438" s="3" t="s">
        <v>953</v>
      </c>
      <c r="F438" s="3"/>
    </row>
    <row r="439">
      <c r="A439" s="1" t="s">
        <v>687</v>
      </c>
      <c r="B439" s="1" t="s">
        <v>687</v>
      </c>
      <c r="C439" s="3" t="s">
        <v>223</v>
      </c>
      <c r="D439" s="81" t="s">
        <v>954</v>
      </c>
      <c r="E439" s="97" t="s">
        <v>955</v>
      </c>
      <c r="F439" s="1" t="s">
        <v>778</v>
      </c>
      <c r="G439" s="3" t="s">
        <v>956</v>
      </c>
      <c r="J439" s="1"/>
      <c r="K439" s="1"/>
    </row>
    <row r="441">
      <c r="A441" s="92" t="s">
        <v>689</v>
      </c>
      <c r="B441" s="92"/>
      <c r="C441" s="3" t="s">
        <v>223</v>
      </c>
      <c r="D441" s="3" t="s">
        <v>957</v>
      </c>
      <c r="E441" s="59" t="s">
        <v>887</v>
      </c>
      <c r="F441" s="59"/>
      <c r="G441" s="3" t="s">
        <v>958</v>
      </c>
    </row>
    <row r="442">
      <c r="A442" s="92" t="s">
        <v>694</v>
      </c>
      <c r="B442" s="96" t="s">
        <v>818</v>
      </c>
      <c r="C442" s="3" t="s">
        <v>223</v>
      </c>
      <c r="D442" s="59" t="s">
        <v>959</v>
      </c>
      <c r="E442" s="59" t="s">
        <v>913</v>
      </c>
      <c r="F442" s="59"/>
      <c r="G442" s="3" t="s">
        <v>960</v>
      </c>
    </row>
    <row r="443">
      <c r="A443" s="92" t="s">
        <v>696</v>
      </c>
      <c r="B443" s="96" t="s">
        <v>818</v>
      </c>
      <c r="C443" s="3" t="s">
        <v>223</v>
      </c>
      <c r="D443" s="59" t="s">
        <v>959</v>
      </c>
      <c r="E443" s="21" t="s">
        <v>961</v>
      </c>
      <c r="F443" s="59"/>
      <c r="G443" s="3" t="s">
        <v>958</v>
      </c>
    </row>
    <row r="445">
      <c r="A445" s="1" t="s">
        <v>700</v>
      </c>
      <c r="B445" s="1" t="s">
        <v>700</v>
      </c>
      <c r="C445" s="3" t="s">
        <v>962</v>
      </c>
      <c r="D445" s="81" t="s">
        <v>963</v>
      </c>
      <c r="E445" s="3" t="s">
        <v>964</v>
      </c>
      <c r="F445" s="98" t="s">
        <v>965</v>
      </c>
      <c r="G445" s="3" t="s">
        <v>966</v>
      </c>
      <c r="H445" s="3" t="s">
        <v>967</v>
      </c>
    </row>
    <row r="446">
      <c r="A446" s="1" t="s">
        <v>704</v>
      </c>
      <c r="B446" s="1" t="s">
        <v>704</v>
      </c>
      <c r="C446" s="3" t="s">
        <v>962</v>
      </c>
      <c r="D446" s="81" t="s">
        <v>968</v>
      </c>
      <c r="E446" s="90" t="s">
        <v>969</v>
      </c>
      <c r="G446" s="3" t="s">
        <v>970</v>
      </c>
    </row>
    <row r="447">
      <c r="A447" s="1" t="s">
        <v>706</v>
      </c>
      <c r="B447" s="1"/>
      <c r="C447" s="3" t="s">
        <v>962</v>
      </c>
      <c r="D447" s="3" t="s">
        <v>971</v>
      </c>
      <c r="E447" s="3" t="s">
        <v>972</v>
      </c>
      <c r="F447" s="59" t="s">
        <v>973</v>
      </c>
      <c r="H447" s="3" t="s">
        <v>974</v>
      </c>
    </row>
    <row r="448">
      <c r="A448" s="92" t="s">
        <v>708</v>
      </c>
      <c r="B448" s="92"/>
      <c r="C448" s="3" t="s">
        <v>962</v>
      </c>
      <c r="D448" s="59" t="s">
        <v>975</v>
      </c>
      <c r="E448" s="3" t="s">
        <v>976</v>
      </c>
      <c r="G448" s="3" t="s">
        <v>977</v>
      </c>
    </row>
    <row r="449">
      <c r="A449" s="1" t="s">
        <v>710</v>
      </c>
      <c r="B449" s="1" t="s">
        <v>710</v>
      </c>
      <c r="C449" s="3" t="s">
        <v>962</v>
      </c>
      <c r="D449" s="81" t="s">
        <v>978</v>
      </c>
      <c r="E449" s="81" t="s">
        <v>976</v>
      </c>
      <c r="F449" s="59" t="s">
        <v>979</v>
      </c>
    </row>
    <row r="450">
      <c r="A450" s="3" t="s">
        <v>980</v>
      </c>
      <c r="B450" s="3"/>
      <c r="C450" s="3"/>
      <c r="D450" s="1" t="s">
        <v>488</v>
      </c>
      <c r="F450" s="3"/>
      <c r="G450" s="3"/>
    </row>
    <row r="451">
      <c r="A451" s="3"/>
      <c r="B451" s="3"/>
      <c r="C451" s="3"/>
      <c r="D451" s="3"/>
      <c r="F451" s="3"/>
      <c r="G451" s="3"/>
    </row>
    <row r="452">
      <c r="A452" s="1" t="s">
        <v>716</v>
      </c>
      <c r="B452" s="1"/>
      <c r="C452" s="3" t="s">
        <v>962</v>
      </c>
      <c r="D452" s="41" t="s">
        <v>785</v>
      </c>
      <c r="E452" s="3" t="s">
        <v>981</v>
      </c>
      <c r="F452" s="3"/>
      <c r="G452" s="3"/>
      <c r="H452" s="3" t="s">
        <v>982</v>
      </c>
    </row>
    <row r="453">
      <c r="D453" s="3" t="s">
        <v>983</v>
      </c>
    </row>
    <row r="454">
      <c r="A454" s="92" t="s">
        <v>984</v>
      </c>
      <c r="B454" s="92"/>
      <c r="C454" s="3" t="s">
        <v>962</v>
      </c>
      <c r="D454" s="59" t="s">
        <v>985</v>
      </c>
      <c r="E454" s="3" t="s">
        <v>986</v>
      </c>
      <c r="G454" s="3" t="s">
        <v>982</v>
      </c>
    </row>
    <row r="455">
      <c r="A455" s="92" t="s">
        <v>987</v>
      </c>
      <c r="B455" s="92"/>
      <c r="C455" s="3" t="s">
        <v>962</v>
      </c>
      <c r="D455" s="59" t="s">
        <v>988</v>
      </c>
      <c r="G455" s="3" t="s">
        <v>989</v>
      </c>
    </row>
    <row r="456">
      <c r="A456" s="92" t="s">
        <v>990</v>
      </c>
      <c r="B456" s="92"/>
      <c r="C456" s="3" t="s">
        <v>962</v>
      </c>
      <c r="D456" s="59" t="s">
        <v>959</v>
      </c>
      <c r="E456" s="3"/>
      <c r="G456" s="3" t="s">
        <v>991</v>
      </c>
    </row>
    <row r="457">
      <c r="A457" s="1"/>
      <c r="B457" s="1"/>
      <c r="D457" s="3"/>
      <c r="E457" s="1"/>
    </row>
    <row r="458">
      <c r="A458" s="3" t="s">
        <v>992</v>
      </c>
      <c r="B458" s="3" t="s">
        <v>992</v>
      </c>
      <c r="C458" s="3" t="s">
        <v>962</v>
      </c>
      <c r="D458" s="81" t="s">
        <v>936</v>
      </c>
      <c r="F458" s="99" t="s">
        <v>979</v>
      </c>
    </row>
    <row r="459">
      <c r="A459" s="1" t="s">
        <v>993</v>
      </c>
      <c r="B459" s="1"/>
      <c r="C459" s="3" t="s">
        <v>962</v>
      </c>
      <c r="D459" s="85" t="s">
        <v>994</v>
      </c>
      <c r="E459" s="41" t="s">
        <v>785</v>
      </c>
    </row>
    <row r="461">
      <c r="A461" s="3" t="s">
        <v>728</v>
      </c>
      <c r="B461" s="3"/>
      <c r="C461" s="3" t="s">
        <v>962</v>
      </c>
      <c r="D461" s="100" t="s">
        <v>995</v>
      </c>
      <c r="E461" s="59" t="s">
        <v>996</v>
      </c>
    </row>
    <row r="462">
      <c r="A462" s="3" t="s">
        <v>730</v>
      </c>
      <c r="B462" s="3"/>
      <c r="C462" s="3" t="s">
        <v>962</v>
      </c>
      <c r="D462" s="59" t="s">
        <v>997</v>
      </c>
    </row>
    <row r="463">
      <c r="A463" s="3" t="s">
        <v>731</v>
      </c>
      <c r="B463" s="3"/>
      <c r="C463" s="3" t="s">
        <v>962</v>
      </c>
      <c r="D463" s="3" t="s">
        <v>998</v>
      </c>
      <c r="G463" s="3" t="s">
        <v>982</v>
      </c>
    </row>
    <row r="464">
      <c r="A464" s="92" t="s">
        <v>999</v>
      </c>
      <c r="B464" s="92"/>
      <c r="C464" s="3" t="s">
        <v>962</v>
      </c>
      <c r="D464" s="85" t="s">
        <v>1000</v>
      </c>
      <c r="E464" s="101"/>
      <c r="F464" s="59" t="s">
        <v>957</v>
      </c>
      <c r="G464" s="1" t="s">
        <v>1001</v>
      </c>
    </row>
    <row r="465">
      <c r="A465" s="3" t="s">
        <v>1002</v>
      </c>
      <c r="B465" s="3"/>
      <c r="C465" s="3" t="s">
        <v>962</v>
      </c>
      <c r="D465" s="3" t="s">
        <v>1003</v>
      </c>
    </row>
    <row r="466">
      <c r="A466" s="1"/>
      <c r="B466" s="1"/>
      <c r="C466" s="3"/>
      <c r="E466" s="1"/>
    </row>
    <row r="467">
      <c r="A467" s="1" t="s">
        <v>1004</v>
      </c>
      <c r="B467" s="1"/>
      <c r="C467" s="3" t="s">
        <v>223</v>
      </c>
      <c r="D467" s="97" t="s">
        <v>1005</v>
      </c>
      <c r="E467" s="1"/>
    </row>
    <row r="468">
      <c r="A468" s="3" t="s">
        <v>736</v>
      </c>
      <c r="B468" s="3"/>
      <c r="C468" s="3" t="s">
        <v>223</v>
      </c>
      <c r="D468" s="79" t="s">
        <v>1006</v>
      </c>
      <c r="E468" s="49" t="s">
        <v>782</v>
      </c>
      <c r="G468" s="3" t="s">
        <v>956</v>
      </c>
    </row>
    <row r="469">
      <c r="A469" s="92" t="s">
        <v>735</v>
      </c>
      <c r="B469" s="92"/>
      <c r="C469" s="3" t="s">
        <v>223</v>
      </c>
      <c r="D469" s="85" t="s">
        <v>1007</v>
      </c>
      <c r="E469" s="1" t="s">
        <v>1008</v>
      </c>
      <c r="G469" s="3" t="s">
        <v>1009</v>
      </c>
    </row>
    <row r="470">
      <c r="A470" s="3"/>
      <c r="B470" s="3"/>
      <c r="D470" s="1"/>
      <c r="E470" s="1"/>
      <c r="G470" s="3"/>
    </row>
    <row r="471">
      <c r="A471" s="3" t="s">
        <v>741</v>
      </c>
      <c r="B471" s="3"/>
      <c r="C471" s="3" t="s">
        <v>962</v>
      </c>
      <c r="D471" s="1" t="s">
        <v>1010</v>
      </c>
      <c r="E471" s="1" t="s">
        <v>1011</v>
      </c>
      <c r="H471" s="3" t="s">
        <v>1012</v>
      </c>
    </row>
    <row r="472">
      <c r="A472" s="3" t="s">
        <v>742</v>
      </c>
      <c r="B472" s="3"/>
      <c r="C472" s="3" t="s">
        <v>962</v>
      </c>
      <c r="D472" s="1" t="s">
        <v>1010</v>
      </c>
      <c r="E472" s="1" t="s">
        <v>1013</v>
      </c>
      <c r="H472" s="3" t="s">
        <v>1014</v>
      </c>
    </row>
    <row r="473">
      <c r="A473" s="3" t="s">
        <v>743</v>
      </c>
      <c r="B473" s="3"/>
      <c r="C473" s="3" t="s">
        <v>962</v>
      </c>
      <c r="E473" s="41" t="s">
        <v>1015</v>
      </c>
    </row>
    <row r="475">
      <c r="A475" s="3" t="s">
        <v>1016</v>
      </c>
      <c r="B475" s="3"/>
      <c r="C475" s="3" t="s">
        <v>962</v>
      </c>
      <c r="D475" s="1" t="s">
        <v>1010</v>
      </c>
      <c r="E475" s="1" t="s">
        <v>1017</v>
      </c>
      <c r="G475" s="3" t="s">
        <v>1018</v>
      </c>
    </row>
    <row r="476">
      <c r="A476" s="3" t="s">
        <v>1019</v>
      </c>
      <c r="B476" s="3"/>
      <c r="C476" s="3" t="s">
        <v>962</v>
      </c>
      <c r="D476" s="1" t="s">
        <v>1010</v>
      </c>
      <c r="E476" s="85" t="s">
        <v>1020</v>
      </c>
      <c r="G476" s="3" t="s">
        <v>1021</v>
      </c>
    </row>
    <row r="477">
      <c r="A477" s="3" t="s">
        <v>1022</v>
      </c>
      <c r="B477" s="3"/>
      <c r="C477" s="3" t="s">
        <v>962</v>
      </c>
      <c r="D477" s="3" t="s">
        <v>1023</v>
      </c>
      <c r="E477" s="3" t="s">
        <v>488</v>
      </c>
      <c r="F477" s="3"/>
    </row>
    <row r="478">
      <c r="A478" s="3" t="s">
        <v>1024</v>
      </c>
      <c r="B478" s="3"/>
      <c r="C478" s="3" t="s">
        <v>962</v>
      </c>
      <c r="D478" s="3" t="s">
        <v>1023</v>
      </c>
      <c r="E478" s="1" t="s">
        <v>1025</v>
      </c>
      <c r="G478" s="3" t="s">
        <v>1026</v>
      </c>
    </row>
    <row r="479">
      <c r="A479" s="1" t="s">
        <v>418</v>
      </c>
      <c r="B479" s="1" t="s">
        <v>418</v>
      </c>
    </row>
    <row r="480">
      <c r="A480" s="3" t="s">
        <v>1027</v>
      </c>
      <c r="B480" s="3" t="s">
        <v>1027</v>
      </c>
      <c r="C480" s="3" t="s">
        <v>1028</v>
      </c>
      <c r="D480" s="3" t="s">
        <v>1029</v>
      </c>
      <c r="E480" s="3" t="s">
        <v>1030</v>
      </c>
      <c r="H480" s="3" t="s">
        <v>1031</v>
      </c>
    </row>
    <row r="481">
      <c r="A481" s="1" t="s">
        <v>1032</v>
      </c>
      <c r="B481" s="1" t="s">
        <v>1032</v>
      </c>
      <c r="C481" s="3" t="s">
        <v>1028</v>
      </c>
      <c r="D481" s="3" t="s">
        <v>1029</v>
      </c>
    </row>
    <row r="482">
      <c r="A482" s="1" t="s">
        <v>1033</v>
      </c>
      <c r="B482" s="1" t="s">
        <v>1033</v>
      </c>
      <c r="C482" s="3" t="s">
        <v>1028</v>
      </c>
      <c r="D482" s="3" t="s">
        <v>1029</v>
      </c>
    </row>
    <row r="483">
      <c r="A483" s="3"/>
      <c r="B483" s="3"/>
    </row>
    <row r="484">
      <c r="A484" s="3" t="s">
        <v>1034</v>
      </c>
      <c r="B484" s="3" t="s">
        <v>1034</v>
      </c>
    </row>
    <row r="485">
      <c r="A485" s="1" t="s">
        <v>1035</v>
      </c>
      <c r="B485" s="1" t="s">
        <v>1035</v>
      </c>
      <c r="C485" s="3" t="s">
        <v>60</v>
      </c>
    </row>
    <row r="486">
      <c r="A486" s="92" t="s">
        <v>1036</v>
      </c>
      <c r="B486" s="92" t="s">
        <v>1036</v>
      </c>
      <c r="C486" s="3" t="s">
        <v>60</v>
      </c>
      <c r="D486" s="102" t="s">
        <v>1037</v>
      </c>
      <c r="E486" s="102" t="s">
        <v>1038</v>
      </c>
      <c r="F486" s="102" t="s">
        <v>1039</v>
      </c>
      <c r="G486" s="3"/>
      <c r="H486" s="3">
        <v>6.0</v>
      </c>
      <c r="I486" s="3">
        <v>12.0</v>
      </c>
    </row>
    <row r="487">
      <c r="A487" s="3" t="s">
        <v>1040</v>
      </c>
      <c r="B487" s="3" t="s">
        <v>1040</v>
      </c>
      <c r="C487" s="3" t="s">
        <v>60</v>
      </c>
      <c r="D487" s="3" t="s">
        <v>1041</v>
      </c>
      <c r="E487" s="3" t="s">
        <v>1042</v>
      </c>
      <c r="F487" s="81" t="s">
        <v>1043</v>
      </c>
      <c r="G487" s="3" t="s">
        <v>1044</v>
      </c>
      <c r="H487" s="3" t="s">
        <v>1045</v>
      </c>
      <c r="I487" s="3" t="s">
        <v>1046</v>
      </c>
    </row>
    <row r="490">
      <c r="A490" s="3" t="s">
        <v>1047</v>
      </c>
      <c r="B490" s="3" t="s">
        <v>1047</v>
      </c>
    </row>
    <row r="491">
      <c r="A491" s="3" t="s">
        <v>762</v>
      </c>
      <c r="B491" s="3" t="s">
        <v>762</v>
      </c>
    </row>
    <row r="492">
      <c r="A492" s="3" t="s">
        <v>763</v>
      </c>
      <c r="B492" s="3" t="s">
        <v>763</v>
      </c>
    </row>
    <row r="493">
      <c r="A493" s="3" t="s">
        <v>764</v>
      </c>
      <c r="B493" s="3" t="s">
        <v>764</v>
      </c>
    </row>
    <row r="494">
      <c r="A494" s="3" t="s">
        <v>765</v>
      </c>
      <c r="B494" s="3" t="s">
        <v>765</v>
      </c>
    </row>
    <row r="495">
      <c r="A495" s="3" t="s">
        <v>766</v>
      </c>
      <c r="B495" s="3" t="s">
        <v>766</v>
      </c>
    </row>
  </sheetData>
  <conditionalFormatting sqref="J310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3" t="s">
        <v>1061</v>
      </c>
      <c r="B3" s="3" t="s">
        <v>1062</v>
      </c>
      <c r="C3" s="3" t="s">
        <v>1063</v>
      </c>
    </row>
    <row r="4">
      <c r="A4" s="3" t="s">
        <v>1064</v>
      </c>
      <c r="B4" s="3" t="s">
        <v>1065</v>
      </c>
      <c r="C4" s="3" t="s">
        <v>1066</v>
      </c>
    </row>
    <row r="5">
      <c r="A5" s="3" t="s">
        <v>1067</v>
      </c>
      <c r="B5" s="3" t="s">
        <v>1068</v>
      </c>
      <c r="C5" s="3" t="s">
        <v>1069</v>
      </c>
    </row>
    <row r="7">
      <c r="A7" s="3" t="s">
        <v>1070</v>
      </c>
      <c r="B7" s="3" t="s">
        <v>1065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</cols>
  <sheetData>
    <row r="1">
      <c r="A1" s="3" t="s">
        <v>1071</v>
      </c>
      <c r="B1" s="3" t="s">
        <v>1072</v>
      </c>
      <c r="C1" s="3" t="s">
        <v>1073</v>
      </c>
      <c r="D1" s="3" t="s">
        <v>1074</v>
      </c>
    </row>
    <row r="2">
      <c r="F2" s="3" t="s">
        <v>1075</v>
      </c>
    </row>
    <row r="3">
      <c r="A3" s="3" t="s">
        <v>464</v>
      </c>
      <c r="B3" s="3"/>
      <c r="C3" s="3">
        <v>10.0</v>
      </c>
    </row>
    <row r="4">
      <c r="A4" s="3" t="s">
        <v>472</v>
      </c>
      <c r="B4" s="3" t="s">
        <v>473</v>
      </c>
      <c r="C4" s="3">
        <v>21.0</v>
      </c>
    </row>
    <row r="5">
      <c r="A5" s="3" t="s">
        <v>474</v>
      </c>
      <c r="B5" s="3" t="s">
        <v>473</v>
      </c>
      <c r="C5" s="3">
        <v>20.0</v>
      </c>
    </row>
    <row r="6">
      <c r="A6" s="3" t="s">
        <v>475</v>
      </c>
      <c r="B6" s="3" t="s">
        <v>476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3" t="s">
        <v>1076</v>
      </c>
      <c r="C2" s="3" t="s">
        <v>1077</v>
      </c>
      <c r="D2" s="3" t="s">
        <v>1078</v>
      </c>
      <c r="F2" s="3" t="s">
        <v>1079</v>
      </c>
    </row>
    <row r="3">
      <c r="A3" s="3" t="s">
        <v>1080</v>
      </c>
    </row>
    <row r="4">
      <c r="A4" s="3" t="s">
        <v>1081</v>
      </c>
    </row>
    <row r="7">
      <c r="A7" s="3" t="s">
        <v>1082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3" t="s">
        <v>1083</v>
      </c>
      <c r="B1" s="103"/>
      <c r="C1" s="103" t="s">
        <v>1084</v>
      </c>
      <c r="D1" s="103"/>
      <c r="E1" s="104">
        <v>32129.0</v>
      </c>
      <c r="F1" s="103"/>
      <c r="G1" s="103"/>
    </row>
    <row r="2">
      <c r="A2" s="104">
        <f>today()</f>
        <v>43628</v>
      </c>
      <c r="B2" s="105"/>
      <c r="C2" s="106">
        <f>(B4+B9+B12)*0.7</f>
        <v>14.7</v>
      </c>
      <c r="D2" s="107"/>
      <c r="E2" s="107"/>
      <c r="F2" s="107"/>
      <c r="G2" s="107"/>
    </row>
    <row r="3">
      <c r="A3" s="103"/>
      <c r="B3" s="107"/>
      <c r="C3" s="107"/>
      <c r="D3" s="107"/>
      <c r="E3" s="107"/>
      <c r="F3" s="107"/>
      <c r="G3" s="107"/>
    </row>
    <row r="4">
      <c r="A4" s="103" t="s">
        <v>1087</v>
      </c>
      <c r="B4" s="109">
        <v>7.0</v>
      </c>
      <c r="C4" s="107"/>
      <c r="D4" s="107"/>
      <c r="E4" s="110" t="str">
        <f>Datedif(E1,Today(),"Y")&amp; "Years,"&amp;DATEDIF(E1,TODAY(),"YM")&amp;"Months,"&amp;DATEDIF(E1,TODAY(),"MD")&amp;"Days"</f>
        <v>31Years,5Months,25Days</v>
      </c>
      <c r="F4" s="107"/>
      <c r="G4" s="107"/>
    </row>
    <row r="5">
      <c r="A5" s="111" t="s">
        <v>1125</v>
      </c>
      <c r="B5" s="113">
        <v>2.0</v>
      </c>
      <c r="C5" s="107"/>
      <c r="D5" s="107"/>
      <c r="E5" s="103"/>
      <c r="F5" s="107"/>
      <c r="G5" s="107"/>
    </row>
    <row r="6">
      <c r="A6" s="115" t="s">
        <v>17</v>
      </c>
      <c r="B6" s="117">
        <v>41726.0</v>
      </c>
      <c r="C6" s="107"/>
      <c r="D6" s="107"/>
      <c r="E6" s="107"/>
      <c r="F6" s="107"/>
      <c r="G6" s="107"/>
    </row>
    <row r="7">
      <c r="A7" s="111" t="s">
        <v>2</v>
      </c>
      <c r="B7" s="120">
        <f>(((A2-B6)/365)*52)*7</f>
        <v>1896.789041</v>
      </c>
      <c r="C7" s="107"/>
      <c r="D7" s="107"/>
      <c r="E7" s="107"/>
      <c r="F7" s="107"/>
      <c r="G7" s="107"/>
    </row>
    <row r="8">
      <c r="A8" s="103"/>
      <c r="B8" s="107"/>
      <c r="C8" s="107"/>
      <c r="D8" s="107"/>
      <c r="E8" s="107"/>
      <c r="F8" s="107"/>
      <c r="G8" s="107"/>
    </row>
    <row r="9">
      <c r="A9" s="103" t="s">
        <v>1173</v>
      </c>
      <c r="B9" s="121">
        <v>9.0</v>
      </c>
      <c r="C9" s="107"/>
      <c r="D9" s="107"/>
      <c r="E9" s="107"/>
      <c r="F9" s="107"/>
      <c r="G9" s="107"/>
    </row>
    <row r="10">
      <c r="A10" s="103"/>
      <c r="B10" s="107"/>
      <c r="C10" s="107"/>
      <c r="D10" s="107"/>
      <c r="E10" s="107"/>
      <c r="F10" s="107"/>
      <c r="G10" s="107"/>
    </row>
    <row r="11">
      <c r="A11" s="103"/>
      <c r="B11" s="107"/>
      <c r="C11" s="107"/>
      <c r="D11" s="107"/>
      <c r="E11" s="107"/>
      <c r="F11" s="107"/>
      <c r="G11" s="107"/>
    </row>
    <row r="12">
      <c r="A12" s="103" t="s">
        <v>235</v>
      </c>
      <c r="B12" s="121">
        <v>5.0</v>
      </c>
      <c r="C12" s="107"/>
      <c r="D12" s="122"/>
      <c r="E12" s="107"/>
      <c r="F12" s="122"/>
      <c r="G12" s="107"/>
    </row>
    <row r="13">
      <c r="A13" s="103"/>
      <c r="B13" s="121">
        <v>1.0</v>
      </c>
      <c r="C13" s="111"/>
      <c r="D13" s="113">
        <v>2.0</v>
      </c>
      <c r="E13" s="111"/>
      <c r="F13" s="113">
        <v>2.0</v>
      </c>
      <c r="G13" s="107"/>
    </row>
    <row r="14">
      <c r="A14" s="103"/>
      <c r="B14" s="103" t="s">
        <v>1185</v>
      </c>
      <c r="C14" s="111"/>
      <c r="D14" s="111" t="s">
        <v>1185</v>
      </c>
      <c r="E14" s="111"/>
      <c r="F14" s="111" t="s">
        <v>1186</v>
      </c>
      <c r="G14" s="107"/>
    </row>
    <row r="15">
      <c r="A15" s="103" t="s">
        <v>17</v>
      </c>
      <c r="B15" s="107"/>
      <c r="C15" s="111"/>
      <c r="D15" s="117">
        <v>41873.0</v>
      </c>
      <c r="E15" s="111"/>
      <c r="F15" s="117">
        <v>41873.0</v>
      </c>
      <c r="G15" s="107"/>
    </row>
    <row r="16">
      <c r="A16" s="103"/>
      <c r="B16" s="107"/>
      <c r="C16" s="111"/>
      <c r="D16" s="123" t="str">
        <f>Datedif(D15,Today(),"Y")&amp; "Years,"&amp;DATEDIF(D15,TODAY(),"YM")&amp;"Months,"&amp;DATEDIF(D15,TODAY(),"MD")&amp;"Days"</f>
        <v>4Years,9Months,21Days</v>
      </c>
      <c r="E16" s="111"/>
      <c r="F16" s="123" t="str">
        <f>Datedif(F15,Today(),"Y")&amp; "Years,"&amp;DATEDIF(F15,TODAY(),"YM")&amp;"Months,"&amp;DATEDIF(F15,TODAY(),"MD")&amp;"Days"</f>
        <v>4Years,9Months,21Days</v>
      </c>
      <c r="G16" s="107"/>
    </row>
    <row r="17">
      <c r="A17" s="103"/>
      <c r="B17" s="107"/>
      <c r="C17" s="107"/>
      <c r="D17" s="107"/>
      <c r="E17" s="107"/>
      <c r="F17" s="107"/>
      <c r="G17" s="107"/>
    </row>
    <row r="18">
      <c r="A18" s="103"/>
      <c r="B18" s="107"/>
      <c r="C18" s="107"/>
      <c r="D18" s="107"/>
      <c r="E18" s="107"/>
      <c r="F18" s="107"/>
      <c r="G18" s="107"/>
    </row>
    <row r="19">
      <c r="A19" s="103"/>
      <c r="B19" s="107"/>
      <c r="C19" s="107"/>
      <c r="D19" s="107"/>
      <c r="E19" s="107"/>
      <c r="F19" s="107"/>
      <c r="G19" s="107"/>
    </row>
    <row r="20">
      <c r="A20" s="103"/>
      <c r="B20" s="107"/>
      <c r="C20" s="107"/>
      <c r="D20" s="107"/>
      <c r="E20" s="107"/>
      <c r="F20" s="107"/>
      <c r="G20" s="107"/>
    </row>
    <row r="21">
      <c r="A21" s="103"/>
      <c r="B21" s="107"/>
      <c r="C21" s="107"/>
      <c r="D21" s="107"/>
      <c r="E21" s="107"/>
      <c r="F21" s="107"/>
      <c r="G21" s="107"/>
    </row>
    <row r="22">
      <c r="A22" s="103"/>
      <c r="B22" s="107"/>
      <c r="C22" s="107"/>
      <c r="D22" s="107"/>
      <c r="E22" s="107"/>
      <c r="F22" s="107"/>
      <c r="G22" s="107"/>
    </row>
    <row r="23">
      <c r="A23" s="103"/>
      <c r="B23" s="107"/>
      <c r="C23" s="107"/>
      <c r="D23" s="107"/>
      <c r="E23" s="107"/>
      <c r="F23" s="107"/>
      <c r="G23" s="107"/>
    </row>
    <row r="24">
      <c r="A24" s="103"/>
      <c r="B24" s="107"/>
      <c r="C24" s="107"/>
      <c r="D24" s="107"/>
      <c r="E24" s="107"/>
      <c r="F24" s="107"/>
      <c r="G24" s="107"/>
    </row>
    <row r="25">
      <c r="A25" s="103"/>
      <c r="B25" s="107"/>
      <c r="C25" s="107"/>
      <c r="D25" s="107"/>
      <c r="E25" s="107"/>
      <c r="F25" s="107"/>
      <c r="G25" s="107"/>
    </row>
    <row r="26">
      <c r="A26" s="103"/>
      <c r="B26" s="107"/>
      <c r="C26" s="107"/>
      <c r="D26" s="107"/>
      <c r="E26" s="107"/>
      <c r="F26" s="107"/>
      <c r="G26" s="107"/>
    </row>
    <row r="27">
      <c r="A27" s="103"/>
      <c r="B27" s="107"/>
      <c r="C27" s="107"/>
      <c r="D27" s="107"/>
      <c r="E27" s="107"/>
      <c r="F27" s="107"/>
      <c r="G27" s="10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1.29"/>
  </cols>
  <sheetData>
    <row r="1">
      <c r="A1" s="3" t="s">
        <v>1085</v>
      </c>
      <c r="B1" s="108" t="s">
        <v>1086</v>
      </c>
    </row>
    <row r="2">
      <c r="B2" s="3" t="s">
        <v>1088</v>
      </c>
    </row>
    <row r="3">
      <c r="A3" s="1" t="s">
        <v>1089</v>
      </c>
      <c r="B3" s="3" t="s">
        <v>1090</v>
      </c>
      <c r="C3" s="3" t="s">
        <v>1091</v>
      </c>
      <c r="D3" s="3" t="s">
        <v>1092</v>
      </c>
      <c r="E3" s="3" t="s">
        <v>1093</v>
      </c>
      <c r="F3" s="3" t="s">
        <v>1094</v>
      </c>
      <c r="H3" s="3" t="s">
        <v>1095</v>
      </c>
      <c r="I3" s="3" t="s">
        <v>1096</v>
      </c>
    </row>
    <row r="4">
      <c r="A4" s="3">
        <v>2871.0</v>
      </c>
      <c r="B4" s="3" t="s">
        <v>1097</v>
      </c>
      <c r="D4" s="3" t="s">
        <v>1098</v>
      </c>
      <c r="E4" s="3" t="s">
        <v>1099</v>
      </c>
      <c r="F4" s="3"/>
      <c r="H4" s="3" t="s">
        <v>1100</v>
      </c>
      <c r="I4" s="3" t="s">
        <v>1101</v>
      </c>
    </row>
    <row r="5">
      <c r="A5" s="92">
        <v>2872.0</v>
      </c>
      <c r="B5" s="3" t="s">
        <v>1102</v>
      </c>
      <c r="C5" s="3" t="s">
        <v>1102</v>
      </c>
    </row>
    <row r="6">
      <c r="A6" s="82">
        <v>2866.0</v>
      </c>
      <c r="B6" s="3" t="s">
        <v>1097</v>
      </c>
      <c r="D6" s="3" t="s">
        <v>1103</v>
      </c>
      <c r="E6" s="3" t="s">
        <v>1104</v>
      </c>
      <c r="I6" s="3" t="s">
        <v>1105</v>
      </c>
    </row>
    <row r="7">
      <c r="A7" s="92">
        <v>2868.0</v>
      </c>
      <c r="B7" s="3" t="s">
        <v>1102</v>
      </c>
      <c r="C7" s="3" t="s">
        <v>1102</v>
      </c>
    </row>
    <row r="9">
      <c r="A9" s="1" t="s">
        <v>1106</v>
      </c>
      <c r="B9" s="3" t="s">
        <v>1090</v>
      </c>
      <c r="C9" s="3" t="s">
        <v>1091</v>
      </c>
    </row>
    <row r="10">
      <c r="A10" s="3">
        <v>2929.0</v>
      </c>
    </row>
    <row r="11">
      <c r="A11" s="81">
        <v>2872.0</v>
      </c>
      <c r="B11" s="3" t="s">
        <v>1107</v>
      </c>
      <c r="D11" s="3" t="s">
        <v>1108</v>
      </c>
      <c r="E11" s="3" t="s">
        <v>1109</v>
      </c>
      <c r="F11" s="81" t="s">
        <v>1110</v>
      </c>
      <c r="I11" s="3" t="s">
        <v>1111</v>
      </c>
    </row>
    <row r="12">
      <c r="A12" s="81">
        <v>2868.0</v>
      </c>
      <c r="B12" s="3" t="s">
        <v>1107</v>
      </c>
      <c r="C12" s="3" t="s">
        <v>1112</v>
      </c>
      <c r="D12" s="81" t="s">
        <v>1113</v>
      </c>
      <c r="E12" s="3" t="s">
        <v>1114</v>
      </c>
      <c r="F12" s="3" t="s">
        <v>1115</v>
      </c>
      <c r="H12" s="3" t="s">
        <v>1116</v>
      </c>
      <c r="I12" s="3" t="s">
        <v>1117</v>
      </c>
    </row>
    <row r="13">
      <c r="A13" s="66">
        <v>2866.0</v>
      </c>
      <c r="D13" s="3" t="s">
        <v>1118</v>
      </c>
      <c r="E13" s="81" t="s">
        <v>1119</v>
      </c>
      <c r="F13" s="3" t="s">
        <v>1108</v>
      </c>
    </row>
    <row r="14">
      <c r="B14" s="3"/>
    </row>
    <row r="15">
      <c r="A15" s="1" t="s">
        <v>1120</v>
      </c>
      <c r="B15" s="3" t="s">
        <v>1090</v>
      </c>
      <c r="C15" s="3" t="s">
        <v>1091</v>
      </c>
      <c r="D15" s="3" t="s">
        <v>1092</v>
      </c>
    </row>
    <row r="16">
      <c r="A16" s="3" t="s">
        <v>1121</v>
      </c>
    </row>
    <row r="17">
      <c r="A17" s="82">
        <v>2890.0</v>
      </c>
      <c r="B17" s="3" t="s">
        <v>1107</v>
      </c>
      <c r="C17" s="3" t="s">
        <v>1112</v>
      </c>
      <c r="D17" s="3" t="s">
        <v>1109</v>
      </c>
      <c r="E17" s="3" t="s">
        <v>1109</v>
      </c>
      <c r="F17" s="3" t="s">
        <v>1122</v>
      </c>
      <c r="H17" s="81" t="s">
        <v>1123</v>
      </c>
      <c r="I17" s="3" t="s">
        <v>1124</v>
      </c>
    </row>
    <row r="18">
      <c r="A18" s="81" t="s">
        <v>1126</v>
      </c>
      <c r="B18" s="3" t="s">
        <v>1107</v>
      </c>
      <c r="C18" s="3" t="s">
        <v>1097</v>
      </c>
      <c r="D18" s="3" t="s">
        <v>1109</v>
      </c>
      <c r="E18" s="81" t="s">
        <v>1127</v>
      </c>
      <c r="F18" s="3" t="s">
        <v>1128</v>
      </c>
      <c r="H18" s="3" t="s">
        <v>1129</v>
      </c>
    </row>
    <row r="20">
      <c r="A20" s="3"/>
      <c r="D20" s="3"/>
    </row>
    <row r="21">
      <c r="A21" s="1" t="s">
        <v>1130</v>
      </c>
    </row>
    <row r="22">
      <c r="A22" s="112" t="s">
        <v>1131</v>
      </c>
      <c r="C22" s="3" t="s">
        <v>1097</v>
      </c>
      <c r="D22" s="3" t="s">
        <v>1132</v>
      </c>
      <c r="E22" s="3" t="s">
        <v>1109</v>
      </c>
      <c r="F22" s="81" t="s">
        <v>1133</v>
      </c>
    </row>
    <row r="23">
      <c r="A23" s="114" t="s">
        <v>1134</v>
      </c>
      <c r="E23" s="3" t="s">
        <v>1109</v>
      </c>
    </row>
    <row r="24">
      <c r="A24" s="116" t="s">
        <v>1135</v>
      </c>
      <c r="C24" s="3" t="s">
        <v>1097</v>
      </c>
      <c r="D24" s="3" t="s">
        <v>1132</v>
      </c>
      <c r="F24" s="3" t="s">
        <v>1136</v>
      </c>
      <c r="I24" s="3" t="s">
        <v>1137</v>
      </c>
    </row>
    <row r="25">
      <c r="A25" s="3"/>
      <c r="B25" s="3"/>
      <c r="C25" s="3"/>
      <c r="D25" s="3"/>
      <c r="E25" s="3"/>
      <c r="F25" s="3"/>
      <c r="G25" s="3"/>
    </row>
    <row r="26">
      <c r="A26" s="3" t="s">
        <v>1138</v>
      </c>
      <c r="B26" s="3" t="s">
        <v>1139</v>
      </c>
      <c r="C26" s="3" t="s">
        <v>1140</v>
      </c>
      <c r="D26" s="3" t="s">
        <v>1141</v>
      </c>
      <c r="E26" s="3" t="s">
        <v>1142</v>
      </c>
      <c r="F26" s="3" t="s">
        <v>1143</v>
      </c>
      <c r="G26" s="3" t="s">
        <v>1144</v>
      </c>
      <c r="H26" s="3" t="s">
        <v>1145</v>
      </c>
      <c r="I26" s="3" t="s">
        <v>1146</v>
      </c>
    </row>
    <row r="27">
      <c r="A27" s="3">
        <v>2871.0</v>
      </c>
      <c r="B27" s="3" t="s">
        <v>1147</v>
      </c>
      <c r="C27" s="118">
        <v>41734.0</v>
      </c>
      <c r="D27" s="3" t="s">
        <v>1148</v>
      </c>
      <c r="E27" s="3" t="s">
        <v>1149</v>
      </c>
      <c r="F27" s="3" t="s">
        <v>1150</v>
      </c>
    </row>
    <row r="28">
      <c r="A28" s="82">
        <v>2872.0</v>
      </c>
      <c r="B28" s="3" t="s">
        <v>1147</v>
      </c>
      <c r="C28" s="118">
        <v>41734.0</v>
      </c>
      <c r="D28" s="3" t="s">
        <v>1148</v>
      </c>
      <c r="E28" s="3" t="s">
        <v>1149</v>
      </c>
      <c r="G28" s="3" t="s">
        <v>1151</v>
      </c>
    </row>
    <row r="29">
      <c r="A29" s="119">
        <v>2866.0</v>
      </c>
      <c r="B29" s="3" t="s">
        <v>1147</v>
      </c>
      <c r="C29" s="118">
        <v>41734.0</v>
      </c>
      <c r="D29" s="3" t="s">
        <v>1148</v>
      </c>
      <c r="E29" s="3" t="s">
        <v>1149</v>
      </c>
      <c r="F29" s="3" t="s">
        <v>1152</v>
      </c>
      <c r="G29" s="3" t="s">
        <v>1153</v>
      </c>
    </row>
    <row r="30">
      <c r="A30" s="59">
        <v>2868.0</v>
      </c>
      <c r="B30" s="3" t="s">
        <v>1147</v>
      </c>
      <c r="C30" s="118">
        <v>41734.0</v>
      </c>
      <c r="D30" s="3" t="s">
        <v>1148</v>
      </c>
      <c r="E30" s="3" t="s">
        <v>1149</v>
      </c>
      <c r="F30" s="3" t="s">
        <v>1154</v>
      </c>
      <c r="G30" s="3" t="s">
        <v>1155</v>
      </c>
      <c r="H30" s="3" t="s">
        <v>1156</v>
      </c>
      <c r="I30" s="3" t="s">
        <v>1157</v>
      </c>
    </row>
    <row r="31">
      <c r="A31" s="3">
        <v>2929.0</v>
      </c>
      <c r="B31" s="3" t="s">
        <v>1158</v>
      </c>
      <c r="C31" s="118">
        <v>41728.0</v>
      </c>
      <c r="D31" s="3" t="s">
        <v>1159</v>
      </c>
      <c r="E31" s="3" t="s">
        <v>1149</v>
      </c>
    </row>
    <row r="32">
      <c r="A32" s="59">
        <v>2890.0</v>
      </c>
      <c r="B32" s="3" t="s">
        <v>1147</v>
      </c>
      <c r="C32" s="118">
        <v>41744.0</v>
      </c>
      <c r="D32" s="3" t="s">
        <v>873</v>
      </c>
      <c r="E32" s="3" t="s">
        <v>1160</v>
      </c>
      <c r="G32" s="3" t="s">
        <v>1161</v>
      </c>
      <c r="H32" s="3" t="s">
        <v>1162</v>
      </c>
      <c r="I32" s="3">
        <v>5.0</v>
      </c>
    </row>
    <row r="33">
      <c r="A33" s="81">
        <v>2892.0</v>
      </c>
      <c r="B33" s="3" t="s">
        <v>1147</v>
      </c>
      <c r="C33" s="118">
        <v>41744.0</v>
      </c>
      <c r="D33" s="3" t="s">
        <v>873</v>
      </c>
      <c r="E33" s="3" t="s">
        <v>1160</v>
      </c>
      <c r="F33" s="3" t="s">
        <v>1163</v>
      </c>
      <c r="G33" s="3" t="s">
        <v>1164</v>
      </c>
      <c r="H33" s="3" t="s">
        <v>1165</v>
      </c>
      <c r="I33" s="3">
        <v>5.0</v>
      </c>
    </row>
    <row r="34">
      <c r="A34" s="3">
        <v>2797.0</v>
      </c>
      <c r="B34" s="3" t="s">
        <v>1158</v>
      </c>
      <c r="E34" s="3" t="s">
        <v>1160</v>
      </c>
    </row>
    <row r="35">
      <c r="A35" s="81" t="s">
        <v>1131</v>
      </c>
      <c r="B35" s="3" t="s">
        <v>1147</v>
      </c>
      <c r="C35" s="118">
        <v>41710.0</v>
      </c>
      <c r="D35" s="3" t="s">
        <v>884</v>
      </c>
      <c r="E35" s="3" t="s">
        <v>235</v>
      </c>
      <c r="F35" s="3" t="s">
        <v>1168</v>
      </c>
      <c r="G35" s="3" t="s">
        <v>1169</v>
      </c>
    </row>
    <row r="36">
      <c r="A36" s="3" t="s">
        <v>1171</v>
      </c>
      <c r="B36" s="3" t="s">
        <v>1158</v>
      </c>
      <c r="C36" s="118">
        <v>41710.0</v>
      </c>
      <c r="D36" s="3" t="s">
        <v>884</v>
      </c>
      <c r="E36" s="3" t="s">
        <v>235</v>
      </c>
      <c r="G36" s="3" t="s">
        <v>1172</v>
      </c>
    </row>
    <row r="37">
      <c r="A37" s="3" t="s">
        <v>1135</v>
      </c>
      <c r="B37" s="3" t="s">
        <v>1147</v>
      </c>
      <c r="C37" s="118">
        <v>41710.0</v>
      </c>
      <c r="D37" s="3" t="s">
        <v>884</v>
      </c>
      <c r="E37" s="3" t="s">
        <v>235</v>
      </c>
    </row>
    <row r="38">
      <c r="A38" s="3" t="s">
        <v>1174</v>
      </c>
      <c r="B38" s="3" t="s">
        <v>1158</v>
      </c>
      <c r="C38" s="118">
        <v>41710.0</v>
      </c>
      <c r="D38" s="3" t="s">
        <v>1175</v>
      </c>
      <c r="E38" s="3" t="s">
        <v>235</v>
      </c>
      <c r="G38" s="3" t="s">
        <v>1176</v>
      </c>
    </row>
  </sheetData>
  <hyperlinks>
    <hyperlink r:id="rId1" location="s2" ref="B1"/>
  </hyperlinks>
  <drawing r:id="rId2"/>
</worksheet>
</file>