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eterson\Desktop\Estat de Saude\"/>
    </mc:Choice>
  </mc:AlternateContent>
  <xr:revisionPtr revIDLastSave="0" documentId="13_ncr:1_{02080443-8E2F-4EF2-B538-1054186DE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1" l="1"/>
  <c r="Z8" i="1"/>
  <c r="Z7" i="1"/>
  <c r="Y2" i="1"/>
  <c r="AK47" i="1"/>
  <c r="AK67" i="1"/>
  <c r="AK88" i="1"/>
  <c r="AK108" i="1"/>
  <c r="AG108" i="1"/>
  <c r="AG88" i="1"/>
  <c r="AG67" i="1"/>
  <c r="AG47" i="1"/>
  <c r="AE47" i="1"/>
  <c r="AE48" i="1"/>
  <c r="AE49" i="1"/>
  <c r="AE67" i="1"/>
  <c r="AE68" i="1"/>
  <c r="AE69" i="1"/>
  <c r="AE108" i="1"/>
  <c r="AE109" i="1"/>
  <c r="AE110" i="1"/>
  <c r="AE88" i="1"/>
  <c r="AE89" i="1"/>
  <c r="AE90" i="1"/>
  <c r="Y49" i="1"/>
  <c r="Y48" i="1"/>
  <c r="Y47" i="1"/>
  <c r="AA98" i="1"/>
  <c r="AA97" i="1"/>
  <c r="AA96" i="1"/>
  <c r="AB98" i="1"/>
  <c r="AB97" i="1"/>
  <c r="AB96" i="1"/>
  <c r="Y108" i="1"/>
  <c r="Y109" i="1"/>
  <c r="Y110" i="1"/>
  <c r="Y88" i="1"/>
  <c r="Y89" i="1"/>
  <c r="Y90" i="1"/>
  <c r="Y67" i="1"/>
  <c r="Y68" i="1"/>
  <c r="Y69" i="1"/>
  <c r="T108" i="1"/>
  <c r="T88" i="1"/>
  <c r="T67" i="1"/>
  <c r="T47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11" i="1"/>
  <c r="B92" i="1"/>
  <c r="B93" i="1"/>
  <c r="B94" i="1"/>
  <c r="B95" i="1"/>
  <c r="B96" i="1"/>
  <c r="B97" i="1"/>
  <c r="B98" i="1"/>
  <c r="B99" i="1"/>
  <c r="B100" i="1"/>
  <c r="B101" i="1"/>
  <c r="B102" i="1"/>
  <c r="B103" i="1"/>
  <c r="B91" i="1"/>
  <c r="B71" i="1"/>
  <c r="B72" i="1"/>
  <c r="B73" i="1"/>
  <c r="B74" i="1"/>
  <c r="B75" i="1"/>
  <c r="B76" i="1"/>
  <c r="B77" i="1"/>
  <c r="B78" i="1"/>
  <c r="B79" i="1"/>
  <c r="B80" i="1"/>
  <c r="B81" i="1"/>
  <c r="B82" i="1"/>
  <c r="B70" i="1"/>
  <c r="B51" i="1"/>
  <c r="B52" i="1"/>
  <c r="B53" i="1"/>
  <c r="B54" i="1"/>
  <c r="B55" i="1"/>
  <c r="B56" i="1"/>
  <c r="B57" i="1"/>
  <c r="B58" i="1"/>
  <c r="B59" i="1"/>
  <c r="B60" i="1"/>
  <c r="B61" i="1"/>
  <c r="B62" i="1"/>
  <c r="B50" i="1"/>
  <c r="C43" i="1"/>
  <c r="C42" i="1"/>
  <c r="B42" i="1"/>
  <c r="B43" i="1"/>
</calcChain>
</file>

<file path=xl/sharedStrings.xml><?xml version="1.0" encoding="utf-8"?>
<sst xmlns="http://schemas.openxmlformats.org/spreadsheetml/2006/main" count="152" uniqueCount="41">
  <si>
    <t xml:space="preserve"> População Residente - Rio de Janeiro</t>
  </si>
  <si>
    <t>População residente por Sexo e Ano</t>
  </si>
  <si>
    <t>Período:1980-2012</t>
  </si>
  <si>
    <t>Sexo</t>
  </si>
  <si>
    <t>Masculino</t>
  </si>
  <si>
    <t>Feminino</t>
  </si>
  <si>
    <t>Total</t>
  </si>
  <si>
    <t>Razão de sexo</t>
  </si>
  <si>
    <t>Ano</t>
  </si>
  <si>
    <t>UF</t>
  </si>
  <si>
    <t>Municipio</t>
  </si>
  <si>
    <t>População residente por Faixa Etária e Sexo</t>
  </si>
  <si>
    <t>Período:2010</t>
  </si>
  <si>
    <t>Faixa Etária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</si>
  <si>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</si>
  <si>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</si>
  <si>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</si>
  <si>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</si>
  <si>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</si>
  <si>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</si>
  <si>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</si>
  <si>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</si>
  <si>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</si>
  <si>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</si>
  <si>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</si>
  <si>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</si>
  <si>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 xml:space="preserve"> População Residente - UF</t>
  </si>
  <si>
    <t>Período:2000</t>
  </si>
  <si>
    <t>Município: 330455 Rio de Janeiro</t>
  </si>
  <si>
    <t>Indíce de envelhecimento</t>
  </si>
  <si>
    <t>Prop. Idosos</t>
  </si>
  <si>
    <t>Razão de dependência</t>
  </si>
  <si>
    <t>Jovem</t>
  </si>
  <si>
    <t>Idosos</t>
  </si>
  <si>
    <t>Taxa geral de Fecundidade(por mil)</t>
  </si>
  <si>
    <t>Taxa de natalidade(por mil)</t>
  </si>
  <si>
    <t>Taxa de crescimento</t>
  </si>
  <si>
    <t>80/91</t>
  </si>
  <si>
    <t>91/2000</t>
  </si>
  <si>
    <t>2000/2010</t>
  </si>
  <si>
    <t>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</si>
</sst>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164" fontId="0" fillId="0" borderId="0" xfId="0" applyNumberFormat="1"/>
    <xf numFmtId="37" fontId="0" fillId="0" borderId="0" xfId="0" applyNumberFormat="1"/>
    <xf numFmtId="0" fontId="0" fillId="0" borderId="0" xfId="0" applyAlignme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População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Plan1!$B$4</c:f>
              <c:strCache>
                <c:ptCount val="1"/>
                <c:pt idx="0">
                  <c:v>Masculino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Plan1!$A$5:$A$37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Plan1!$B$5:$B$37</c:f>
              <c:numCache>
                <c:formatCode>General</c:formatCode>
                <c:ptCount val="33"/>
                <c:pt idx="0">
                  <c:v>5524041</c:v>
                </c:pt>
                <c:pt idx="1">
                  <c:v>5573313</c:v>
                </c:pt>
                <c:pt idx="2">
                  <c:v>5635002</c:v>
                </c:pt>
                <c:pt idx="3">
                  <c:v>5696890</c:v>
                </c:pt>
                <c:pt idx="4">
                  <c:v>5758605</c:v>
                </c:pt>
                <c:pt idx="5">
                  <c:v>5820136</c:v>
                </c:pt>
                <c:pt idx="6">
                  <c:v>5881133</c:v>
                </c:pt>
                <c:pt idx="7">
                  <c:v>5941178</c:v>
                </c:pt>
                <c:pt idx="8">
                  <c:v>5999974</c:v>
                </c:pt>
                <c:pt idx="9">
                  <c:v>6057327</c:v>
                </c:pt>
                <c:pt idx="10">
                  <c:v>6113235</c:v>
                </c:pt>
                <c:pt idx="11">
                  <c:v>6177601</c:v>
                </c:pt>
                <c:pt idx="12">
                  <c:v>6222388</c:v>
                </c:pt>
                <c:pt idx="13">
                  <c:v>6302941</c:v>
                </c:pt>
                <c:pt idx="14">
                  <c:v>6359396</c:v>
                </c:pt>
                <c:pt idx="15">
                  <c:v>6414456</c:v>
                </c:pt>
                <c:pt idx="16">
                  <c:v>6447635</c:v>
                </c:pt>
                <c:pt idx="17">
                  <c:v>6520774</c:v>
                </c:pt>
                <c:pt idx="18">
                  <c:v>6582307</c:v>
                </c:pt>
                <c:pt idx="19">
                  <c:v>6643936</c:v>
                </c:pt>
                <c:pt idx="20">
                  <c:v>6900335</c:v>
                </c:pt>
                <c:pt idx="21">
                  <c:v>6981562</c:v>
                </c:pt>
                <c:pt idx="22">
                  <c:v>7061877</c:v>
                </c:pt>
                <c:pt idx="23">
                  <c:v>7136931</c:v>
                </c:pt>
                <c:pt idx="24">
                  <c:v>7211674</c:v>
                </c:pt>
                <c:pt idx="25">
                  <c:v>7381430</c:v>
                </c:pt>
                <c:pt idx="26">
                  <c:v>7467871</c:v>
                </c:pt>
                <c:pt idx="27">
                  <c:v>7531335</c:v>
                </c:pt>
                <c:pt idx="28">
                  <c:v>7594357</c:v>
                </c:pt>
                <c:pt idx="29">
                  <c:v>7657302</c:v>
                </c:pt>
                <c:pt idx="30">
                  <c:v>7625679</c:v>
                </c:pt>
                <c:pt idx="31">
                  <c:v>7684746</c:v>
                </c:pt>
                <c:pt idx="32">
                  <c:v>7741923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8-4ABF-9FE3-CB790B598F47}"/>
            </c:ext>
          </c:extLst>
        </c:ser>
        <c:ser>
          <c:idx val="1"/>
          <c:order val="1"/>
          <c:tx>
            <c:strRef>
              <c:f>Plan1!$C$4</c:f>
              <c:strCache>
                <c:ptCount val="1"/>
                <c:pt idx="0">
                  <c:v>Feminino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Plan1!$A$5:$A$37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Plan1!$C$5:$C$37</c:f>
              <c:numCache>
                <c:formatCode>General</c:formatCode>
                <c:ptCount val="33"/>
                <c:pt idx="0">
                  <c:v>5767590</c:v>
                </c:pt>
                <c:pt idx="1">
                  <c:v>5835449</c:v>
                </c:pt>
                <c:pt idx="2">
                  <c:v>5916539</c:v>
                </c:pt>
                <c:pt idx="3">
                  <c:v>5997924</c:v>
                </c:pt>
                <c:pt idx="4">
                  <c:v>6079106</c:v>
                </c:pt>
                <c:pt idx="5">
                  <c:v>6160006</c:v>
                </c:pt>
                <c:pt idx="6">
                  <c:v>6240108</c:v>
                </c:pt>
                <c:pt idx="7">
                  <c:v>6319146</c:v>
                </c:pt>
                <c:pt idx="8">
                  <c:v>6396553</c:v>
                </c:pt>
                <c:pt idx="9">
                  <c:v>6471884</c:v>
                </c:pt>
                <c:pt idx="10">
                  <c:v>6545444</c:v>
                </c:pt>
                <c:pt idx="11">
                  <c:v>6630105</c:v>
                </c:pt>
                <c:pt idx="12">
                  <c:v>6693833</c:v>
                </c:pt>
                <c:pt idx="13">
                  <c:v>6762327</c:v>
                </c:pt>
                <c:pt idx="14">
                  <c:v>6822906</c:v>
                </c:pt>
                <c:pt idx="15">
                  <c:v>6881986</c:v>
                </c:pt>
                <c:pt idx="16">
                  <c:v>6958673</c:v>
                </c:pt>
                <c:pt idx="17">
                  <c:v>7034878</c:v>
                </c:pt>
                <c:pt idx="18">
                  <c:v>7099124</c:v>
                </c:pt>
                <c:pt idx="19">
                  <c:v>7163432</c:v>
                </c:pt>
                <c:pt idx="20">
                  <c:v>7490947</c:v>
                </c:pt>
                <c:pt idx="21">
                  <c:v>7576999</c:v>
                </c:pt>
                <c:pt idx="22">
                  <c:v>7662602</c:v>
                </c:pt>
                <c:pt idx="23">
                  <c:v>7742213</c:v>
                </c:pt>
                <c:pt idx="24">
                  <c:v>7821643</c:v>
                </c:pt>
                <c:pt idx="25">
                  <c:v>8001992</c:v>
                </c:pt>
                <c:pt idx="26">
                  <c:v>8093849</c:v>
                </c:pt>
                <c:pt idx="27">
                  <c:v>8207201</c:v>
                </c:pt>
                <c:pt idx="28">
                  <c:v>8278005</c:v>
                </c:pt>
                <c:pt idx="29">
                  <c:v>8353084</c:v>
                </c:pt>
                <c:pt idx="30">
                  <c:v>8364250</c:v>
                </c:pt>
                <c:pt idx="31">
                  <c:v>8427932</c:v>
                </c:pt>
                <c:pt idx="32">
                  <c:v>8489442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58-4ABF-9FE3-CB790B598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481919"/>
        <c:axId val="1018482335"/>
      </c:lineChart>
      <c:catAx>
        <c:axId val="101848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8482335"/>
        <c:crosses val="autoZero"/>
        <c:auto val="1"/>
        <c:lblAlgn val="ctr"/>
        <c:lblOffset val="100"/>
        <c:noMultiLvlLbl val="0"/>
      </c:catAx>
      <c:valAx>
        <c:axId val="1018482335"/>
        <c:scaling>
          <c:orientation val="minMax"/>
          <c:min val="5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848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Pirâmide Etária - Estado -Censo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426264640106331E-2"/>
          <c:y val="0.14396896911429269"/>
          <c:w val="0.89512094771937289"/>
          <c:h val="0.6771920483813832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Plan1!$B$49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Plan1!$A$50:$A$61</c:f>
              <c:strCache>
                <c:ptCount val="12"/>
                <c:pt idx="0">
                  <c:v>Menor 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Plan1!$B$50:$B$61</c:f>
              <c:numCache>
                <c:formatCode>#,##0;#,##0</c:formatCode>
                <c:ptCount val="12"/>
                <c:pt idx="0">
                  <c:v>-99210</c:v>
                </c:pt>
                <c:pt idx="1">
                  <c:v>-401592</c:v>
                </c:pt>
                <c:pt idx="2">
                  <c:v>-555463</c:v>
                </c:pt>
                <c:pt idx="3">
                  <c:v>-662506</c:v>
                </c:pt>
                <c:pt idx="4">
                  <c:v>-638420</c:v>
                </c:pt>
                <c:pt idx="5">
                  <c:v>-1311708</c:v>
                </c:pt>
                <c:pt idx="6">
                  <c:v>-1203989</c:v>
                </c:pt>
                <c:pt idx="7">
                  <c:v>-1058659</c:v>
                </c:pt>
                <c:pt idx="8">
                  <c:v>-836449</c:v>
                </c:pt>
                <c:pt idx="9">
                  <c:v>-496422</c:v>
                </c:pt>
                <c:pt idx="10">
                  <c:v>-260375</c:v>
                </c:pt>
                <c:pt idx="11">
                  <c:v>-100886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8-4EE2-83D9-F42EB1F5F553}"/>
            </c:ext>
          </c:extLst>
        </c:ser>
        <c:ser>
          <c:idx val="1"/>
          <c:order val="1"/>
          <c:tx>
            <c:strRef>
              <c:f>Plan1!$C$49</c:f>
              <c:strCache>
                <c:ptCount val="1"/>
                <c:pt idx="0">
                  <c:v>Feminino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Plan1!$A$50:$A$61</c:f>
              <c:strCache>
                <c:ptCount val="12"/>
                <c:pt idx="0">
                  <c:v>Menor 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Plan1!$C$50:$C$61</c:f>
              <c:numCache>
                <c:formatCode>#,##0_);\(#,##0\)</c:formatCode>
                <c:ptCount val="12"/>
                <c:pt idx="0">
                  <c:v>95990</c:v>
                </c:pt>
                <c:pt idx="1">
                  <c:v>390823</c:v>
                </c:pt>
                <c:pt idx="2">
                  <c:v>537528</c:v>
                </c:pt>
                <c:pt idx="3">
                  <c:v>642527</c:v>
                </c:pt>
                <c:pt idx="4">
                  <c:v>631856</c:v>
                </c:pt>
                <c:pt idx="5">
                  <c:v>1355428</c:v>
                </c:pt>
                <c:pt idx="6">
                  <c:v>1309208</c:v>
                </c:pt>
                <c:pt idx="7">
                  <c:v>1186159</c:v>
                </c:pt>
                <c:pt idx="8">
                  <c:v>991806</c:v>
                </c:pt>
                <c:pt idx="9">
                  <c:v>633664</c:v>
                </c:pt>
                <c:pt idx="10">
                  <c:v>385306</c:v>
                </c:pt>
                <c:pt idx="11">
                  <c:v>203955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E8-4EE2-83D9-F42EB1F5F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5362415"/>
        <c:axId val="1255669055"/>
      </c:barChart>
      <c:catAx>
        <c:axId val="1055362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5669055"/>
        <c:crosses val="autoZero"/>
        <c:auto val="1"/>
        <c:lblAlgn val="ctr"/>
        <c:lblOffset val="100"/>
        <c:noMultiLvlLbl val="0"/>
      </c:catAx>
      <c:valAx>
        <c:axId val="125566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536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28552920927559"/>
          <c:y val="0.90344445643227334"/>
          <c:w val="0.2368783205086562"/>
          <c:h val="7.3265874797552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Pirâmide Etária - Estado -Censo 2000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426264640106331E-2"/>
          <c:y val="0.14396896911429269"/>
          <c:w val="0.89512094771937289"/>
          <c:h val="0.6771920483813832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Plan1!$B$69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Plan1!$A$70:$A$81</c:f>
              <c:strCache>
                <c:ptCount val="12"/>
                <c:pt idx="0">
                  <c:v>Menor 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Plan1!$B$70:$B$81</c:f>
              <c:numCache>
                <c:formatCode>#,##0;#,##0</c:formatCode>
                <c:ptCount val="12"/>
                <c:pt idx="0">
                  <c:v>-122345</c:v>
                </c:pt>
                <c:pt idx="1">
                  <c:v>-498975</c:v>
                </c:pt>
                <c:pt idx="2">
                  <c:v>-606627</c:v>
                </c:pt>
                <c:pt idx="3">
                  <c:v>-608822</c:v>
                </c:pt>
                <c:pt idx="4">
                  <c:v>-656590</c:v>
                </c:pt>
                <c:pt idx="5">
                  <c:v>-1208174</c:v>
                </c:pt>
                <c:pt idx="6">
                  <c:v>-1076118</c:v>
                </c:pt>
                <c:pt idx="7">
                  <c:v>-899479</c:v>
                </c:pt>
                <c:pt idx="8">
                  <c:v>-584345</c:v>
                </c:pt>
                <c:pt idx="9">
                  <c:v>-376996</c:v>
                </c:pt>
                <c:pt idx="10">
                  <c:v>-198873</c:v>
                </c:pt>
                <c:pt idx="11">
                  <c:v>-62991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A-4E90-AF23-5FDF0F3DCBF5}"/>
            </c:ext>
          </c:extLst>
        </c:ser>
        <c:ser>
          <c:idx val="1"/>
          <c:order val="1"/>
          <c:tx>
            <c:strRef>
              <c:f>Plan1!$C$69</c:f>
              <c:strCache>
                <c:ptCount val="1"/>
                <c:pt idx="0">
                  <c:v>Feminino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Plan1!$A$70:$A$81</c:f>
              <c:strCache>
                <c:ptCount val="12"/>
                <c:pt idx="0">
                  <c:v>Menor 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Plan1!$C$70:$C$81</c:f>
              <c:numCache>
                <c:formatCode>#,##0;#,##0</c:formatCode>
                <c:ptCount val="12"/>
                <c:pt idx="0">
                  <c:v>118082</c:v>
                </c:pt>
                <c:pt idx="1">
                  <c:v>481746</c:v>
                </c:pt>
                <c:pt idx="2">
                  <c:v>588635</c:v>
                </c:pt>
                <c:pt idx="3">
                  <c:v>594407</c:v>
                </c:pt>
                <c:pt idx="4">
                  <c:v>659702</c:v>
                </c:pt>
                <c:pt idx="5">
                  <c:v>1257964</c:v>
                </c:pt>
                <c:pt idx="6">
                  <c:v>1182198</c:v>
                </c:pt>
                <c:pt idx="7">
                  <c:v>1023524</c:v>
                </c:pt>
                <c:pt idx="8">
                  <c:v>682795</c:v>
                </c:pt>
                <c:pt idx="9">
                  <c:v>482790</c:v>
                </c:pt>
                <c:pt idx="10">
                  <c:v>294699</c:v>
                </c:pt>
                <c:pt idx="11">
                  <c:v>124405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FA-4E90-AF23-5FDF0F3DC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5362415"/>
        <c:axId val="1255669055"/>
      </c:barChart>
      <c:catAx>
        <c:axId val="1055362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5669055"/>
        <c:crosses val="autoZero"/>
        <c:auto val="1"/>
        <c:lblAlgn val="ctr"/>
        <c:lblOffset val="100"/>
        <c:noMultiLvlLbl val="0"/>
      </c:catAx>
      <c:valAx>
        <c:axId val="125566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536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28552920927559"/>
          <c:y val="0.90344445643227334"/>
          <c:w val="0.2368783205086562"/>
          <c:h val="7.3265874797552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Pirâmide Etária - Município -Censo 2000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426264640106331E-2"/>
          <c:y val="0.14396896911429269"/>
          <c:w val="0.89512094771937289"/>
          <c:h val="0.6771920483813832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Plan1!$B$90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Plan1!$A$91:$A$102</c:f>
              <c:strCache>
                <c:ptCount val="12"/>
                <c:pt idx="0">
                  <c:v>Menor 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Plan1!$B$91:$B$102</c:f>
              <c:numCache>
                <c:formatCode>#,##0;#,##0</c:formatCode>
                <c:ptCount val="12"/>
                <c:pt idx="0">
                  <c:v>-45116</c:v>
                </c:pt>
                <c:pt idx="1">
                  <c:v>-182955</c:v>
                </c:pt>
                <c:pt idx="2">
                  <c:v>-220179</c:v>
                </c:pt>
                <c:pt idx="3">
                  <c:v>-222911</c:v>
                </c:pt>
                <c:pt idx="4">
                  <c:v>-250932</c:v>
                </c:pt>
                <c:pt idx="5">
                  <c:v>-483180</c:v>
                </c:pt>
                <c:pt idx="6">
                  <c:v>-426061</c:v>
                </c:pt>
                <c:pt idx="7">
                  <c:v>-372554</c:v>
                </c:pt>
                <c:pt idx="8">
                  <c:v>-250352</c:v>
                </c:pt>
                <c:pt idx="9">
                  <c:v>-169297</c:v>
                </c:pt>
                <c:pt idx="10">
                  <c:v>-94637</c:v>
                </c:pt>
                <c:pt idx="11">
                  <c:v>-29969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D-4B7C-993A-B025C248EE5D}"/>
            </c:ext>
          </c:extLst>
        </c:ser>
        <c:ser>
          <c:idx val="1"/>
          <c:order val="1"/>
          <c:tx>
            <c:strRef>
              <c:f>Plan1!$C$90</c:f>
              <c:strCache>
                <c:ptCount val="1"/>
                <c:pt idx="0">
                  <c:v>Feminino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Plan1!$A$91:$A$102</c:f>
              <c:strCache>
                <c:ptCount val="12"/>
                <c:pt idx="0">
                  <c:v>Menor 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Plan1!$C$91:$C$102</c:f>
              <c:numCache>
                <c:formatCode>#,##0;#,##0</c:formatCode>
                <c:ptCount val="12"/>
                <c:pt idx="0">
                  <c:v>43500</c:v>
                </c:pt>
                <c:pt idx="1">
                  <c:v>175734</c:v>
                </c:pt>
                <c:pt idx="2">
                  <c:v>213728</c:v>
                </c:pt>
                <c:pt idx="3">
                  <c:v>219459</c:v>
                </c:pt>
                <c:pt idx="4">
                  <c:v>254532</c:v>
                </c:pt>
                <c:pt idx="5">
                  <c:v>506910</c:v>
                </c:pt>
                <c:pt idx="6">
                  <c:v>478459</c:v>
                </c:pt>
                <c:pt idx="7">
                  <c:v>447059</c:v>
                </c:pt>
                <c:pt idx="8">
                  <c:v>312646</c:v>
                </c:pt>
                <c:pt idx="9">
                  <c:v>234984</c:v>
                </c:pt>
                <c:pt idx="10">
                  <c:v>155338</c:v>
                </c:pt>
                <c:pt idx="11">
                  <c:v>67412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1D-4B7C-993A-B025C248E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5362415"/>
        <c:axId val="1255669055"/>
      </c:barChart>
      <c:catAx>
        <c:axId val="1055362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5669055"/>
        <c:crosses val="autoZero"/>
        <c:auto val="1"/>
        <c:lblAlgn val="ctr"/>
        <c:lblOffset val="100"/>
        <c:noMultiLvlLbl val="0"/>
      </c:catAx>
      <c:valAx>
        <c:axId val="125566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536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28552920927559"/>
          <c:y val="0.90344445643227334"/>
          <c:w val="0.2368783205086562"/>
          <c:h val="7.3265874797552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Pirâmide Etária - Município -Censo 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4.426264640106331E-2"/>
          <c:y val="0.14396896911429269"/>
          <c:w val="0.89512094771937289"/>
          <c:h val="0.6771920483813832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Plan1!$B$110</c:f>
              <c:strCache>
                <c:ptCount val="1"/>
                <c:pt idx="0">
                  <c:v>Masculino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Plan1!$A$111:$A$122</c:f>
              <c:strCache>
                <c:ptCount val="12"/>
                <c:pt idx="0">
                  <c:v>Menor 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Plan1!$B$111:$B$122</c:f>
              <c:numCache>
                <c:formatCode>#,##0;#,##0</c:formatCode>
                <c:ptCount val="12"/>
                <c:pt idx="0">
                  <c:v>-36934</c:v>
                </c:pt>
                <c:pt idx="1">
                  <c:v>-147835</c:v>
                </c:pt>
                <c:pt idx="2">
                  <c:v>-201020</c:v>
                </c:pt>
                <c:pt idx="3">
                  <c:v>-236743</c:v>
                </c:pt>
                <c:pt idx="4">
                  <c:v>-233567</c:v>
                </c:pt>
                <c:pt idx="5">
                  <c:v>-522469</c:v>
                </c:pt>
                <c:pt idx="6">
                  <c:v>-473244</c:v>
                </c:pt>
                <c:pt idx="7">
                  <c:v>-406008</c:v>
                </c:pt>
                <c:pt idx="8">
                  <c:v>-336529</c:v>
                </c:pt>
                <c:pt idx="9">
                  <c:v>-203917</c:v>
                </c:pt>
                <c:pt idx="10">
                  <c:v>-113914</c:v>
                </c:pt>
                <c:pt idx="11">
                  <c:v>-47637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F-4313-9DA4-964618DD0A66}"/>
            </c:ext>
          </c:extLst>
        </c:ser>
        <c:ser>
          <c:idx val="1"/>
          <c:order val="1"/>
          <c:tx>
            <c:strRef>
              <c:f>Plan1!$C$110</c:f>
              <c:strCache>
                <c:ptCount val="1"/>
                <c:pt idx="0">
                  <c:v>Feminino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Plan1!$A$111:$A$122</c:f>
              <c:strCache>
                <c:ptCount val="12"/>
                <c:pt idx="0">
                  <c:v>Menor 1 ano</c:v>
                </c:pt>
                <c:pt idx="1">
                  <c:v>1 a 4 anos</c:v>
                </c:pt>
                <c:pt idx="2">
                  <c:v>5 a 9 anos</c:v>
                </c:pt>
                <c:pt idx="3">
                  <c:v>10 a 14 anos</c:v>
                </c:pt>
                <c:pt idx="4">
                  <c:v>15 a 19 anos</c:v>
                </c:pt>
                <c:pt idx="5">
                  <c:v>20 a 29 anos</c:v>
                </c:pt>
                <c:pt idx="6">
                  <c:v>30 a 39 anos</c:v>
                </c:pt>
                <c:pt idx="7">
                  <c:v>40 a 49 anos</c:v>
                </c:pt>
                <c:pt idx="8">
                  <c:v>50 a 59 anos</c:v>
                </c:pt>
                <c:pt idx="9">
                  <c:v>60 a 69 anos</c:v>
                </c:pt>
                <c:pt idx="10">
                  <c:v>70 a 79 anos</c:v>
                </c:pt>
                <c:pt idx="11">
                  <c:v>80 anos e mais</c:v>
                </c:pt>
              </c:strCache>
            </c:strRef>
          </c:cat>
          <c:val>
            <c:numRef>
              <c:f>Plan1!$C$111:$C$122</c:f>
              <c:numCache>
                <c:formatCode>#,##0;#,##0</c:formatCode>
                <c:ptCount val="12"/>
                <c:pt idx="0">
                  <c:v>35894</c:v>
                </c:pt>
                <c:pt idx="1">
                  <c:v>143369</c:v>
                </c:pt>
                <c:pt idx="2">
                  <c:v>194739</c:v>
                </c:pt>
                <c:pt idx="3">
                  <c:v>229824</c:v>
                </c:pt>
                <c:pt idx="4">
                  <c:v>230583</c:v>
                </c:pt>
                <c:pt idx="5">
                  <c:v>537341</c:v>
                </c:pt>
                <c:pt idx="6">
                  <c:v>519742</c:v>
                </c:pt>
                <c:pt idx="7">
                  <c:v>470479</c:v>
                </c:pt>
                <c:pt idx="8">
                  <c:v>423275</c:v>
                </c:pt>
                <c:pt idx="9">
                  <c:v>281408</c:v>
                </c:pt>
                <c:pt idx="10">
                  <c:v>186369</c:v>
                </c:pt>
                <c:pt idx="11">
                  <c:v>107606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AF-4313-9DA4-964618DD0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5362415"/>
        <c:axId val="1255669055"/>
      </c:barChart>
      <c:catAx>
        <c:axId val="1055362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5669055"/>
        <c:crosses val="autoZero"/>
        <c:auto val="1"/>
        <c:lblAlgn val="ctr"/>
        <c:lblOffset val="100"/>
        <c:noMultiLvlLbl val="0"/>
      </c:catAx>
      <c:valAx>
        <c:axId val="125566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536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28552920927559"/>
          <c:y val="0.90344445643227334"/>
          <c:w val="0.2368783205086562"/>
          <c:h val="7.32658747975525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Prop. idosos Município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Plan1!$Z$96</c:f>
              <c:strCache>
                <c:ptCount val="1"/>
                <c:pt idx="0">
                  <c:v>Masculino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Plan1!$AA$95:$AB$95</c:f>
              <c:numCache>
                <c:formatCode>General</c:formatCode>
                <c:ptCount val="2"/>
                <c:pt idx="0">
                  <c:v>2000</c:v>
                </c:pt>
                <c:pt idx="1">
                  <c:v>2010</c:v>
                </c:pt>
              </c:numCache>
            </c:numRef>
          </c:cat>
          <c:val>
            <c:numRef>
              <c:f>Plan1!$AA$96:$AB$96</c:f>
              <c:numCache>
                <c:formatCode>General</c:formatCode>
                <c:ptCount val="2"/>
                <c:pt idx="0">
                  <c:v>10.694603592316703</c:v>
                </c:pt>
                <c:pt idx="1">
                  <c:v>17.121288901571699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51-4789-8C77-039D409F6D26}"/>
            </c:ext>
          </c:extLst>
        </c:ser>
        <c:ser>
          <c:idx val="1"/>
          <c:order val="1"/>
          <c:tx>
            <c:strRef>
              <c:f>Plan1!$Z$97</c:f>
              <c:strCache>
                <c:ptCount val="1"/>
                <c:pt idx="0">
                  <c:v>Feminino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Plan1!$AA$95:$AB$95</c:f>
              <c:numCache>
                <c:formatCode>General</c:formatCode>
                <c:ptCount val="2"/>
                <c:pt idx="0">
                  <c:v>2000</c:v>
                </c:pt>
                <c:pt idx="1">
                  <c:v>2010</c:v>
                </c:pt>
              </c:numCache>
            </c:numRef>
          </c:cat>
          <c:val>
            <c:numRef>
              <c:f>Plan1!$AA$97:$AB$97</c:f>
              <c:numCache>
                <c:formatCode>General</c:formatCode>
                <c:ptCount val="2"/>
                <c:pt idx="0">
                  <c:v>14.719266207274451</c:v>
                </c:pt>
                <c:pt idx="1">
                  <c:v>14.885832423851101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51-4789-8C77-039D409F6D26}"/>
            </c:ext>
          </c:extLst>
        </c:ser>
        <c:ser>
          <c:idx val="2"/>
          <c:order val="2"/>
          <c:tx>
            <c:strRef>
              <c:f>Plan1!$Z$98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Plan1!$AA$95:$AB$95</c:f>
              <c:numCache>
                <c:formatCode>General</c:formatCode>
                <c:ptCount val="2"/>
                <c:pt idx="0">
                  <c:v>2000</c:v>
                </c:pt>
                <c:pt idx="1">
                  <c:v>2010</c:v>
                </c:pt>
              </c:numCache>
            </c:numRef>
          </c:cat>
          <c:val>
            <c:numRef>
              <c:f>Plan1!$AA$98:$AB$98</c:f>
              <c:numCache>
                <c:formatCode>General</c:formatCode>
                <c:ptCount val="2"/>
                <c:pt idx="0">
                  <c:v>12.831159404455928</c:v>
                </c:pt>
                <c:pt idx="1">
                  <c:v>12.347655277336402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51-4789-8C77-039D409F6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084991"/>
        <c:axId val="1280083327"/>
      </c:lineChart>
      <c:catAx>
        <c:axId val="12800849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0083327"/>
        <c:crosses val="autoZero"/>
        <c:auto val="1"/>
        <c:lblAlgn val="ctr"/>
        <c:lblOffset val="100"/>
        <c:noMultiLvlLbl val="0"/>
      </c:catAx>
      <c:valAx>
        <c:axId val="1280083327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0084991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Prop. idosos Estado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Plan1!$Z$58</c:f>
              <c:strCache>
                <c:ptCount val="1"/>
                <c:pt idx="0">
                  <c:v>Masculino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Plan1!$AA$57:$AB$57</c:f>
              <c:numCache>
                <c:formatCode>General</c:formatCode>
                <c:ptCount val="2"/>
                <c:pt idx="0">
                  <c:v>2000</c:v>
                </c:pt>
                <c:pt idx="1">
                  <c:v>2010</c:v>
                </c:pt>
              </c:numCache>
            </c:numRef>
          </c:cat>
          <c:val>
            <c:numRef>
              <c:f>Plan1!$AA$58:$AB$58</c:f>
              <c:numCache>
                <c:formatCode>General</c:formatCode>
                <c:ptCount val="2"/>
                <c:pt idx="0">
                  <c:v>9.2583910781143235</c:v>
                </c:pt>
                <c:pt idx="1">
                  <c:v>8.3777457718847064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A5-4151-AA58-98865E9279AF}"/>
            </c:ext>
          </c:extLst>
        </c:ser>
        <c:ser>
          <c:idx val="1"/>
          <c:order val="1"/>
          <c:tx>
            <c:strRef>
              <c:f>Plan1!$Z$59</c:f>
              <c:strCache>
                <c:ptCount val="1"/>
                <c:pt idx="0">
                  <c:v>Feminino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Plan1!$AA$57:$AB$57</c:f>
              <c:numCache>
                <c:formatCode>General</c:formatCode>
                <c:ptCount val="2"/>
                <c:pt idx="0">
                  <c:v>2000</c:v>
                </c:pt>
                <c:pt idx="1">
                  <c:v>2010</c:v>
                </c:pt>
              </c:numCache>
            </c:numRef>
          </c:cat>
          <c:val>
            <c:numRef>
              <c:f>Plan1!$AA$59:$AB$59</c:f>
              <c:numCache>
                <c:formatCode>General</c:formatCode>
                <c:ptCount val="2"/>
                <c:pt idx="0">
                  <c:v>12.039786157878304</c:v>
                </c:pt>
                <c:pt idx="1">
                  <c:v>10.782724093612698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5-4151-AA58-98865E9279AF}"/>
            </c:ext>
          </c:extLst>
        </c:ser>
        <c:ser>
          <c:idx val="2"/>
          <c:order val="2"/>
          <c:tx>
            <c:strRef>
              <c:f>Plan1!$Z$60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Plan1!$AA$57:$AB$57</c:f>
              <c:numCache>
                <c:formatCode>General</c:formatCode>
                <c:ptCount val="2"/>
                <c:pt idx="0">
                  <c:v>2000</c:v>
                </c:pt>
                <c:pt idx="1">
                  <c:v>2010</c:v>
                </c:pt>
              </c:numCache>
            </c:numRef>
          </c:cat>
          <c:val>
            <c:numRef>
              <c:f>Plan1!$AA$60:$AB$60</c:f>
              <c:numCache>
                <c:formatCode>General</c:formatCode>
                <c:ptCount val="2"/>
                <c:pt idx="0">
                  <c:v>10.706162244614482</c:v>
                </c:pt>
                <c:pt idx="1">
                  <c:v>9.6357776197755474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A5-4151-AA58-98865E927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006623"/>
        <c:axId val="1303011199"/>
      </c:lineChart>
      <c:catAx>
        <c:axId val="130300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3011199"/>
        <c:crosses val="autoZero"/>
        <c:auto val="1"/>
        <c:lblAlgn val="ctr"/>
        <c:lblOffset val="100"/>
        <c:noMultiLvlLbl val="0"/>
      </c:catAx>
      <c:valAx>
        <c:axId val="1303011199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300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4</xdr:row>
      <xdr:rowOff>4762</xdr:rowOff>
    </xdr:from>
    <xdr:to>
      <xdr:col>21</xdr:col>
      <xdr:colOff>219075</xdr:colOff>
      <xdr:row>36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74D2E8-64A6-E238-8A7A-71D613638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47624</xdr:colOff>
      <xdr:row>44</xdr:row>
      <xdr:rowOff>171450</xdr:rowOff>
    </xdr:from>
    <xdr:to>
      <xdr:col>17</xdr:col>
      <xdr:colOff>38099</xdr:colOff>
      <xdr:row>62</xdr:row>
      <xdr:rowOff>14287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0B44FE4-8FC5-FD5D-5A74-F59FAEA6C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</xdr:colOff>
      <xdr:row>65</xdr:row>
      <xdr:rowOff>9525</xdr:rowOff>
    </xdr:from>
    <xdr:to>
      <xdr:col>17</xdr:col>
      <xdr:colOff>28575</xdr:colOff>
      <xdr:row>82</xdr:row>
      <xdr:rowOff>42862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883648C-CC91-4062-A1AC-2DF185380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86</xdr:row>
      <xdr:rowOff>0</xdr:rowOff>
    </xdr:from>
    <xdr:to>
      <xdr:col>16</xdr:col>
      <xdr:colOff>600075</xdr:colOff>
      <xdr:row>103</xdr:row>
      <xdr:rowOff>33337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01A3F6F-9731-4511-B70A-C1E306CC9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600075</xdr:colOff>
      <xdr:row>105</xdr:row>
      <xdr:rowOff>171450</xdr:rowOff>
    </xdr:from>
    <xdr:to>
      <xdr:col>16</xdr:col>
      <xdr:colOff>590550</xdr:colOff>
      <xdr:row>123</xdr:row>
      <xdr:rowOff>14287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E728536-B413-41E1-8377-F70B7D216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133350</xdr:colOff>
      <xdr:row>90</xdr:row>
      <xdr:rowOff>23812</xdr:rowOff>
    </xdr:from>
    <xdr:to>
      <xdr:col>24</xdr:col>
      <xdr:colOff>438150</xdr:colOff>
      <xdr:row>104</xdr:row>
      <xdr:rowOff>100012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AB2DC74-A51D-B8BE-70F0-787C26323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266700</xdr:colOff>
      <xdr:row>49</xdr:row>
      <xdr:rowOff>52387</xdr:rowOff>
    </xdr:from>
    <xdr:to>
      <xdr:col>24</xdr:col>
      <xdr:colOff>571500</xdr:colOff>
      <xdr:row>63</xdr:row>
      <xdr:rowOff>128587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417DB52-BBC9-8F6D-5A57-424BF5DDF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p_UF_Sexo_eta_2010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p_uf_sexo_eta_2000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p_mun_sexo_eta_2000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op_mun_sexo_eta_2010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asc_vivos_uf_Instrucao_mae_2010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asc_vivos_uf_instrucao_mae_2000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asc_vivos_mun_instrucao_mae_2000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asc_vivos_mun_instrucao_mae_201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_UF_Sexo_eta_2010"/>
    </sheetNames>
    <sheetDataSet>
      <sheetData sheetId="0">
        <row r="18">
          <cell r="B18">
            <v>7625679</v>
          </cell>
          <cell r="C18">
            <v>8364250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_uf_sexo_eta_2000"/>
    </sheetNames>
    <sheetDataSet>
      <sheetData sheetId="0">
        <row r="18">
          <cell r="B18">
            <v>6900335</v>
          </cell>
          <cell r="C18">
            <v>7490947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_mun_sexo_eta_2000"/>
    </sheetNames>
    <sheetDataSet>
      <sheetData sheetId="0">
        <row r="19">
          <cell r="B19">
            <v>2748143</v>
          </cell>
          <cell r="C19">
            <v>3109761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_mun_sexo_eta_2010"/>
    </sheetNames>
    <sheetDataSet>
      <sheetData sheetId="0">
        <row r="19">
          <cell r="B19">
            <v>2959817</v>
          </cell>
          <cell r="C19">
            <v>3360629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sc_vivos_uf_Instrucao_mae_201"/>
    </sheetNames>
    <sheetDataSet>
      <sheetData sheetId="0">
        <row r="11">
          <cell r="B11">
            <v>215262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sc_vivos_uf_instrucao_mae_200"/>
    </sheetNames>
    <sheetDataSet>
      <sheetData sheetId="0">
        <row r="14">
          <cell r="B14">
            <v>259118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sc_vivos_mun_instrucao_mae_20"/>
    </sheetNames>
    <sheetDataSet>
      <sheetData sheetId="0">
        <row r="15">
          <cell r="B15">
            <v>98792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sc_vivos_mun_instrucao_mae_20"/>
    </sheetNames>
    <sheetDataSet>
      <sheetData sheetId="0">
        <row r="12">
          <cell r="B12">
            <v>83223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F3D71-548B-46C3-88E3-C162C9C3BFA3}" name="Tabela1" displayName="Tabela1" ref="A4:D37" totalsRowShown="0">
  <autoFilter ref="A4:D37" xr:uid="{D04F3D71-548B-46C3-88E3-C162C9C3BFA3}"/>
  <tableColumns count="4">
    <tableColumn id="1" xr3:uid="{9213E3B1-AAC7-49CD-9E65-F875A78B8B17}" name="Sexo"/>
    <tableColumn id="2" xr3:uid="{E24C6EDC-7269-45C9-BCBE-AED711E8A4D0}" name="Masculino"/>
    <tableColumn id="3" xr3:uid="{C005A4B9-9294-4ADA-9E9E-A3DB8E9C11D2}" name="Feminino"/>
    <tableColumn id="4" xr3:uid="{54094368-5A5D-4B2D-B8C7-03597A1D3EC1}" name="Total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3"/>
  <sheetViews>
    <sheetView tabSelected="1" topLeftCell="J73" zoomScaleNormal="100" workbookViewId="0">
      <selection activeCell="AK108" sqref="AK108:AL108"/>
    </sheetView>
  </sheetViews>
  <sheetFormatPr defaultRowHeight="15" x14ac:dyDescent="0.25"/>
  <cols>
    <col min="2" max="2" width="12.140625" customWidth="1"/>
    <col min="3" max="3" width="11.5703125" customWidth="1"/>
    <col min="40" max="40" width="10.5703125" customWidth="1"/>
  </cols>
  <sheetData>
    <row r="1" spans="1:28" x14ac:dyDescent="0.25">
      <c r="A1" s="2" t="s">
        <v>0</v>
      </c>
      <c r="B1" s="2"/>
      <c r="C1" s="2"/>
      <c r="D1" s="2"/>
      <c r="Y1">
        <v>1980</v>
      </c>
      <c r="Z1">
        <v>1991</v>
      </c>
      <c r="AA1">
        <v>2000</v>
      </c>
      <c r="AB1">
        <v>2010</v>
      </c>
    </row>
    <row r="2" spans="1:28" x14ac:dyDescent="0.25">
      <c r="A2" s="1" t="s">
        <v>1</v>
      </c>
      <c r="B2" s="1"/>
      <c r="C2" s="1"/>
      <c r="D2" s="1"/>
      <c r="Y2">
        <f>Z1-Y1</f>
        <v>11</v>
      </c>
    </row>
    <row r="3" spans="1:28" x14ac:dyDescent="0.25">
      <c r="A3" t="s">
        <v>2</v>
      </c>
    </row>
    <row r="4" spans="1:28" x14ac:dyDescent="0.25">
      <c r="A4" t="s">
        <v>3</v>
      </c>
      <c r="B4" t="s">
        <v>4</v>
      </c>
      <c r="C4" t="s">
        <v>5</v>
      </c>
      <c r="D4" t="s">
        <v>6</v>
      </c>
    </row>
    <row r="5" spans="1:28" x14ac:dyDescent="0.25">
      <c r="A5">
        <v>1980</v>
      </c>
      <c r="B5">
        <v>5524041</v>
      </c>
      <c r="C5">
        <v>5767590</v>
      </c>
      <c r="D5">
        <v>11291631</v>
      </c>
      <c r="Y5" s="7" t="s">
        <v>36</v>
      </c>
      <c r="Z5" s="7"/>
    </row>
    <row r="6" spans="1:28" x14ac:dyDescent="0.25">
      <c r="A6">
        <v>1981</v>
      </c>
      <c r="B6">
        <v>5573313</v>
      </c>
      <c r="C6">
        <v>5835449</v>
      </c>
      <c r="D6">
        <v>11408762</v>
      </c>
      <c r="Y6" t="s">
        <v>40</v>
      </c>
    </row>
    <row r="7" spans="1:28" x14ac:dyDescent="0.25">
      <c r="A7">
        <v>1982</v>
      </c>
      <c r="B7">
        <v>5635002</v>
      </c>
      <c r="C7">
        <v>5916539</v>
      </c>
      <c r="D7">
        <v>11551541</v>
      </c>
      <c r="Y7" t="s">
        <v>37</v>
      </c>
      <c r="Z7">
        <f>(POWER(D16/D5, 1/(11))-1)*100</f>
        <v>1.1519038015143979</v>
      </c>
    </row>
    <row r="8" spans="1:28" x14ac:dyDescent="0.25">
      <c r="A8">
        <v>1983</v>
      </c>
      <c r="B8">
        <v>5696890</v>
      </c>
      <c r="C8">
        <v>5997924</v>
      </c>
      <c r="D8">
        <v>11694814</v>
      </c>
      <c r="Y8" t="s">
        <v>38</v>
      </c>
      <c r="Z8">
        <f>(POWER(D25/D16,1/9)-1)*100</f>
        <v>1.3037094279835237</v>
      </c>
    </row>
    <row r="9" spans="1:28" x14ac:dyDescent="0.25">
      <c r="A9">
        <v>1984</v>
      </c>
      <c r="B9">
        <v>5758605</v>
      </c>
      <c r="C9">
        <v>6079106</v>
      </c>
      <c r="D9">
        <v>11837711</v>
      </c>
      <c r="Y9" t="s">
        <v>39</v>
      </c>
      <c r="Z9">
        <f>(POWER(D35/D25,1/10)-1)*100</f>
        <v>1.0589322180861949</v>
      </c>
    </row>
    <row r="10" spans="1:28" x14ac:dyDescent="0.25">
      <c r="A10">
        <v>1985</v>
      </c>
      <c r="B10">
        <v>5820136</v>
      </c>
      <c r="C10">
        <v>6160006</v>
      </c>
      <c r="D10">
        <v>11980142</v>
      </c>
    </row>
    <row r="11" spans="1:28" x14ac:dyDescent="0.25">
      <c r="A11">
        <v>1986</v>
      </c>
      <c r="B11">
        <v>5881133</v>
      </c>
      <c r="C11">
        <v>6240108</v>
      </c>
      <c r="D11">
        <v>12121241</v>
      </c>
    </row>
    <row r="12" spans="1:28" x14ac:dyDescent="0.25">
      <c r="A12">
        <v>1987</v>
      </c>
      <c r="B12">
        <v>5941178</v>
      </c>
      <c r="C12">
        <v>6319146</v>
      </c>
      <c r="D12">
        <v>12260324</v>
      </c>
    </row>
    <row r="13" spans="1:28" x14ac:dyDescent="0.25">
      <c r="A13">
        <v>1988</v>
      </c>
      <c r="B13">
        <v>5999974</v>
      </c>
      <c r="C13">
        <v>6396553</v>
      </c>
      <c r="D13">
        <v>12396527</v>
      </c>
    </row>
    <row r="14" spans="1:28" x14ac:dyDescent="0.25">
      <c r="A14">
        <v>1989</v>
      </c>
      <c r="B14">
        <v>6057327</v>
      </c>
      <c r="C14">
        <v>6471884</v>
      </c>
      <c r="D14">
        <v>12529211</v>
      </c>
    </row>
    <row r="15" spans="1:28" x14ac:dyDescent="0.25">
      <c r="A15">
        <v>1990</v>
      </c>
      <c r="B15">
        <v>6113235</v>
      </c>
      <c r="C15">
        <v>6545444</v>
      </c>
      <c r="D15">
        <v>12658679</v>
      </c>
    </row>
    <row r="16" spans="1:28" x14ac:dyDescent="0.25">
      <c r="A16">
        <v>1991</v>
      </c>
      <c r="B16">
        <v>6177601</v>
      </c>
      <c r="C16">
        <v>6630105</v>
      </c>
      <c r="D16">
        <v>12807706</v>
      </c>
    </row>
    <row r="17" spans="1:4" x14ac:dyDescent="0.25">
      <c r="A17">
        <v>1992</v>
      </c>
      <c r="B17">
        <v>6222388</v>
      </c>
      <c r="C17">
        <v>6693833</v>
      </c>
      <c r="D17">
        <v>12916221</v>
      </c>
    </row>
    <row r="18" spans="1:4" x14ac:dyDescent="0.25">
      <c r="A18">
        <v>1993</v>
      </c>
      <c r="B18">
        <v>6302941</v>
      </c>
      <c r="C18">
        <v>6762327</v>
      </c>
      <c r="D18">
        <v>13065268</v>
      </c>
    </row>
    <row r="19" spans="1:4" x14ac:dyDescent="0.25">
      <c r="A19">
        <v>1994</v>
      </c>
      <c r="B19">
        <v>6359396</v>
      </c>
      <c r="C19">
        <v>6822906</v>
      </c>
      <c r="D19">
        <v>13182302</v>
      </c>
    </row>
    <row r="20" spans="1:4" x14ac:dyDescent="0.25">
      <c r="A20">
        <v>1995</v>
      </c>
      <c r="B20">
        <v>6414456</v>
      </c>
      <c r="C20">
        <v>6881986</v>
      </c>
      <c r="D20">
        <v>13296442</v>
      </c>
    </row>
    <row r="21" spans="1:4" x14ac:dyDescent="0.25">
      <c r="A21">
        <v>1996</v>
      </c>
      <c r="B21">
        <v>6447635</v>
      </c>
      <c r="C21">
        <v>6958673</v>
      </c>
      <c r="D21">
        <v>13406308</v>
      </c>
    </row>
    <row r="22" spans="1:4" x14ac:dyDescent="0.25">
      <c r="A22">
        <v>1997</v>
      </c>
      <c r="B22">
        <v>6520774</v>
      </c>
      <c r="C22">
        <v>7034878</v>
      </c>
      <c r="D22">
        <v>13555652</v>
      </c>
    </row>
    <row r="23" spans="1:4" x14ac:dyDescent="0.25">
      <c r="A23">
        <v>1998</v>
      </c>
      <c r="B23">
        <v>6582307</v>
      </c>
      <c r="C23">
        <v>7099124</v>
      </c>
      <c r="D23">
        <v>13681431</v>
      </c>
    </row>
    <row r="24" spans="1:4" x14ac:dyDescent="0.25">
      <c r="A24">
        <v>1999</v>
      </c>
      <c r="B24">
        <v>6643936</v>
      </c>
      <c r="C24">
        <v>7163432</v>
      </c>
      <c r="D24">
        <v>13807368</v>
      </c>
    </row>
    <row r="25" spans="1:4" x14ac:dyDescent="0.25">
      <c r="A25">
        <v>2000</v>
      </c>
      <c r="B25">
        <v>6900335</v>
      </c>
      <c r="C25">
        <v>7490947</v>
      </c>
      <c r="D25">
        <v>14391282</v>
      </c>
    </row>
    <row r="26" spans="1:4" x14ac:dyDescent="0.25">
      <c r="A26">
        <v>2001</v>
      </c>
      <c r="B26">
        <v>6981562</v>
      </c>
      <c r="C26">
        <v>7576999</v>
      </c>
      <c r="D26">
        <v>14558561</v>
      </c>
    </row>
    <row r="27" spans="1:4" x14ac:dyDescent="0.25">
      <c r="A27">
        <v>2002</v>
      </c>
      <c r="B27">
        <v>7061877</v>
      </c>
      <c r="C27">
        <v>7662602</v>
      </c>
      <c r="D27">
        <v>14724479</v>
      </c>
    </row>
    <row r="28" spans="1:4" x14ac:dyDescent="0.25">
      <c r="A28">
        <v>2003</v>
      </c>
      <c r="B28">
        <v>7136931</v>
      </c>
      <c r="C28">
        <v>7742213</v>
      </c>
      <c r="D28">
        <v>14879144</v>
      </c>
    </row>
    <row r="29" spans="1:4" x14ac:dyDescent="0.25">
      <c r="A29">
        <v>2004</v>
      </c>
      <c r="B29">
        <v>7211674</v>
      </c>
      <c r="C29">
        <v>7821643</v>
      </c>
      <c r="D29">
        <v>15033317</v>
      </c>
    </row>
    <row r="30" spans="1:4" x14ac:dyDescent="0.25">
      <c r="A30">
        <v>2005</v>
      </c>
      <c r="B30">
        <v>7381430</v>
      </c>
      <c r="C30">
        <v>8001992</v>
      </c>
      <c r="D30">
        <v>15383422</v>
      </c>
    </row>
    <row r="31" spans="1:4" x14ac:dyDescent="0.25">
      <c r="A31">
        <v>2006</v>
      </c>
      <c r="B31">
        <v>7467871</v>
      </c>
      <c r="C31">
        <v>8093849</v>
      </c>
      <c r="D31">
        <v>15561720</v>
      </c>
    </row>
    <row r="32" spans="1:4" x14ac:dyDescent="0.25">
      <c r="A32">
        <v>2007</v>
      </c>
      <c r="B32">
        <v>7531335</v>
      </c>
      <c r="C32">
        <v>8207201</v>
      </c>
      <c r="D32">
        <v>15738536</v>
      </c>
    </row>
    <row r="33" spans="1:38" x14ac:dyDescent="0.25">
      <c r="A33">
        <v>2008</v>
      </c>
      <c r="B33">
        <v>7594357</v>
      </c>
      <c r="C33">
        <v>8278005</v>
      </c>
      <c r="D33">
        <v>15872362</v>
      </c>
    </row>
    <row r="34" spans="1:38" x14ac:dyDescent="0.25">
      <c r="A34">
        <v>2009</v>
      </c>
      <c r="B34">
        <v>7657302</v>
      </c>
      <c r="C34">
        <v>8353084</v>
      </c>
      <c r="D34">
        <v>16010386</v>
      </c>
    </row>
    <row r="35" spans="1:38" x14ac:dyDescent="0.25">
      <c r="A35">
        <v>2010</v>
      </c>
      <c r="B35">
        <v>7625679</v>
      </c>
      <c r="C35">
        <v>8364250</v>
      </c>
      <c r="D35">
        <v>15989929</v>
      </c>
    </row>
    <row r="36" spans="1:38" x14ac:dyDescent="0.25">
      <c r="A36">
        <v>2011</v>
      </c>
      <c r="B36">
        <v>7684746</v>
      </c>
      <c r="C36">
        <v>8427932</v>
      </c>
      <c r="D36">
        <v>16112678</v>
      </c>
    </row>
    <row r="37" spans="1:38" x14ac:dyDescent="0.25">
      <c r="A37">
        <v>2012</v>
      </c>
      <c r="B37">
        <v>7741923</v>
      </c>
      <c r="C37">
        <v>8489442</v>
      </c>
      <c r="D37">
        <v>16231365</v>
      </c>
    </row>
    <row r="40" spans="1:38" x14ac:dyDescent="0.25">
      <c r="A40" s="2" t="s">
        <v>7</v>
      </c>
      <c r="B40" s="2"/>
      <c r="C40" s="2"/>
      <c r="D40" s="2"/>
    </row>
    <row r="41" spans="1:38" x14ac:dyDescent="0.25">
      <c r="A41" t="s">
        <v>8</v>
      </c>
      <c r="B41" t="s">
        <v>9</v>
      </c>
      <c r="C41" t="s">
        <v>10</v>
      </c>
    </row>
    <row r="42" spans="1:38" x14ac:dyDescent="0.25">
      <c r="A42">
        <v>2000</v>
      </c>
      <c r="B42">
        <f>[2]Pop_uf_sexo_eta_2000!$B$18/[2]Pop_uf_sexo_eta_2000!$C$18*100</f>
        <v>92.115656404991256</v>
      </c>
      <c r="C42" s="3">
        <f>[3]Pop_mun_sexo_eta_2000!$B$19/[3]Pop_mun_sexo_eta_2000!$C$19*100</f>
        <v>88.371517939803084</v>
      </c>
    </row>
    <row r="43" spans="1:38" x14ac:dyDescent="0.25">
      <c r="A43">
        <v>2010</v>
      </c>
      <c r="B43">
        <f>[1]Pop_UF_Sexo_eta_2010!$B$18/[1]Pop_UF_Sexo_eta_2010!$C$18*100</f>
        <v>91.169907642645782</v>
      </c>
      <c r="C43">
        <f>[4]Pop_mun_sexo_eta_2010!$B$19/[4]Pop_mun_sexo_eta_2010!$C$19*100</f>
        <v>88.073304134434366</v>
      </c>
    </row>
    <row r="45" spans="1:38" x14ac:dyDescent="0.25">
      <c r="D45" s="3"/>
    </row>
    <row r="46" spans="1:38" x14ac:dyDescent="0.25">
      <c r="A46" s="2" t="s">
        <v>26</v>
      </c>
      <c r="B46" s="2"/>
      <c r="C46" s="2"/>
      <c r="D46" s="2"/>
      <c r="E46" s="2"/>
      <c r="T46" s="2" t="s">
        <v>29</v>
      </c>
      <c r="U46" s="2"/>
      <c r="V46" s="2"/>
      <c r="X46" s="2" t="s">
        <v>30</v>
      </c>
      <c r="Y46" s="2"/>
      <c r="AD46" s="7" t="s">
        <v>31</v>
      </c>
      <c r="AE46" s="7"/>
      <c r="AG46" s="7" t="s">
        <v>34</v>
      </c>
      <c r="AH46" s="7"/>
      <c r="AI46" s="7"/>
      <c r="AK46" s="7" t="s">
        <v>35</v>
      </c>
      <c r="AL46" s="7"/>
    </row>
    <row r="47" spans="1:38" x14ac:dyDescent="0.25">
      <c r="A47" s="1" t="s">
        <v>11</v>
      </c>
      <c r="B47" s="1"/>
      <c r="C47" s="1"/>
      <c r="D47" s="1"/>
      <c r="T47" s="1">
        <f>SUM(D59:D61)/SUM(D50:D53)*100</f>
        <v>61.453923469099927</v>
      </c>
      <c r="U47" s="1"/>
      <c r="V47" s="1"/>
      <c r="X47" t="s">
        <v>4</v>
      </c>
      <c r="Y47" s="6">
        <f>SUM(B$79:B$81)/B62*100</f>
        <v>8.3777457718847064</v>
      </c>
      <c r="AD47" t="s">
        <v>32</v>
      </c>
      <c r="AE47" s="6">
        <f>SUM(D50:D53)/SUM(D54:D58)*100</f>
        <v>32.171620161080504</v>
      </c>
      <c r="AG47" s="1">
        <f>[5]Nasc_vivos_uf_Instrucao_mae_201!$B$11/SUM(C54:C57)*1000</f>
        <v>48.021137492077791</v>
      </c>
      <c r="AH47" s="1"/>
      <c r="AI47" s="1"/>
      <c r="AK47" s="1">
        <f>[5]Nasc_vivos_uf_Instrucao_mae_201!$B$11/D62*1000</f>
        <v>13.462348707114336</v>
      </c>
      <c r="AL47" s="1"/>
    </row>
    <row r="48" spans="1:38" x14ac:dyDescent="0.25">
      <c r="A48" s="1" t="s">
        <v>12</v>
      </c>
      <c r="B48" s="1"/>
      <c r="C48" s="1"/>
      <c r="D48" s="1"/>
      <c r="X48" t="s">
        <v>5</v>
      </c>
      <c r="Y48" s="6">
        <f>SUM(C$79:C$81)/C62*100</f>
        <v>10.782724093612698</v>
      </c>
      <c r="AD48" t="s">
        <v>33</v>
      </c>
      <c r="AE48">
        <f>SUM(D59:D61)/SUM(D54:D58)*100</f>
        <v>19.770722832559933</v>
      </c>
    </row>
    <row r="49" spans="1:31" x14ac:dyDescent="0.25">
      <c r="A49" t="s">
        <v>13</v>
      </c>
      <c r="B49" t="s">
        <v>4</v>
      </c>
      <c r="C49" t="s">
        <v>5</v>
      </c>
      <c r="D49" t="s">
        <v>6</v>
      </c>
      <c r="E49" t="s">
        <v>4</v>
      </c>
      <c r="X49" t="s">
        <v>6</v>
      </c>
      <c r="Y49" s="6">
        <f>SUM(D$79:D$81)/D62*100</f>
        <v>9.6357776197755474</v>
      </c>
      <c r="AD49" t="s">
        <v>6</v>
      </c>
      <c r="AE49">
        <f>SUM(D50:D53,D59:D61)/SUM(D54:D58)*100</f>
        <v>51.94234299364043</v>
      </c>
    </row>
    <row r="50" spans="1:31" x14ac:dyDescent="0.25">
      <c r="A50" t="s">
        <v>14</v>
      </c>
      <c r="B50" s="4">
        <f>-1*E50</f>
        <v>-99210</v>
      </c>
      <c r="C50" s="5">
        <v>95990</v>
      </c>
      <c r="D50">
        <v>195200</v>
      </c>
      <c r="E50">
        <v>99210</v>
      </c>
    </row>
    <row r="51" spans="1:31" x14ac:dyDescent="0.25">
      <c r="A51" t="s">
        <v>15</v>
      </c>
      <c r="B51" s="4">
        <f>-1*E51</f>
        <v>-401592</v>
      </c>
      <c r="C51" s="5">
        <v>390823</v>
      </c>
      <c r="D51">
        <v>792415</v>
      </c>
      <c r="E51">
        <v>401592</v>
      </c>
    </row>
    <row r="52" spans="1:31" x14ac:dyDescent="0.25">
      <c r="A52" t="s">
        <v>16</v>
      </c>
      <c r="B52" s="4">
        <f>-1*E52</f>
        <v>-555463</v>
      </c>
      <c r="C52" s="5">
        <v>537528</v>
      </c>
      <c r="D52">
        <v>1092991</v>
      </c>
      <c r="E52">
        <v>555463</v>
      </c>
    </row>
    <row r="53" spans="1:31" x14ac:dyDescent="0.25">
      <c r="A53" t="s">
        <v>17</v>
      </c>
      <c r="B53" s="4">
        <f>-1*E53</f>
        <v>-662506</v>
      </c>
      <c r="C53" s="5">
        <v>642527</v>
      </c>
      <c r="D53">
        <v>1305033</v>
      </c>
      <c r="E53">
        <v>662506</v>
      </c>
    </row>
    <row r="54" spans="1:31" x14ac:dyDescent="0.25">
      <c r="A54" t="s">
        <v>18</v>
      </c>
      <c r="B54" s="4">
        <f>-1*E54</f>
        <v>-638420</v>
      </c>
      <c r="C54" s="5">
        <v>631856</v>
      </c>
      <c r="D54">
        <v>1270276</v>
      </c>
      <c r="E54">
        <v>638420</v>
      </c>
    </row>
    <row r="55" spans="1:31" x14ac:dyDescent="0.25">
      <c r="A55" t="s">
        <v>19</v>
      </c>
      <c r="B55" s="4">
        <f>-1*E55</f>
        <v>-1311708</v>
      </c>
      <c r="C55" s="5">
        <v>1355428</v>
      </c>
      <c r="D55">
        <v>2667136</v>
      </c>
      <c r="E55">
        <v>1311708</v>
      </c>
    </row>
    <row r="56" spans="1:31" x14ac:dyDescent="0.25">
      <c r="A56" t="s">
        <v>20</v>
      </c>
      <c r="B56" s="4">
        <f>-1*E56</f>
        <v>-1203989</v>
      </c>
      <c r="C56" s="5">
        <v>1309208</v>
      </c>
      <c r="D56">
        <v>2513197</v>
      </c>
      <c r="E56">
        <v>1203989</v>
      </c>
    </row>
    <row r="57" spans="1:31" x14ac:dyDescent="0.25">
      <c r="A57" t="s">
        <v>21</v>
      </c>
      <c r="B57" s="4">
        <f>-1*E57</f>
        <v>-1058659</v>
      </c>
      <c r="C57" s="5">
        <v>1186159</v>
      </c>
      <c r="D57">
        <v>2244818</v>
      </c>
      <c r="E57">
        <v>1058659</v>
      </c>
      <c r="AA57">
        <v>2000</v>
      </c>
      <c r="AB57">
        <v>2010</v>
      </c>
    </row>
    <row r="58" spans="1:31" x14ac:dyDescent="0.25">
      <c r="A58" t="s">
        <v>22</v>
      </c>
      <c r="B58" s="4">
        <f>-1*E58</f>
        <v>-836449</v>
      </c>
      <c r="C58" s="5">
        <v>991806</v>
      </c>
      <c r="D58">
        <v>1828255</v>
      </c>
      <c r="E58">
        <v>836449</v>
      </c>
      <c r="Z58" t="s">
        <v>4</v>
      </c>
      <c r="AA58" s="6">
        <v>9.2583910781143235</v>
      </c>
      <c r="AB58" s="6">
        <v>8.3777457718847064</v>
      </c>
    </row>
    <row r="59" spans="1:31" x14ac:dyDescent="0.25">
      <c r="A59" t="s">
        <v>23</v>
      </c>
      <c r="B59" s="4">
        <f>-1*E59</f>
        <v>-496422</v>
      </c>
      <c r="C59" s="5">
        <v>633664</v>
      </c>
      <c r="D59">
        <v>1130086</v>
      </c>
      <c r="E59">
        <v>496422</v>
      </c>
      <c r="Z59" t="s">
        <v>5</v>
      </c>
      <c r="AA59" s="6">
        <v>12.039786157878304</v>
      </c>
      <c r="AB59" s="6">
        <v>10.782724093612698</v>
      </c>
    </row>
    <row r="60" spans="1:31" x14ac:dyDescent="0.25">
      <c r="A60" t="s">
        <v>24</v>
      </c>
      <c r="B60" s="4">
        <f>-1*E60</f>
        <v>-260375</v>
      </c>
      <c r="C60" s="5">
        <v>385306</v>
      </c>
      <c r="D60">
        <v>645681</v>
      </c>
      <c r="E60">
        <v>260375</v>
      </c>
      <c r="Z60" t="s">
        <v>6</v>
      </c>
      <c r="AA60" s="6">
        <v>10.706162244614482</v>
      </c>
      <c r="AB60" s="6">
        <v>9.6357776197755474</v>
      </c>
    </row>
    <row r="61" spans="1:31" x14ac:dyDescent="0.25">
      <c r="A61" t="s">
        <v>25</v>
      </c>
      <c r="B61" s="4">
        <f>-1*E61</f>
        <v>-100886</v>
      </c>
      <c r="C61" s="5">
        <v>203955</v>
      </c>
      <c r="D61">
        <v>304841</v>
      </c>
      <c r="E61">
        <v>100886</v>
      </c>
    </row>
    <row r="62" spans="1:31" x14ac:dyDescent="0.25">
      <c r="A62" t="s">
        <v>6</v>
      </c>
      <c r="B62" s="4">
        <f>-1*E62</f>
        <v>-7625679</v>
      </c>
      <c r="C62" s="5">
        <v>8364250</v>
      </c>
      <c r="D62">
        <v>15989929</v>
      </c>
      <c r="E62">
        <v>7625679</v>
      </c>
    </row>
    <row r="66" spans="1:38" x14ac:dyDescent="0.25">
      <c r="A66" s="2" t="s">
        <v>0</v>
      </c>
      <c r="B66" s="2"/>
      <c r="C66" s="2"/>
      <c r="D66" s="2"/>
      <c r="E66" s="2"/>
      <c r="T66" s="2" t="s">
        <v>29</v>
      </c>
      <c r="U66" s="2"/>
      <c r="V66" s="2"/>
      <c r="X66" s="2" t="s">
        <v>30</v>
      </c>
      <c r="Y66" s="2"/>
      <c r="AD66" s="7" t="s">
        <v>31</v>
      </c>
      <c r="AE66" s="7"/>
      <c r="AG66" s="7" t="s">
        <v>34</v>
      </c>
      <c r="AH66" s="7"/>
      <c r="AI66" s="7"/>
      <c r="AK66" s="7" t="s">
        <v>35</v>
      </c>
      <c r="AL66" s="7"/>
    </row>
    <row r="67" spans="1:38" x14ac:dyDescent="0.25">
      <c r="A67" s="1" t="s">
        <v>11</v>
      </c>
      <c r="B67" s="1"/>
      <c r="C67" s="1"/>
      <c r="D67" s="1"/>
      <c r="E67" s="1"/>
      <c r="T67" s="1">
        <f>SUM(D79:D81)/SUM(D70:D73)*100</f>
        <v>42.566510085674295</v>
      </c>
      <c r="U67" s="1"/>
      <c r="V67" s="1"/>
      <c r="X67" t="s">
        <v>4</v>
      </c>
      <c r="Y67" s="6">
        <f>SUM(B$79:B$81)/B82*100</f>
        <v>9.2583910781143235</v>
      </c>
      <c r="AD67" t="s">
        <v>32</v>
      </c>
      <c r="AE67" s="6">
        <f>SUM(D70:D73)/SUM(D74:D78)*100</f>
        <v>39.212247054427799</v>
      </c>
      <c r="AG67" s="1">
        <f>[6]Nasc_vivos_uf_instrucao_mae_200!$B$14/SUM(C74:C77)*1000</f>
        <v>62.84104236613193</v>
      </c>
      <c r="AH67" s="1"/>
      <c r="AI67" s="1"/>
      <c r="AK67" s="1">
        <f>[6]Nasc_vivos_uf_instrucao_mae_200!$B$14/D82*1000</f>
        <v>18.005206207480335</v>
      </c>
      <c r="AL67" s="1"/>
    </row>
    <row r="68" spans="1:38" x14ac:dyDescent="0.25">
      <c r="A68" s="1" t="s">
        <v>27</v>
      </c>
      <c r="B68" s="1"/>
      <c r="C68" s="1"/>
      <c r="D68" s="1"/>
      <c r="E68" s="1"/>
      <c r="X68" t="s">
        <v>5</v>
      </c>
      <c r="Y68" s="6">
        <f>SUM(C$79:C$81)/C82*100</f>
        <v>12.039786157878304</v>
      </c>
      <c r="AD68" t="s">
        <v>33</v>
      </c>
      <c r="AE68">
        <f>SUM(D79:D81)/SUM(D74:D78)*100</f>
        <v>16.691285097242531</v>
      </c>
    </row>
    <row r="69" spans="1:38" x14ac:dyDescent="0.25">
      <c r="A69" t="s">
        <v>13</v>
      </c>
      <c r="B69" t="s">
        <v>4</v>
      </c>
      <c r="C69" t="s">
        <v>5</v>
      </c>
      <c r="D69" t="s">
        <v>6</v>
      </c>
      <c r="E69" t="s">
        <v>4</v>
      </c>
      <c r="X69" t="s">
        <v>6</v>
      </c>
      <c r="Y69" s="6">
        <f>SUM(D$79:D$81)/D82*100</f>
        <v>10.706162244614482</v>
      </c>
      <c r="AD69" t="s">
        <v>6</v>
      </c>
      <c r="AE69">
        <f>SUM(D70:D73,D79:D81)/SUM(D74:D78)*100</f>
        <v>55.903532151670333</v>
      </c>
    </row>
    <row r="70" spans="1:38" x14ac:dyDescent="0.25">
      <c r="A70" t="s">
        <v>14</v>
      </c>
      <c r="B70" s="4">
        <f>-1*E70</f>
        <v>-122345</v>
      </c>
      <c r="C70" s="4">
        <v>118082</v>
      </c>
      <c r="D70">
        <v>240427</v>
      </c>
      <c r="E70">
        <v>122345</v>
      </c>
    </row>
    <row r="71" spans="1:38" x14ac:dyDescent="0.25">
      <c r="A71" t="s">
        <v>15</v>
      </c>
      <c r="B71" s="4">
        <f t="shared" ref="B71:B82" si="0">-1*E71</f>
        <v>-498975</v>
      </c>
      <c r="C71" s="4">
        <v>481746</v>
      </c>
      <c r="D71">
        <v>980721</v>
      </c>
      <c r="E71">
        <v>498975</v>
      </c>
    </row>
    <row r="72" spans="1:38" x14ac:dyDescent="0.25">
      <c r="A72" t="s">
        <v>16</v>
      </c>
      <c r="B72" s="4">
        <f t="shared" si="0"/>
        <v>-606627</v>
      </c>
      <c r="C72" s="4">
        <v>588635</v>
      </c>
      <c r="D72">
        <v>1195262</v>
      </c>
      <c r="E72">
        <v>606627</v>
      </c>
    </row>
    <row r="73" spans="1:38" x14ac:dyDescent="0.25">
      <c r="A73" t="s">
        <v>17</v>
      </c>
      <c r="B73" s="4">
        <f t="shared" si="0"/>
        <v>-608822</v>
      </c>
      <c r="C73" s="4">
        <v>594407</v>
      </c>
      <c r="D73">
        <v>1203229</v>
      </c>
      <c r="E73">
        <v>608822</v>
      </c>
    </row>
    <row r="74" spans="1:38" x14ac:dyDescent="0.25">
      <c r="A74" t="s">
        <v>18</v>
      </c>
      <c r="B74" s="4">
        <f t="shared" si="0"/>
        <v>-656590</v>
      </c>
      <c r="C74" s="4">
        <v>659702</v>
      </c>
      <c r="D74">
        <v>1316292</v>
      </c>
      <c r="E74">
        <v>656590</v>
      </c>
    </row>
    <row r="75" spans="1:38" x14ac:dyDescent="0.25">
      <c r="A75" t="s">
        <v>19</v>
      </c>
      <c r="B75" s="4">
        <f t="shared" si="0"/>
        <v>-1208174</v>
      </c>
      <c r="C75" s="4">
        <v>1257964</v>
      </c>
      <c r="D75">
        <v>2466138</v>
      </c>
      <c r="E75">
        <v>1208174</v>
      </c>
    </row>
    <row r="76" spans="1:38" x14ac:dyDescent="0.25">
      <c r="A76" t="s">
        <v>20</v>
      </c>
      <c r="B76" s="4">
        <f t="shared" si="0"/>
        <v>-1076118</v>
      </c>
      <c r="C76" s="4">
        <v>1182198</v>
      </c>
      <c r="D76">
        <v>2258316</v>
      </c>
      <c r="E76">
        <v>1076118</v>
      </c>
    </row>
    <row r="77" spans="1:38" x14ac:dyDescent="0.25">
      <c r="A77" t="s">
        <v>21</v>
      </c>
      <c r="B77" s="4">
        <f t="shared" si="0"/>
        <v>-899479</v>
      </c>
      <c r="C77" s="4">
        <v>1023524</v>
      </c>
      <c r="D77">
        <v>1923003</v>
      </c>
      <c r="E77">
        <v>899479</v>
      </c>
    </row>
    <row r="78" spans="1:38" x14ac:dyDescent="0.25">
      <c r="A78" t="s">
        <v>22</v>
      </c>
      <c r="B78" s="4">
        <f t="shared" si="0"/>
        <v>-584345</v>
      </c>
      <c r="C78" s="4">
        <v>682795</v>
      </c>
      <c r="D78">
        <v>1267140</v>
      </c>
      <c r="E78">
        <v>584345</v>
      </c>
    </row>
    <row r="79" spans="1:38" x14ac:dyDescent="0.25">
      <c r="A79" t="s">
        <v>23</v>
      </c>
      <c r="B79" s="4">
        <f t="shared" si="0"/>
        <v>-376996</v>
      </c>
      <c r="C79" s="4">
        <v>482790</v>
      </c>
      <c r="D79">
        <v>859786</v>
      </c>
      <c r="E79">
        <v>376996</v>
      </c>
    </row>
    <row r="80" spans="1:38" x14ac:dyDescent="0.25">
      <c r="A80" t="s">
        <v>24</v>
      </c>
      <c r="B80" s="4">
        <f t="shared" si="0"/>
        <v>-198873</v>
      </c>
      <c r="C80" s="4">
        <v>294699</v>
      </c>
      <c r="D80">
        <v>493572</v>
      </c>
      <c r="E80">
        <v>198873</v>
      </c>
    </row>
    <row r="81" spans="1:38" x14ac:dyDescent="0.25">
      <c r="A81" t="s">
        <v>25</v>
      </c>
      <c r="B81" s="4">
        <f t="shared" si="0"/>
        <v>-62991</v>
      </c>
      <c r="C81" s="4">
        <v>124405</v>
      </c>
      <c r="D81">
        <v>187396</v>
      </c>
      <c r="E81">
        <v>62991</v>
      </c>
    </row>
    <row r="82" spans="1:38" x14ac:dyDescent="0.25">
      <c r="A82" t="s">
        <v>6</v>
      </c>
      <c r="B82" s="4">
        <f t="shared" si="0"/>
        <v>-6900335</v>
      </c>
      <c r="C82" s="4">
        <v>7490947</v>
      </c>
      <c r="D82">
        <v>14391282</v>
      </c>
      <c r="E82">
        <v>6900335</v>
      </c>
    </row>
    <row r="86" spans="1:38" x14ac:dyDescent="0.25">
      <c r="A86" s="2" t="s">
        <v>0</v>
      </c>
      <c r="B86" s="2"/>
      <c r="C86" s="2"/>
      <c r="D86" s="2"/>
      <c r="E86" s="2"/>
    </row>
    <row r="87" spans="1:38" x14ac:dyDescent="0.25">
      <c r="A87" s="1" t="s">
        <v>11</v>
      </c>
      <c r="B87" s="1"/>
      <c r="C87" s="1"/>
      <c r="D87" s="1"/>
      <c r="T87" s="2" t="s">
        <v>29</v>
      </c>
      <c r="U87" s="2"/>
      <c r="V87" s="2"/>
      <c r="X87" s="2" t="s">
        <v>30</v>
      </c>
      <c r="Y87" s="2"/>
      <c r="AD87" s="7" t="s">
        <v>31</v>
      </c>
      <c r="AE87" s="7"/>
      <c r="AG87" s="7" t="s">
        <v>34</v>
      </c>
      <c r="AH87" s="7"/>
      <c r="AI87" s="7"/>
      <c r="AK87" s="7" t="s">
        <v>35</v>
      </c>
      <c r="AL87" s="7"/>
    </row>
    <row r="88" spans="1:38" x14ac:dyDescent="0.25">
      <c r="A88" s="1" t="s">
        <v>28</v>
      </c>
      <c r="B88" s="1"/>
      <c r="C88" s="1"/>
      <c r="D88" s="1"/>
      <c r="T88" s="1">
        <f>SUM(D100:D102)/SUM(D91:D94)*100</f>
        <v>56.78809473081381</v>
      </c>
      <c r="U88" s="1"/>
      <c r="V88" s="1"/>
      <c r="X88" t="s">
        <v>4</v>
      </c>
      <c r="Y88">
        <f>SUM(B$100:B$102)/B$103*100</f>
        <v>10.694603592316703</v>
      </c>
      <c r="AD88" t="s">
        <v>32</v>
      </c>
      <c r="AE88">
        <f>SUM(D91:D94)/SUM(D95:D99)*100</f>
        <v>34.990542432161284</v>
      </c>
      <c r="AG88" s="1">
        <f>[7]Nasc_vivos_mun_instrucao_mae_20!$B$15/SUM(C95:C98)*1000</f>
        <v>58.562147294541667</v>
      </c>
      <c r="AH88" s="1"/>
      <c r="AI88" s="1"/>
      <c r="AK88" s="1">
        <f>[7]Nasc_vivos_mun_instrucao_mae_20!$B$15/D103*1000</f>
        <v>16.864735236357578</v>
      </c>
      <c r="AL88" s="1"/>
    </row>
    <row r="89" spans="1:38" x14ac:dyDescent="0.25">
      <c r="A89" s="1" t="s">
        <v>27</v>
      </c>
      <c r="B89" s="1"/>
      <c r="C89" s="1"/>
      <c r="D89" s="1"/>
      <c r="X89" t="s">
        <v>5</v>
      </c>
      <c r="Y89">
        <f>SUM(C$100:C$102)/C$103*100</f>
        <v>14.719266207274451</v>
      </c>
      <c r="AD89" t="s">
        <v>33</v>
      </c>
      <c r="AE89">
        <f>SUM(D100:D102)/SUM(D95:D99)*100</f>
        <v>19.87046238320135</v>
      </c>
    </row>
    <row r="90" spans="1:38" x14ac:dyDescent="0.25">
      <c r="A90" t="s">
        <v>13</v>
      </c>
      <c r="B90" t="s">
        <v>4</v>
      </c>
      <c r="C90" t="s">
        <v>5</v>
      </c>
      <c r="D90" t="s">
        <v>6</v>
      </c>
      <c r="E90" t="s">
        <v>4</v>
      </c>
      <c r="X90" t="s">
        <v>6</v>
      </c>
      <c r="Y90">
        <f>SUM(D$100:D$102)/D$103*100</f>
        <v>12.831159404455928</v>
      </c>
      <c r="AD90" t="s">
        <v>6</v>
      </c>
      <c r="AE90" s="6">
        <f>SUM(D91:D94,D100:D102)/SUM(D95:D99)*100</f>
        <v>54.861004815362634</v>
      </c>
      <c r="AF90" s="6"/>
    </row>
    <row r="91" spans="1:38" x14ac:dyDescent="0.25">
      <c r="A91" t="s">
        <v>14</v>
      </c>
      <c r="B91" s="4">
        <f>-1*E91</f>
        <v>-45116</v>
      </c>
      <c r="C91" s="4">
        <v>43500</v>
      </c>
      <c r="D91">
        <v>88616</v>
      </c>
      <c r="E91">
        <v>45116</v>
      </c>
    </row>
    <row r="92" spans="1:38" x14ac:dyDescent="0.25">
      <c r="A92" t="s">
        <v>15</v>
      </c>
      <c r="B92" s="4">
        <f t="shared" ref="B92:B103" si="1">-1*E92</f>
        <v>-182955</v>
      </c>
      <c r="C92" s="4">
        <v>175734</v>
      </c>
      <c r="D92">
        <v>358689</v>
      </c>
      <c r="E92">
        <v>182955</v>
      </c>
    </row>
    <row r="93" spans="1:38" x14ac:dyDescent="0.25">
      <c r="A93" t="s">
        <v>16</v>
      </c>
      <c r="B93" s="4">
        <f t="shared" si="1"/>
        <v>-220179</v>
      </c>
      <c r="C93" s="4">
        <v>213728</v>
      </c>
      <c r="D93">
        <v>433907</v>
      </c>
      <c r="E93">
        <v>220179</v>
      </c>
    </row>
    <row r="94" spans="1:38" x14ac:dyDescent="0.25">
      <c r="A94" t="s">
        <v>17</v>
      </c>
      <c r="B94" s="4">
        <f t="shared" si="1"/>
        <v>-222911</v>
      </c>
      <c r="C94" s="4">
        <v>219459</v>
      </c>
      <c r="D94">
        <v>442370</v>
      </c>
      <c r="E94">
        <v>222911</v>
      </c>
    </row>
    <row r="95" spans="1:38" x14ac:dyDescent="0.25">
      <c r="A95" t="s">
        <v>18</v>
      </c>
      <c r="B95" s="4">
        <f t="shared" si="1"/>
        <v>-250932</v>
      </c>
      <c r="C95" s="4">
        <v>254532</v>
      </c>
      <c r="D95">
        <v>505464</v>
      </c>
      <c r="E95">
        <v>250932</v>
      </c>
      <c r="AA95">
        <v>2000</v>
      </c>
      <c r="AB95">
        <v>2010</v>
      </c>
    </row>
    <row r="96" spans="1:38" x14ac:dyDescent="0.25">
      <c r="A96" t="s">
        <v>19</v>
      </c>
      <c r="B96" s="4">
        <f t="shared" si="1"/>
        <v>-483180</v>
      </c>
      <c r="C96" s="4">
        <v>506910</v>
      </c>
      <c r="D96">
        <v>990090</v>
      </c>
      <c r="E96">
        <v>483180</v>
      </c>
      <c r="Z96" t="s">
        <v>4</v>
      </c>
      <c r="AA96">
        <f>SUM(B$100:B$102)/B$103*100</f>
        <v>10.694603592316703</v>
      </c>
      <c r="AB96">
        <f>SUM(C$120:C$122)/C$123*100</f>
        <v>17.121288901571699</v>
      </c>
    </row>
    <row r="97" spans="1:38" x14ac:dyDescent="0.25">
      <c r="A97" t="s">
        <v>20</v>
      </c>
      <c r="B97" s="4">
        <f t="shared" si="1"/>
        <v>-426061</v>
      </c>
      <c r="C97" s="4">
        <v>478459</v>
      </c>
      <c r="D97">
        <v>904520</v>
      </c>
      <c r="E97">
        <v>426061</v>
      </c>
      <c r="Z97" t="s">
        <v>5</v>
      </c>
      <c r="AA97">
        <f>SUM(C$100:C$102)/C$103*100</f>
        <v>14.719266207274451</v>
      </c>
      <c r="AB97">
        <f>SUM(D$120:D$122)/D$123*100</f>
        <v>14.885832423851101</v>
      </c>
    </row>
    <row r="98" spans="1:38" x14ac:dyDescent="0.25">
      <c r="A98" t="s">
        <v>21</v>
      </c>
      <c r="B98" s="4">
        <f t="shared" si="1"/>
        <v>-372554</v>
      </c>
      <c r="C98" s="4">
        <v>447059</v>
      </c>
      <c r="D98">
        <v>819613</v>
      </c>
      <c r="E98">
        <v>372554</v>
      </c>
      <c r="Z98" t="s">
        <v>6</v>
      </c>
      <c r="AA98">
        <f>SUM(D$100:D$102)/D$103*100</f>
        <v>12.831159404455928</v>
      </c>
      <c r="AB98">
        <f>SUM(E$120:E$122)/E$123*100</f>
        <v>12.347655277336402</v>
      </c>
    </row>
    <row r="99" spans="1:38" x14ac:dyDescent="0.25">
      <c r="A99" t="s">
        <v>22</v>
      </c>
      <c r="B99" s="4">
        <f t="shared" si="1"/>
        <v>-250352</v>
      </c>
      <c r="C99" s="4">
        <v>312646</v>
      </c>
      <c r="D99">
        <v>562998</v>
      </c>
      <c r="E99">
        <v>250352</v>
      </c>
    </row>
    <row r="100" spans="1:38" x14ac:dyDescent="0.25">
      <c r="A100" t="s">
        <v>23</v>
      </c>
      <c r="B100" s="4">
        <f t="shared" si="1"/>
        <v>-169297</v>
      </c>
      <c r="C100" s="4">
        <v>234984</v>
      </c>
      <c r="D100">
        <v>404281</v>
      </c>
      <c r="E100">
        <v>169297</v>
      </c>
    </row>
    <row r="101" spans="1:38" x14ac:dyDescent="0.25">
      <c r="A101" t="s">
        <v>24</v>
      </c>
      <c r="B101" s="4">
        <f t="shared" si="1"/>
        <v>-94637</v>
      </c>
      <c r="C101" s="4">
        <v>155338</v>
      </c>
      <c r="D101">
        <v>249975</v>
      </c>
      <c r="E101">
        <v>94637</v>
      </c>
    </row>
    <row r="102" spans="1:38" x14ac:dyDescent="0.25">
      <c r="A102" t="s">
        <v>25</v>
      </c>
      <c r="B102" s="4">
        <f t="shared" si="1"/>
        <v>-29969</v>
      </c>
      <c r="C102" s="4">
        <v>67412</v>
      </c>
      <c r="D102">
        <v>97381</v>
      </c>
      <c r="E102">
        <v>29969</v>
      </c>
    </row>
    <row r="103" spans="1:38" x14ac:dyDescent="0.25">
      <c r="A103" t="s">
        <v>6</v>
      </c>
      <c r="B103" s="4">
        <f t="shared" si="1"/>
        <v>-2748143</v>
      </c>
      <c r="C103" s="4">
        <v>3109761</v>
      </c>
      <c r="D103">
        <v>5857904</v>
      </c>
      <c r="E103">
        <v>2748143</v>
      </c>
    </row>
    <row r="106" spans="1:38" x14ac:dyDescent="0.25">
      <c r="A106" s="2" t="s">
        <v>0</v>
      </c>
      <c r="B106" s="2"/>
      <c r="C106" s="2"/>
      <c r="D106" s="2"/>
      <c r="E106" s="2"/>
    </row>
    <row r="107" spans="1:38" x14ac:dyDescent="0.25">
      <c r="A107" s="1" t="s">
        <v>11</v>
      </c>
      <c r="B107" s="1"/>
      <c r="C107" s="1"/>
      <c r="D107" s="1"/>
      <c r="E107" s="1"/>
      <c r="T107" s="2" t="s">
        <v>29</v>
      </c>
      <c r="U107" s="2"/>
      <c r="V107" s="2"/>
      <c r="X107" s="2" t="s">
        <v>30</v>
      </c>
      <c r="Y107" s="2"/>
      <c r="AD107" s="7" t="s">
        <v>31</v>
      </c>
      <c r="AE107" s="7"/>
      <c r="AG107" s="7" t="s">
        <v>34</v>
      </c>
      <c r="AH107" s="7"/>
      <c r="AI107" s="7"/>
      <c r="AK107" s="7" t="s">
        <v>35</v>
      </c>
      <c r="AL107" s="7"/>
    </row>
    <row r="108" spans="1:38" x14ac:dyDescent="0.25">
      <c r="A108" s="1" t="s">
        <v>28</v>
      </c>
      <c r="B108" s="1"/>
      <c r="C108" s="1"/>
      <c r="D108" s="1"/>
      <c r="E108" s="1"/>
      <c r="T108">
        <f>SUM(D120:D122)/SUM(D111:D114)*100</f>
        <v>76.71911464678341</v>
      </c>
      <c r="X108" t="s">
        <v>4</v>
      </c>
      <c r="Y108">
        <f>SUM(B$120:B$122)/B$123*100</f>
        <v>12.347655277336402</v>
      </c>
      <c r="AD108" t="s">
        <v>32</v>
      </c>
      <c r="AE108">
        <f>SUM(D111:D114)/SUM(D115:D119)*100</f>
        <v>29.527763525173256</v>
      </c>
      <c r="AG108" s="1">
        <f>[8]Nasc_vivos_mun_instrucao_mae_20!$B$12/SUM(C115:C118)*1000</f>
        <v>47.335686191980756</v>
      </c>
      <c r="AH108" s="1"/>
      <c r="AI108" s="1"/>
      <c r="AK108" s="1">
        <f>[8]Nasc_vivos_mun_instrucao_mae_20!$B$12/D123*1000</f>
        <v>13.167266993500142</v>
      </c>
      <c r="AL108" s="1"/>
    </row>
    <row r="109" spans="1:38" x14ac:dyDescent="0.25">
      <c r="A109" s="1" t="s">
        <v>12</v>
      </c>
      <c r="B109" s="1"/>
      <c r="C109" s="1"/>
      <c r="D109" s="1"/>
      <c r="E109" s="1"/>
      <c r="X109" t="s">
        <v>5</v>
      </c>
      <c r="Y109">
        <f>SUM(C$120:C$122)/C$123*100</f>
        <v>17.121288901571699</v>
      </c>
      <c r="AD109" t="s">
        <v>33</v>
      </c>
      <c r="AE109">
        <f>SUM(D120:D122)/SUM(D115:D119)*100</f>
        <v>22.653438751508766</v>
      </c>
    </row>
    <row r="110" spans="1:38" x14ac:dyDescent="0.25">
      <c r="A110" t="s">
        <v>13</v>
      </c>
      <c r="B110" t="s">
        <v>4</v>
      </c>
      <c r="C110" t="s">
        <v>5</v>
      </c>
      <c r="D110" t="s">
        <v>6</v>
      </c>
      <c r="E110" t="s">
        <v>4</v>
      </c>
      <c r="X110" t="s">
        <v>6</v>
      </c>
      <c r="Y110">
        <f>SUM(D$120:D$122)/D$123*100</f>
        <v>14.885832423851101</v>
      </c>
      <c r="AD110" t="s">
        <v>6</v>
      </c>
      <c r="AE110">
        <f>SUM(D111:D114,D120:D122)/SUM(D115:D119)*100</f>
        <v>52.181202276682015</v>
      </c>
    </row>
    <row r="111" spans="1:38" x14ac:dyDescent="0.25">
      <c r="A111" t="s">
        <v>14</v>
      </c>
      <c r="B111" s="4">
        <f>-1*E111</f>
        <v>-36934</v>
      </c>
      <c r="C111" s="4">
        <v>35894</v>
      </c>
      <c r="D111">
        <v>72828</v>
      </c>
      <c r="E111">
        <v>36934</v>
      </c>
    </row>
    <row r="112" spans="1:38" x14ac:dyDescent="0.25">
      <c r="A112" t="s">
        <v>15</v>
      </c>
      <c r="B112" s="4">
        <f t="shared" ref="B112:B123" si="2">-1*E112</f>
        <v>-147835</v>
      </c>
      <c r="C112" s="4">
        <v>143369</v>
      </c>
      <c r="D112">
        <v>291204</v>
      </c>
      <c r="E112">
        <v>147835</v>
      </c>
    </row>
    <row r="113" spans="1:5" x14ac:dyDescent="0.25">
      <c r="A113" t="s">
        <v>16</v>
      </c>
      <c r="B113" s="4">
        <f t="shared" si="2"/>
        <v>-201020</v>
      </c>
      <c r="C113" s="4">
        <v>194739</v>
      </c>
      <c r="D113">
        <v>395759</v>
      </c>
      <c r="E113">
        <v>201020</v>
      </c>
    </row>
    <row r="114" spans="1:5" x14ac:dyDescent="0.25">
      <c r="A114" t="s">
        <v>17</v>
      </c>
      <c r="B114" s="4">
        <f t="shared" si="2"/>
        <v>-236743</v>
      </c>
      <c r="C114" s="4">
        <v>229824</v>
      </c>
      <c r="D114">
        <v>466567</v>
      </c>
      <c r="E114">
        <v>236743</v>
      </c>
    </row>
    <row r="115" spans="1:5" x14ac:dyDescent="0.25">
      <c r="A115" t="s">
        <v>18</v>
      </c>
      <c r="B115" s="4">
        <f t="shared" si="2"/>
        <v>-233567</v>
      </c>
      <c r="C115" s="4">
        <v>230583</v>
      </c>
      <c r="D115">
        <v>464150</v>
      </c>
      <c r="E115">
        <v>233567</v>
      </c>
    </row>
    <row r="116" spans="1:5" x14ac:dyDescent="0.25">
      <c r="A116" t="s">
        <v>19</v>
      </c>
      <c r="B116" s="4">
        <f t="shared" si="2"/>
        <v>-522469</v>
      </c>
      <c r="C116" s="4">
        <v>537341</v>
      </c>
      <c r="D116">
        <v>1059810</v>
      </c>
      <c r="E116">
        <v>522469</v>
      </c>
    </row>
    <row r="117" spans="1:5" x14ac:dyDescent="0.25">
      <c r="A117" t="s">
        <v>20</v>
      </c>
      <c r="B117" s="4">
        <f t="shared" si="2"/>
        <v>-473244</v>
      </c>
      <c r="C117" s="4">
        <v>519742</v>
      </c>
      <c r="D117">
        <v>992986</v>
      </c>
      <c r="E117">
        <v>473244</v>
      </c>
    </row>
    <row r="118" spans="1:5" x14ac:dyDescent="0.25">
      <c r="A118" t="s">
        <v>21</v>
      </c>
      <c r="B118" s="4">
        <f t="shared" si="2"/>
        <v>-406008</v>
      </c>
      <c r="C118" s="4">
        <v>470479</v>
      </c>
      <c r="D118">
        <v>876487</v>
      </c>
      <c r="E118">
        <v>406008</v>
      </c>
    </row>
    <row r="119" spans="1:5" x14ac:dyDescent="0.25">
      <c r="A119" t="s">
        <v>22</v>
      </c>
      <c r="B119" s="4">
        <f t="shared" si="2"/>
        <v>-336529</v>
      </c>
      <c r="C119" s="4">
        <v>423275</v>
      </c>
      <c r="D119">
        <v>759804</v>
      </c>
      <c r="E119">
        <v>336529</v>
      </c>
    </row>
    <row r="120" spans="1:5" x14ac:dyDescent="0.25">
      <c r="A120" t="s">
        <v>23</v>
      </c>
      <c r="B120" s="4">
        <f t="shared" si="2"/>
        <v>-203917</v>
      </c>
      <c r="C120" s="4">
        <v>281408</v>
      </c>
      <c r="D120">
        <v>485325</v>
      </c>
      <c r="E120">
        <v>203917</v>
      </c>
    </row>
    <row r="121" spans="1:5" x14ac:dyDescent="0.25">
      <c r="A121" t="s">
        <v>24</v>
      </c>
      <c r="B121" s="4">
        <f t="shared" si="2"/>
        <v>-113914</v>
      </c>
      <c r="C121" s="4">
        <v>186369</v>
      </c>
      <c r="D121">
        <v>300283</v>
      </c>
      <c r="E121">
        <v>113914</v>
      </c>
    </row>
    <row r="122" spans="1:5" x14ac:dyDescent="0.25">
      <c r="A122" t="s">
        <v>25</v>
      </c>
      <c r="B122" s="4">
        <f t="shared" si="2"/>
        <v>-47637</v>
      </c>
      <c r="C122" s="4">
        <v>107606</v>
      </c>
      <c r="D122">
        <v>155243</v>
      </c>
      <c r="E122">
        <v>47637</v>
      </c>
    </row>
    <row r="123" spans="1:5" x14ac:dyDescent="0.25">
      <c r="A123" t="s">
        <v>6</v>
      </c>
      <c r="B123" s="4">
        <f t="shared" si="2"/>
        <v>-2959817</v>
      </c>
      <c r="C123" s="4">
        <v>3360629</v>
      </c>
      <c r="D123">
        <v>6320446</v>
      </c>
      <c r="E123">
        <v>2959817</v>
      </c>
    </row>
  </sheetData>
  <mergeCells count="49">
    <mergeCell ref="AK66:AL66"/>
    <mergeCell ref="AK67:AL67"/>
    <mergeCell ref="AK46:AL46"/>
    <mergeCell ref="AK47:AL47"/>
    <mergeCell ref="Y5:Z5"/>
    <mergeCell ref="AG108:AI108"/>
    <mergeCell ref="A86:E86"/>
    <mergeCell ref="AK108:AL108"/>
    <mergeCell ref="AK107:AL107"/>
    <mergeCell ref="AK87:AL87"/>
    <mergeCell ref="AK88:AL88"/>
    <mergeCell ref="AD107:AE107"/>
    <mergeCell ref="AG46:AI46"/>
    <mergeCell ref="AG47:AI47"/>
    <mergeCell ref="AG66:AI66"/>
    <mergeCell ref="AG67:AI67"/>
    <mergeCell ref="AG87:AI87"/>
    <mergeCell ref="AG88:AI88"/>
    <mergeCell ref="AG107:AI107"/>
    <mergeCell ref="AD46:AE46"/>
    <mergeCell ref="AD66:AE66"/>
    <mergeCell ref="AD87:AE87"/>
    <mergeCell ref="X66:Y66"/>
    <mergeCell ref="X87:Y87"/>
    <mergeCell ref="X107:Y107"/>
    <mergeCell ref="X46:Y46"/>
    <mergeCell ref="T47:V47"/>
    <mergeCell ref="T67:V67"/>
    <mergeCell ref="T88:V88"/>
    <mergeCell ref="A109:E109"/>
    <mergeCell ref="T46:V46"/>
    <mergeCell ref="T66:V66"/>
    <mergeCell ref="T87:V87"/>
    <mergeCell ref="T107:V107"/>
    <mergeCell ref="A88:D88"/>
    <mergeCell ref="A87:D87"/>
    <mergeCell ref="A89:D89"/>
    <mergeCell ref="A106:E106"/>
    <mergeCell ref="A107:E107"/>
    <mergeCell ref="A108:E108"/>
    <mergeCell ref="A48:D48"/>
    <mergeCell ref="A66:E66"/>
    <mergeCell ref="A67:E67"/>
    <mergeCell ref="A68:E68"/>
    <mergeCell ref="A46:E46"/>
    <mergeCell ref="A1:D1"/>
    <mergeCell ref="A2:D2"/>
    <mergeCell ref="A40:D40"/>
    <mergeCell ref="A47:D4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</dc:creator>
  <cp:lastModifiedBy>Peterson</cp:lastModifiedBy>
  <dcterms:created xsi:type="dcterms:W3CDTF">2015-06-05T18:19:34Z</dcterms:created>
  <dcterms:modified xsi:type="dcterms:W3CDTF">2022-05-03T22:05:02Z</dcterms:modified>
</cp:coreProperties>
</file>