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lc2" sheetId="2" r:id="rId1"/>
    <sheet name="calc1" sheetId="1" r:id="rId2"/>
    <sheet name="calc0" sheetId="3" r:id="rId3"/>
  </sheets>
  <calcPr calcId="124519"/>
</workbook>
</file>

<file path=xl/sharedStrings.xml><?xml version="1.0" encoding="utf-8"?>
<sst xmlns="http://schemas.openxmlformats.org/spreadsheetml/2006/main" count="132" uniqueCount="64">
  <si>
    <t>Job Cost</t>
  </si>
  <si>
    <t>MSRP Cost</t>
  </si>
  <si>
    <t>Conversion</t>
  </si>
  <si>
    <t>Cost Per Unit</t>
  </si>
  <si>
    <t>Model Quantity</t>
  </si>
  <si>
    <t xml:space="preserve">Estimated Print Time </t>
  </si>
  <si>
    <t xml:space="preserve">Number Of Layer </t>
  </si>
  <si>
    <t xml:space="preserve">Estimated Ink Usage </t>
  </si>
  <si>
    <t>Layers</t>
  </si>
  <si>
    <t>Print Head - Usage Cost</t>
  </si>
  <si>
    <t>Wiper Roller Cartridge - Usage Cost</t>
  </si>
  <si>
    <t>Total Job Cost</t>
  </si>
  <si>
    <t>Conver CM3 to Cubic Inches</t>
  </si>
  <si>
    <t>Cost Per Cu In</t>
  </si>
  <si>
    <t>Model Name</t>
  </si>
  <si>
    <t>TX101PP</t>
  </si>
  <si>
    <t>Printer</t>
  </si>
  <si>
    <t>PartPro 350 xBC</t>
  </si>
  <si>
    <t>Surface Area  (cm2)</t>
  </si>
  <si>
    <t>Binder (ml)</t>
  </si>
  <si>
    <t>Cyan (ml)</t>
  </si>
  <si>
    <t>Yellow (ml)</t>
  </si>
  <si>
    <t>Magenta (ml)</t>
  </si>
  <si>
    <t>Powder Usage (g)</t>
  </si>
  <si>
    <t>Slice Height (mm)</t>
  </si>
  <si>
    <t>Estimate Wiper Count (steps)</t>
  </si>
  <si>
    <t>Volume (cm3)</t>
  </si>
  <si>
    <t>Post Process Glu Usage (ml)</t>
  </si>
  <si>
    <t xml:space="preserve">Model Number </t>
  </si>
  <si>
    <t xml:space="preserve">Print Summary </t>
  </si>
  <si>
    <t>Number Of Layer (layers)</t>
  </si>
  <si>
    <t>Slice Height (mm)</t>
  </si>
  <si>
    <t>Powder Usage  (g)</t>
  </si>
  <si>
    <t xml:space="preserve"> </t>
  </si>
  <si>
    <t xml:space="preserve"> Estimated Ink Usage </t>
  </si>
  <si>
    <t xml:space="preserve">Binder (ml) </t>
  </si>
  <si>
    <t>Magenta (ml)</t>
  </si>
  <si>
    <t>Estimate Wiper Count (steps)</t>
  </si>
  <si>
    <t>Post Process Glu Usage (ml)</t>
  </si>
  <si>
    <t xml:space="preserve">                                 </t>
  </si>
  <si>
    <t>Volume (cm3)</t>
  </si>
  <si>
    <t>Surface Area (cm2)</t>
  </si>
  <si>
    <t xml:space="preserve">Total Number of Facets </t>
  </si>
  <si>
    <t xml:space="preserve">Total Number of Vertices </t>
  </si>
  <si>
    <t>144 layers</t>
  </si>
  <si>
    <t xml:space="preserve">Slice Height </t>
  </si>
  <si>
    <t>0.1016 mm</t>
  </si>
  <si>
    <t xml:space="preserve">Powder Usage </t>
  </si>
  <si>
    <t>60.822 g</t>
  </si>
  <si>
    <t xml:space="preserve">Binder </t>
  </si>
  <si>
    <t>10.667ml</t>
  </si>
  <si>
    <t xml:space="preserve">Cyan </t>
  </si>
  <si>
    <t>1.466ml</t>
  </si>
  <si>
    <t xml:space="preserve">Magenta </t>
  </si>
  <si>
    <t>1.330ml</t>
  </si>
  <si>
    <t xml:space="preserve">Yellow </t>
  </si>
  <si>
    <t xml:space="preserve">Estimate Wiper Count </t>
  </si>
  <si>
    <t>9 steps</t>
  </si>
  <si>
    <t xml:space="preserve">Post Process Glu Usage </t>
  </si>
  <si>
    <t>23.822 ml</t>
  </si>
  <si>
    <t xml:space="preserve">Volume </t>
  </si>
  <si>
    <t>55.39cm3</t>
  </si>
  <si>
    <t xml:space="preserve">Surface Area </t>
  </si>
  <si>
    <t>238.22cm2</t>
  </si>
</sst>
</file>

<file path=xl/styles.xml><?xml version="1.0" encoding="utf-8"?>
<styleSheet xmlns="http://schemas.openxmlformats.org/spreadsheetml/2006/main">
  <numFmts count="5">
    <numFmt numFmtId="176" formatCode="_(&quot;$&quot;* #,##0.00_);_(&quot;$&quot;* \(#,##0.00\);_(&quot;$&quot;* &quot;-&quot;??_);_(@_)"/>
    <numFmt numFmtId="177" formatCode="&quot;$&quot;#,##0.00"/>
    <numFmt numFmtId="178" formatCode="&quot;$&quot;#,##0"/>
    <numFmt numFmtId="179" formatCode="0.0000"/>
    <numFmt numFmtId="180" formatCode="hh:mm:ss"/>
  </numFmts>
  <fonts count="7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1"/>
      <name val="Arial"/>
      <family val="2"/>
    </font>
    <font>
      <sz val="9"/>
      <name val="新細明體"/>
      <charset val="136"/>
      <family val="3"/>
      <scheme val="minor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name val="Calibri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2" fillId="0" borderId="2" xfId="0" applyFont="1" applyBorder="1" applyAlignment="1">
      <alignment horizontal="center" vertical="top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9" xfId="0" applyFont="1" applyBorder="1" applyAlignment="1">
      <alignment horizontal="center"/>
    </xf>
    <xf numFmtId="21" fontId="2" fillId="0" borderId="9" xfId="0" applyNumberFormat="1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/>
    </xf>
    <xf numFmtId="177" fontId="2" fillId="0" borderId="0" xfId="0" applyNumberFormat="1" applyFont="1" applyAlignment="1">
      <alignment horizontal="center"/>
    </xf>
    <xf numFmtId="178" fontId="2" fillId="0" borderId="0" xfId="0" applyNumberFormat="1" applyFont="1" applyAlignment="1">
      <alignment horizontal="center"/>
    </xf>
    <xf numFmtId="177" fontId="2" fillId="0" borderId="5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78" fontId="2" fillId="0" borderId="0" xfId="0" applyNumberFormat="1" applyFont="1" applyAlignment="1">
      <alignment horizontal="center"/>
    </xf>
    <xf numFmtId="177" fontId="5" fillId="0" borderId="0" xfId="0" applyNumberFormat="1" applyFont="1" applyAlignment="1">
      <alignment horizontal="center"/>
    </xf>
    <xf numFmtId="179" fontId="5" fillId="0" borderId="5" xfId="0" applyNumberFormat="1" applyFont="1" applyBorder="1" applyAlignment="1">
      <alignment horizontal="center"/>
    </xf>
    <xf numFmtId="177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6" xfId="0" applyFont="1" applyBorder="1" applyAlignment="1">
      <alignment horizontal="center" wrapText="1"/>
    </xf>
    <xf numFmtId="177" fontId="2" fillId="0" borderId="7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77" fontId="2" fillId="0" borderId="10" xfId="0" applyNumberFormat="1" applyFont="1" applyBorder="1" applyAlignment="1">
      <alignment horizontal="center"/>
    </xf>
    <xf numFmtId="178" fontId="2" fillId="0" borderId="9" xfId="0" applyNumberFormat="1" applyFont="1" applyBorder="1" applyAlignment="1">
      <alignment horizontal="center"/>
    </xf>
    <xf numFmtId="178" fontId="5" fillId="0" borderId="9" xfId="0" applyNumberFormat="1" applyFont="1" applyBorder="1" applyAlignment="1">
      <alignment horizontal="center"/>
    </xf>
    <xf numFmtId="21" fontId="0" fillId="0" borderId="0" xfId="0" applyNumberFormat="1" applyAlignment="1">
      <alignment wrapText="1"/>
    </xf>
    <xf numFmtId="0" fontId="0" fillId="0" borderId="9" xfId="0" applyBorder="1" applyAlignment="1">
      <alignment horizontal="center" wrapText="1"/>
    </xf>
    <xf numFmtId="21" fontId="0" fillId="0" borderId="9" xfId="0" applyNumberFormat="1" applyBorder="1" applyAlignment="1">
      <alignment horizontal="center" wrapText="1"/>
    </xf>
    <xf numFmtId="180" fontId="2" fillId="0" borderId="9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B1:J41"/>
  <sheetViews>
    <sheetView tabSelected="1" workbookViewId="0"/>
  </sheetViews>
  <sheetFormatPr defaultRowHeight="15"/>
  <cols>
    <col min="2" max="2" width="38.42578125" style="8" customWidth="1"/>
    <col min="3" max="3" width="18.28515625" style="7" customWidth="1"/>
    <col min="4" max="4" width="10" customWidth="1"/>
    <col min="6" max="6" width="13" customWidth="1"/>
    <col min="7" max="7" width="11" customWidth="1"/>
    <col min="8" max="8" width="14.5703125" customWidth="1"/>
    <col min="10" max="10" width="27.42578125" customWidth="1"/>
  </cols>
  <sheetData>
    <row r="2">
      <c r="B2" s="12" t="s">
        <v>14</v>
      </c>
      <c r="C2" s="11"/>
      <c r="D2" s="2" t="s">
        <v>0</v>
      </c>
      <c r="E2" s="3"/>
      <c r="F2" s="3" t="s">
        <v>1</v>
      </c>
      <c r="G2" s="3" t="s">
        <v>2</v>
      </c>
      <c r="H2" s="13" t="s">
        <v>3</v>
      </c>
      <c r="J2" s="32" t="s">
        <v>28</v>
      </c>
    </row>
    <row r="3">
      <c r="B3" s="14"/>
      <c r="C3" s="4"/>
      <c r="D3" s="4"/>
      <c r="E3" s="4"/>
      <c r="F3" s="4"/>
      <c r="G3" s="9">
        <v>1000</v>
      </c>
      <c r="H3" s="15"/>
      <c r="J3" s="32">
        <v>2</v>
      </c>
    </row>
    <row r="4">
      <c r="B4" s="14" t="s">
        <v>16</v>
      </c>
      <c r="C4" s="4" t="s">
        <v>17</v>
      </c>
      <c r="D4" s="4"/>
      <c r="E4" s="4"/>
      <c r="F4" s="4"/>
      <c r="G4" s="4"/>
      <c r="H4" s="15"/>
      <c r="J4" s="32" t="s">
        <v>29</v>
      </c>
    </row>
    <row r="5">
      <c r="B5" s="14" t="s">
        <v>4</v>
      </c>
      <c r="C5" s="34">
        <v>0.270833333333333</v>
      </c>
      <c r="D5" s="4"/>
      <c r="E5" s="4"/>
      <c r="F5" s="4"/>
      <c r="G5" s="4"/>
      <c r="H5" s="15"/>
      <c r="J5" s="32" t="s">
        <v>5</v>
      </c>
    </row>
    <row r="6">
      <c r="B6" s="14" t="s">
        <v>5</v>
      </c>
      <c r="C6" s="10">
        <v>144</v>
      </c>
      <c r="D6" s="4"/>
      <c r="E6" s="4"/>
      <c r="F6" s="4"/>
      <c r="G6" s="4"/>
      <c r="H6" s="15"/>
      <c r="J6" s="33">
        <v>0.0290625</v>
      </c>
    </row>
    <row r="7">
      <c r="B7" s="14" t="s">
        <v>6</v>
      </c>
      <c r="C7" s="9">
        <v>0.1016</v>
      </c>
      <c r="D7" s="4"/>
      <c r="E7" s="4"/>
      <c r="F7" s="4"/>
      <c r="G7" s="4"/>
      <c r="H7" s="15"/>
      <c r="J7" s="32" t="s">
        <v>30</v>
      </c>
    </row>
    <row r="8">
      <c r="B8" s="14" t="s">
        <v>31</v>
      </c>
      <c r="C8" s="9">
        <v>60</v>
      </c>
      <c r="D8" s="4"/>
      <c r="E8" s="4"/>
      <c r="F8" s="4"/>
      <c r="G8" s="4"/>
      <c r="H8" s="15"/>
      <c r="J8" s="32">
        <v>144</v>
      </c>
    </row>
    <row r="9">
      <c r="B9" s="14" t="s">
        <v>23</v>
      </c>
      <c r="C9" s="34">
        <v>0.270833333333333</v>
      </c>
      <c r="D9" s="16">
        <f>C9*H9</f>
        <v>3.406032</v>
      </c>
      <c r="E9" s="4"/>
      <c r="F9" s="29">
        <v>56</v>
      </c>
      <c r="G9" s="4"/>
      <c r="H9" s="18">
        <f>F9/1000</f>
        <v>0.056</v>
      </c>
      <c r="J9" s="32" t="s">
        <v>31</v>
      </c>
    </row>
    <row r="10">
      <c r="B10" s="14" t="s">
        <v>7</v>
      </c>
      <c r="C10" s="4"/>
      <c r="D10" s="16"/>
      <c r="E10" s="4"/>
      <c r="F10" s="17"/>
      <c r="G10" s="4"/>
      <c r="H10" s="18"/>
      <c r="J10" s="32">
        <v>0.1016</v>
      </c>
    </row>
    <row r="11">
      <c r="B11" s="14" t="s">
        <v>19</v>
      </c>
      <c r="C11" s="9">
        <v>41</v>
      </c>
      <c r="D11" s="16">
        <f>C11*H11</f>
        <v>1.866725</v>
      </c>
      <c r="E11" s="4"/>
      <c r="F11" s="29">
        <v>175</v>
      </c>
      <c r="G11" s="4"/>
      <c r="H11" s="18">
        <f>F11/G3</f>
        <v>0.175</v>
      </c>
      <c r="J11" s="32" t="s">
        <v>32</v>
      </c>
    </row>
    <row r="12">
      <c r="B12" s="14" t="s">
        <v>20</v>
      </c>
      <c r="C12" s="9">
        <v>4</v>
      </c>
      <c r="D12" s="16">
        <f>C12*H12</f>
        <v>0.26388</v>
      </c>
      <c r="E12" s="4"/>
      <c r="F12" s="29">
        <v>180</v>
      </c>
      <c r="G12" s="4"/>
      <c r="H12" s="18">
        <f>F12/G3</f>
        <v>0.18</v>
      </c>
      <c r="J12" s="32">
        <v>60.822</v>
      </c>
    </row>
    <row r="13">
      <c r="B13" s="14" t="s">
        <v>36</v>
      </c>
      <c r="C13" s="9">
        <v>1</v>
      </c>
      <c r="D13" s="16">
        <f>C13*H13</f>
        <v>0.2394</v>
      </c>
      <c r="E13" s="4"/>
      <c r="F13" s="29">
        <v>180</v>
      </c>
      <c r="G13" s="4"/>
      <c r="H13" s="18">
        <f>F13/G3</f>
        <v>0.18</v>
      </c>
      <c r="J13" s="32" t="s">
        <v>33</v>
      </c>
    </row>
    <row r="14">
      <c r="B14" s="14" t="s">
        <v>21</v>
      </c>
      <c r="C14" s="9">
        <v>1</v>
      </c>
      <c r="D14" s="16">
        <f>C14*H14</f>
        <v>0.26388</v>
      </c>
      <c r="E14" s="4"/>
      <c r="F14" s="29">
        <v>180</v>
      </c>
      <c r="G14" s="4"/>
      <c r="H14" s="18">
        <f>F14/G3</f>
        <v>0.18</v>
      </c>
      <c r="J14" s="32" t="s">
        <v>34</v>
      </c>
    </row>
    <row r="15">
      <c r="B15" s="14"/>
      <c r="C15" s="4"/>
      <c r="D15" s="16"/>
      <c r="E15" s="4"/>
      <c r="F15" s="17"/>
      <c r="G15" s="4"/>
      <c r="H15" s="18"/>
      <c r="J15" s="32" t="s">
        <v>35</v>
      </c>
    </row>
    <row r="16">
      <c r="B16" s="14" t="s">
        <v>37</v>
      </c>
      <c r="C16" s="9">
        <v>23</v>
      </c>
      <c r="D16" s="16"/>
      <c r="E16" s="4"/>
      <c r="F16" s="17"/>
      <c r="G16" s="4"/>
      <c r="H16" s="18"/>
      <c r="J16" s="32">
        <v>10.667</v>
      </c>
    </row>
    <row r="17" spans="2:10">
      <c r="B17" s="14" t="s">
        <v>38</v>
      </c>
      <c r="C17" s="9">
        <v>55</v>
      </c>
      <c r="D17" s="16">
        <f>C17*H17</f>
        <v>3.5733</v>
      </c>
      <c r="E17" s="4"/>
      <c r="F17" s="29">
        <v>150</v>
      </c>
      <c r="G17" s="4"/>
      <c r="H17" s="18">
        <f>F17/G3</f>
        <v>0.15</v>
      </c>
      <c r="J17" s="32" t="s">
        <v>20</v>
      </c>
    </row>
    <row r="18" spans="2:10">
      <c r="B18" s="14" t="s">
        <v>40</v>
      </c>
      <c r="C18" s="9">
        <v>238</v>
      </c>
      <c r="D18" s="4"/>
      <c r="E18" s="4"/>
      <c r="F18" s="17"/>
      <c r="G18" s="4"/>
      <c r="H18" s="15"/>
      <c r="J18" s="32">
        <v>1.466</v>
      </c>
    </row>
    <row r="19" spans="2:10">
      <c r="B19" s="14" t="s">
        <v>18</v>
      </c>
      <c r="C19" s="9">
        <v>200</v>
      </c>
      <c r="D19" s="4"/>
      <c r="E19" s="4"/>
      <c r="F19" s="17"/>
      <c r="G19" s="4"/>
      <c r="H19" s="15"/>
      <c r="J19" s="32" t="s">
        <v>36</v>
      </c>
    </row>
    <row r="20" spans="2:10">
      <c r="B20" s="14"/>
      <c r="C20" s="4"/>
      <c r="D20" s="4"/>
      <c r="E20" s="4"/>
      <c r="F20" s="17"/>
      <c r="G20" s="4" t="s">
        <v>8</v>
      </c>
      <c r="H20" s="15"/>
      <c r="J20" s="32">
        <v>1.33</v>
      </c>
    </row>
    <row r="21" spans="2:10">
      <c r="B21" s="14" t="s">
        <v>9</v>
      </c>
      <c r="C21" s="4"/>
      <c r="D21" s="21">
        <f>H21*C7</f>
        <v>11.3142857142857</v>
      </c>
      <c r="E21" s="5"/>
      <c r="F21" s="30">
        <v>550</v>
      </c>
      <c r="G21" s="5">
        <v>7000</v>
      </c>
      <c r="H21" s="22">
        <f>F21/G21</f>
        <v>0.0785714285714286</v>
      </c>
      <c r="J21" s="32" t="s">
        <v>21</v>
      </c>
    </row>
    <row r="22" spans="2:10">
      <c r="B22" s="14" t="s">
        <v>10</v>
      </c>
      <c r="C22" s="4"/>
      <c r="D22" s="21">
        <f>C7*H22</f>
        <v>3.08571428571429</v>
      </c>
      <c r="E22" s="5"/>
      <c r="F22" s="30">
        <v>150</v>
      </c>
      <c r="G22" s="5">
        <v>7000</v>
      </c>
      <c r="H22" s="22">
        <f>F22/G22</f>
        <v>0.0214285714285714</v>
      </c>
      <c r="J22" s="32">
        <v>1.466</v>
      </c>
    </row>
    <row r="23" spans="2:10">
      <c r="B23" s="14"/>
      <c r="C23" s="4"/>
      <c r="D23" s="16"/>
      <c r="E23" s="4"/>
      <c r="F23" s="4"/>
      <c r="G23" s="4"/>
      <c r="H23" s="15"/>
      <c r="J23" s="32" t="s">
        <v>37</v>
      </c>
    </row>
    <row r="24" spans="2:10">
      <c r="B24" s="14" t="s">
        <v>11</v>
      </c>
      <c r="C24" s="4"/>
      <c r="D24" s="28">
        <f>SUM(D9:D22)</f>
        <v>24.013217</v>
      </c>
      <c r="E24" s="4"/>
      <c r="F24" s="4"/>
      <c r="G24" s="4"/>
      <c r="H24" s="15"/>
      <c r="J24" s="32">
        <v>9</v>
      </c>
    </row>
    <row r="25" spans="2:10">
      <c r="B25" s="14"/>
      <c r="C25" s="4"/>
      <c r="D25" s="16"/>
      <c r="E25" s="4"/>
      <c r="F25" s="4"/>
      <c r="G25" s="4"/>
      <c r="H25" s="15"/>
      <c r="J25" s="32" t="s">
        <v>38</v>
      </c>
    </row>
    <row r="26" spans="2:10">
      <c r="B26" s="14" t="s">
        <v>12</v>
      </c>
      <c r="C26" s="4"/>
      <c r="D26" s="24">
        <f>C18*F26</f>
        <v>3.380102743</v>
      </c>
      <c r="E26" s="4"/>
      <c r="F26" s="4">
        <v>0.0610237</v>
      </c>
      <c r="G26" s="4"/>
      <c r="H26" s="15"/>
      <c r="J26" s="32">
        <v>23.822</v>
      </c>
    </row>
    <row r="27" spans="2:10">
      <c r="B27" s="14"/>
      <c r="C27" s="4"/>
      <c r="D27" s="16"/>
      <c r="E27" s="4"/>
      <c r="F27" s="4"/>
      <c r="G27" s="4"/>
      <c r="H27" s="15"/>
      <c r="J27" s="32" t="s">
        <v>39</v>
      </c>
    </row>
    <row r="28" spans="2:10">
      <c r="B28" s="14" t="s">
        <v>13</v>
      </c>
      <c r="C28" s="4"/>
      <c r="D28" s="16">
        <f>D24/D26</f>
        <v>7.10428611962462</v>
      </c>
      <c r="E28" s="4"/>
      <c r="F28" s="4"/>
      <c r="G28" s="4"/>
      <c r="H28" s="15"/>
      <c r="J28" s="32" t="s">
        <v>40</v>
      </c>
    </row>
    <row r="29" spans="2:10">
      <c r="B29" s="25"/>
      <c r="C29" s="6"/>
      <c r="D29" s="26"/>
      <c r="E29" s="6"/>
      <c r="F29" s="6"/>
      <c r="G29" s="6"/>
      <c r="H29" s="27"/>
      <c r="J29" s="32">
        <v>55.39</v>
      </c>
    </row>
    <row r="30" spans="2:10">
      <c r="J30" s="32" t="s">
        <v>41</v>
      </c>
    </row>
    <row r="31" spans="2:10">
      <c r="J31" s="32">
        <v>238.22</v>
      </c>
    </row>
    <row r="32" spans="2:10">
      <c r="J32" s="32" t="s">
        <v>42</v>
      </c>
    </row>
    <row r="33" spans="2:10">
      <c r="I33" s="1"/>
      <c r="J33" s="32">
        <v>288</v>
      </c>
    </row>
    <row r="34" spans="2:10">
      <c r="J34" s="32" t="s">
        <v>43</v>
      </c>
    </row>
    <row r="35" spans="2:10">
      <c r="J35" s="32">
        <v>480</v>
      </c>
    </row>
    <row r="41" spans="2:10">
      <c r="B41" s="31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>
  <dimension ref="B1:M35"/>
  <sheetViews>
    <sheetView workbookViewId="0"/>
  </sheetViews>
  <sheetFormatPr defaultRowHeight="15"/>
  <cols>
    <col min="2" max="2" width="38.42578125" style="8" customWidth="1"/>
    <col min="3" max="3" width="18.28515625" style="7" customWidth="1"/>
    <col min="4" max="4" width="10" customWidth="1"/>
    <col min="6" max="6" width="13" customWidth="1"/>
    <col min="7" max="7" width="11" customWidth="1"/>
    <col min="8" max="8" width="14.5703125" customWidth="1"/>
    <col min="10" max="10" width="27.42578125" customWidth="1"/>
    <col min="11" max="11" width="9.5703125" style="7" customWidth="1"/>
    <col min="12" max="13" width="9.140625" style="7" customWidth="1"/>
  </cols>
  <sheetData>
    <row r="2">
      <c r="B2" s="12" t="s">
        <v>14</v>
      </c>
      <c r="C2" s="11" t="s">
        <v>15</v>
      </c>
      <c r="D2" s="2" t="s">
        <v>0</v>
      </c>
      <c r="E2" s="3"/>
      <c r="F2" s="3" t="s">
        <v>1</v>
      </c>
      <c r="G2" s="3" t="s">
        <v>2</v>
      </c>
      <c r="H2" s="13" t="s">
        <v>3</v>
      </c>
      <c r="J2" s="32" t="s">
        <v>28</v>
      </c>
    </row>
    <row r="3">
      <c r="B3" s="14"/>
      <c r="C3" s="4"/>
      <c r="D3" s="4"/>
      <c r="E3" s="4"/>
      <c r="F3" s="4"/>
      <c r="G3" s="9">
        <v>1000</v>
      </c>
      <c r="H3" s="15"/>
      <c r="J3" s="32">
        <v>2</v>
      </c>
      <c r="K3" s="7">
        <f>J3</f>
        <v>2</v>
      </c>
    </row>
    <row r="4">
      <c r="B4" s="14" t="s">
        <v>16</v>
      </c>
      <c r="C4" s="4" t="s">
        <v>17</v>
      </c>
      <c r="D4" s="4"/>
      <c r="E4" s="4"/>
      <c r="F4" s="4"/>
      <c r="G4" s="4"/>
      <c r="H4" s="15"/>
      <c r="J4" s="32" t="s">
        <v>29</v>
      </c>
    </row>
    <row r="5">
      <c r="B5" s="14" t="s">
        <v>4</v>
      </c>
      <c r="C5" s="9">
        <v>36</v>
      </c>
      <c r="D5" s="4"/>
      <c r="E5" s="4"/>
      <c r="F5" s="4"/>
      <c r="G5" s="4"/>
      <c r="H5" s="15"/>
      <c r="J5" s="32" t="s">
        <v>5</v>
      </c>
    </row>
    <row r="6">
      <c r="B6" s="14" t="s">
        <v>5</v>
      </c>
      <c r="C6" s="10">
        <v>0.0789814814814815</v>
      </c>
      <c r="D6" s="4"/>
      <c r="E6" s="4"/>
      <c r="F6" s="4"/>
      <c r="G6" s="4"/>
      <c r="H6" s="15"/>
      <c r="J6" s="33">
        <v>0.0290625</v>
      </c>
      <c r="K6" s="7">
        <f>J6</f>
        <v>0.0290625</v>
      </c>
    </row>
    <row r="7">
      <c r="B7" s="14" t="s">
        <v>6</v>
      </c>
      <c r="C7" s="9">
        <v>381</v>
      </c>
      <c r="D7" s="4"/>
      <c r="E7" s="4"/>
      <c r="F7" s="4"/>
      <c r="G7" s="4"/>
      <c r="H7" s="15"/>
      <c r="J7" s="32" t="s">
        <v>6</v>
      </c>
    </row>
    <row r="8">
      <c r="B8" s="14" t="s">
        <v>31</v>
      </c>
      <c r="C8" s="9">
        <v>0.1016</v>
      </c>
      <c r="D8" s="4"/>
      <c r="E8" s="4"/>
      <c r="F8" s="4"/>
      <c r="G8" s="4"/>
      <c r="H8" s="15"/>
      <c r="J8" s="32" t="s">
        <v>44</v>
      </c>
      <c r="K8" s="7" t="str">
        <f>SUBSTITUTE(J8,"layers","")</f>
        <v>144 </v>
      </c>
      <c r="M8" s="7">
        <f>K8*2</f>
        <v>288</v>
      </c>
    </row>
    <row r="9">
      <c r="B9" s="14" t="s">
        <v>23</v>
      </c>
      <c r="C9" s="9">
        <v>351.724</v>
      </c>
      <c r="D9" s="16">
        <f>C9*H9</f>
        <v>19.696544</v>
      </c>
      <c r="E9" s="4"/>
      <c r="F9" s="29">
        <v>56</v>
      </c>
      <c r="G9" s="4"/>
      <c r="H9" s="18">
        <f>F9/1000</f>
        <v>0.056</v>
      </c>
      <c r="J9" s="32" t="s">
        <v>45</v>
      </c>
      <c r="M9" s="7">
        <f t="shared" ref="M9:M35" si="0">K9*2</f>
        <v>0</v>
      </c>
    </row>
    <row r="10">
      <c r="B10" s="14" t="s">
        <v>7</v>
      </c>
      <c r="C10" s="4"/>
      <c r="D10" s="16"/>
      <c r="E10" s="4"/>
      <c r="F10" s="17"/>
      <c r="G10" s="4"/>
      <c r="H10" s="18"/>
      <c r="J10" s="32" t="s">
        <v>46</v>
      </c>
      <c r="K10" s="7" t="str">
        <f>SUBSTITUTE(J10,"mm","")</f>
        <v>0.1016 </v>
      </c>
      <c r="M10" s="7">
        <f t="shared" si="0"/>
        <v>0.2032</v>
      </c>
    </row>
    <row r="11">
      <c r="B11" s="14" t="s">
        <v>19</v>
      </c>
      <c r="C11" s="9">
        <v>48.56</v>
      </c>
      <c r="D11" s="16">
        <f>C11*H11</f>
        <v>8.498</v>
      </c>
      <c r="E11" s="4"/>
      <c r="F11" s="29">
        <v>175</v>
      </c>
      <c r="G11" s="4"/>
      <c r="H11" s="18">
        <f>F11/G3</f>
        <v>0.175</v>
      </c>
      <c r="J11" s="32" t="s">
        <v>47</v>
      </c>
      <c r="M11" s="7">
        <f t="shared" si="0"/>
        <v>0</v>
      </c>
    </row>
    <row r="12">
      <c r="B12" s="14" t="s">
        <v>20</v>
      </c>
      <c r="C12" s="9">
        <v>4.13</v>
      </c>
      <c r="D12" s="16">
        <f>C12*H12</f>
        <v>0.7434</v>
      </c>
      <c r="E12" s="4"/>
      <c r="F12" s="29">
        <v>180</v>
      </c>
      <c r="G12" s="4"/>
      <c r="H12" s="18">
        <f>F12/G3</f>
        <v>0.18</v>
      </c>
      <c r="J12" s="32" t="s">
        <v>48</v>
      </c>
      <c r="K12" s="7" t="str">
        <f>SUBSTITUTE(J12,"g","")</f>
        <v>60.822 </v>
      </c>
      <c r="M12" s="7">
        <f t="shared" si="0"/>
        <v>121.644</v>
      </c>
    </row>
    <row r="13">
      <c r="B13" s="14" t="s">
        <v>36</v>
      </c>
      <c r="C13" s="9">
        <v>3.75</v>
      </c>
      <c r="D13" s="16">
        <f>C13*H13</f>
        <v>0.675</v>
      </c>
      <c r="E13" s="4"/>
      <c r="F13" s="29">
        <v>180</v>
      </c>
      <c r="G13" s="4"/>
      <c r="H13" s="18">
        <f>F13/G3</f>
        <v>0.18</v>
      </c>
      <c r="J13" s="32" t="s">
        <v>33</v>
      </c>
      <c r="M13" s="7">
        <f t="shared" si="0"/>
        <v>0</v>
      </c>
    </row>
    <row r="14">
      <c r="B14" s="14" t="s">
        <v>21</v>
      </c>
      <c r="C14" s="9">
        <v>4.13</v>
      </c>
      <c r="D14" s="16">
        <f>C14*H14</f>
        <v>0.7434</v>
      </c>
      <c r="E14" s="4"/>
      <c r="F14" s="29">
        <v>180</v>
      </c>
      <c r="G14" s="4"/>
      <c r="H14" s="18">
        <f>F14/G3</f>
        <v>0.18</v>
      </c>
      <c r="J14" s="32" t="s">
        <v>34</v>
      </c>
      <c r="M14" s="7">
        <f t="shared" si="0"/>
        <v>0</v>
      </c>
    </row>
    <row r="15">
      <c r="B15" s="14"/>
      <c r="C15" s="4"/>
      <c r="D15" s="16"/>
      <c r="E15" s="4"/>
      <c r="F15" s="17"/>
      <c r="G15" s="4"/>
      <c r="H15" s="18"/>
      <c r="J15" s="32" t="s">
        <v>49</v>
      </c>
      <c r="M15" s="7">
        <f t="shared" si="0"/>
        <v>0</v>
      </c>
    </row>
    <row r="16">
      <c r="B16" s="14" t="s">
        <v>37</v>
      </c>
      <c r="C16" s="9">
        <v>35</v>
      </c>
      <c r="D16" s="16"/>
      <c r="E16" s="4"/>
      <c r="F16" s="17"/>
      <c r="G16" s="4"/>
      <c r="H16" s="18"/>
      <c r="J16" s="32" t="s">
        <v>50</v>
      </c>
      <c r="K16" s="7" t="str">
        <f>SUBSTITUTE(J16,"ml","")</f>
        <v>10.667</v>
      </c>
      <c r="M16" s="7">
        <f t="shared" si="0"/>
        <v>21.334</v>
      </c>
    </row>
    <row r="17" spans="2:13">
      <c r="B17" s="14" t="s">
        <v>38</v>
      </c>
      <c r="C17" s="9">
        <v>0</v>
      </c>
      <c r="D17" s="16">
        <f>C17*H17</f>
        <v>0</v>
      </c>
      <c r="E17" s="4"/>
      <c r="F17" s="29">
        <v>150</v>
      </c>
      <c r="G17" s="4"/>
      <c r="H17" s="18">
        <f>F17/G3</f>
        <v>0.15</v>
      </c>
      <c r="J17" s="32" t="s">
        <v>51</v>
      </c>
      <c r="M17" s="7">
        <f t="shared" si="0"/>
        <v>0</v>
      </c>
    </row>
    <row r="18" spans="2:13">
      <c r="B18" s="14" t="s">
        <v>40</v>
      </c>
      <c r="C18" s="9">
        <v>320.33</v>
      </c>
      <c r="D18" s="4"/>
      <c r="E18" s="4"/>
      <c r="F18" s="17"/>
      <c r="G18" s="4"/>
      <c r="H18" s="15"/>
      <c r="J18" s="32" t="s">
        <v>52</v>
      </c>
      <c r="K18" s="7" t="str">
        <f>SUBSTITUTE(J18,"ml","")</f>
        <v>1.466</v>
      </c>
      <c r="M18" s="7">
        <f t="shared" si="0"/>
        <v>2.932</v>
      </c>
    </row>
    <row r="19" spans="2:13">
      <c r="B19" s="14" t="s">
        <v>18</v>
      </c>
      <c r="C19" s="9">
        <v>3049.8</v>
      </c>
      <c r="D19" s="4"/>
      <c r="E19" s="4"/>
      <c r="F19" s="17"/>
      <c r="G19" s="4"/>
      <c r="H19" s="15"/>
      <c r="J19" s="32" t="s">
        <v>53</v>
      </c>
      <c r="M19" s="7">
        <f t="shared" si="0"/>
        <v>0</v>
      </c>
    </row>
    <row r="20" spans="2:13">
      <c r="B20" s="14"/>
      <c r="C20" s="4"/>
      <c r="D20" s="4"/>
      <c r="E20" s="4"/>
      <c r="F20" s="17"/>
      <c r="G20" s="4" t="s">
        <v>8</v>
      </c>
      <c r="H20" s="15"/>
      <c r="J20" s="32" t="s">
        <v>54</v>
      </c>
      <c r="K20" s="7" t="str">
        <f>SUBSTITUTE(J20,"ml","")</f>
        <v>1.330</v>
      </c>
      <c r="M20" s="7">
        <f t="shared" si="0"/>
        <v>2.66</v>
      </c>
    </row>
    <row r="21" spans="2:13">
      <c r="B21" s="14" t="s">
        <v>9</v>
      </c>
      <c r="C21" s="4"/>
      <c r="D21" s="21">
        <f>H21*C7</f>
        <v>29.9357142857143</v>
      </c>
      <c r="E21" s="5"/>
      <c r="F21" s="30">
        <v>550</v>
      </c>
      <c r="G21" s="5">
        <v>7000</v>
      </c>
      <c r="H21" s="22">
        <f>F21/G21</f>
        <v>0.0785714285714286</v>
      </c>
      <c r="J21" s="32" t="s">
        <v>55</v>
      </c>
      <c r="M21" s="7">
        <f t="shared" si="0"/>
        <v>0</v>
      </c>
    </row>
    <row r="22" spans="2:13">
      <c r="B22" s="14" t="s">
        <v>10</v>
      </c>
      <c r="C22" s="4"/>
      <c r="D22" s="21">
        <f>C7*H22</f>
        <v>8.16428571428571</v>
      </c>
      <c r="E22" s="5"/>
      <c r="F22" s="30">
        <v>150</v>
      </c>
      <c r="G22" s="5">
        <v>7000</v>
      </c>
      <c r="H22" s="22">
        <f>F22/G22</f>
        <v>0.0214285714285714</v>
      </c>
      <c r="J22" s="32" t="s">
        <v>52</v>
      </c>
      <c r="K22" s="7" t="str">
        <f>SUBSTITUTE(J22,"ml","")</f>
        <v>1.466</v>
      </c>
      <c r="M22" s="7">
        <f t="shared" si="0"/>
        <v>2.932</v>
      </c>
    </row>
    <row r="23" spans="2:13">
      <c r="B23" s="14"/>
      <c r="C23" s="4"/>
      <c r="D23" s="16"/>
      <c r="E23" s="4"/>
      <c r="F23" s="4"/>
      <c r="G23" s="4"/>
      <c r="H23" s="15"/>
      <c r="J23" s="32" t="s">
        <v>56</v>
      </c>
      <c r="M23" s="7">
        <f t="shared" si="0"/>
        <v>0</v>
      </c>
    </row>
    <row r="24" spans="2:13">
      <c r="B24" s="14" t="s">
        <v>11</v>
      </c>
      <c r="C24" s="4"/>
      <c r="D24" s="28">
        <f>SUM(D9:D22)</f>
        <v>68.456344</v>
      </c>
      <c r="E24" s="4"/>
      <c r="F24" s="4"/>
      <c r="G24" s="4"/>
      <c r="H24" s="15"/>
      <c r="J24" s="32" t="s">
        <v>57</v>
      </c>
      <c r="K24" s="7" t="str">
        <f>SUBSTITUTE(J24,"steps","")</f>
        <v>9 </v>
      </c>
      <c r="M24" s="7">
        <f t="shared" si="0"/>
        <v>18</v>
      </c>
    </row>
    <row r="25" spans="2:13">
      <c r="B25" s="14"/>
      <c r="C25" s="4"/>
      <c r="D25" s="16"/>
      <c r="E25" s="4"/>
      <c r="F25" s="4"/>
      <c r="G25" s="4"/>
      <c r="H25" s="15"/>
      <c r="J25" s="32" t="s">
        <v>58</v>
      </c>
      <c r="M25" s="7">
        <f t="shared" si="0"/>
        <v>0</v>
      </c>
    </row>
    <row r="26" spans="2:13">
      <c r="B26" s="14" t="s">
        <v>12</v>
      </c>
      <c r="C26" s="4"/>
      <c r="D26" s="24">
        <f>C18*F26</f>
        <v>19.547721821</v>
      </c>
      <c r="E26" s="4"/>
      <c r="F26" s="4">
        <v>0.0610237</v>
      </c>
      <c r="G26" s="4"/>
      <c r="H26" s="15"/>
      <c r="J26" s="32" t="s">
        <v>59</v>
      </c>
      <c r="K26" s="7" t="str">
        <f>SUBSTITUTE(J26,"ml","")</f>
        <v>23.822 </v>
      </c>
      <c r="M26" s="7">
        <f t="shared" si="0"/>
        <v>47.644</v>
      </c>
    </row>
    <row r="27" spans="2:13">
      <c r="B27" s="14"/>
      <c r="C27" s="4"/>
      <c r="D27" s="16"/>
      <c r="E27" s="4"/>
      <c r="F27" s="4"/>
      <c r="G27" s="4"/>
      <c r="H27" s="15"/>
      <c r="J27" s="32" t="s">
        <v>39</v>
      </c>
      <c r="M27" s="7">
        <f t="shared" si="0"/>
        <v>0</v>
      </c>
    </row>
    <row r="28" spans="2:13">
      <c r="B28" s="14" t="s">
        <v>13</v>
      </c>
      <c r="C28" s="4"/>
      <c r="D28" s="16">
        <f>D24/D26</f>
        <v>3.50201136617658</v>
      </c>
      <c r="E28" s="4"/>
      <c r="F28" s="4"/>
      <c r="G28" s="4"/>
      <c r="H28" s="15"/>
      <c r="J28" s="32" t="s">
        <v>60</v>
      </c>
      <c r="M28" s="7">
        <f t="shared" si="0"/>
        <v>0</v>
      </c>
    </row>
    <row r="29" spans="2:13">
      <c r="B29" s="25"/>
      <c r="C29" s="6"/>
      <c r="D29" s="26"/>
      <c r="E29" s="6"/>
      <c r="F29" s="6"/>
      <c r="G29" s="6"/>
      <c r="H29" s="27"/>
      <c r="J29" s="32" t="s">
        <v>61</v>
      </c>
      <c r="K29" s="7" t="str">
        <f>SUBSTITUTE(J29,"cm3","")</f>
        <v>55.39</v>
      </c>
      <c r="M29" s="7">
        <f t="shared" si="0"/>
        <v>110.78</v>
      </c>
    </row>
    <row r="30" spans="2:13">
      <c r="J30" s="32" t="s">
        <v>62</v>
      </c>
      <c r="M30" s="7">
        <f t="shared" si="0"/>
        <v>0</v>
      </c>
    </row>
    <row r="31" spans="2:13">
      <c r="J31" s="32" t="s">
        <v>63</v>
      </c>
      <c r="K31" s="7" t="str">
        <f>SUBSTITUTE(J31,"cm2","")</f>
        <v>238.22</v>
      </c>
      <c r="M31" s="7">
        <f t="shared" si="0"/>
        <v>476.44</v>
      </c>
    </row>
    <row r="32" spans="2:13">
      <c r="J32" s="32" t="s">
        <v>42</v>
      </c>
      <c r="M32" s="7">
        <f t="shared" si="0"/>
        <v>0</v>
      </c>
    </row>
    <row r="33" spans="9:13">
      <c r="I33" s="1"/>
      <c r="J33" s="32">
        <v>288</v>
      </c>
      <c r="K33" s="7">
        <f>J33</f>
        <v>288</v>
      </c>
      <c r="M33" s="7">
        <f t="shared" si="0"/>
        <v>576</v>
      </c>
    </row>
    <row r="34" spans="9:13">
      <c r="J34" s="32" t="s">
        <v>43</v>
      </c>
      <c r="M34" s="7">
        <f t="shared" si="0"/>
        <v>0</v>
      </c>
    </row>
    <row r="35" spans="9:13">
      <c r="J35" s="32">
        <v>480</v>
      </c>
      <c r="K35" s="7">
        <f>J35</f>
        <v>480</v>
      </c>
      <c r="M35" s="7">
        <f t="shared" si="0"/>
        <v>960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>
  <dimension ref="B1:I33"/>
  <sheetViews>
    <sheetView workbookViewId="0"/>
  </sheetViews>
  <sheetFormatPr defaultRowHeight="15"/>
  <cols>
    <col min="2" max="2" width="38.42578125" style="8" customWidth="1"/>
    <col min="3" max="3" width="18.28515625" style="7" customWidth="1"/>
    <col min="4" max="4" width="10" customWidth="1"/>
    <col min="6" max="6" width="13" customWidth="1"/>
    <col min="7" max="7" width="11" customWidth="1"/>
    <col min="8" max="8" width="14.5703125" customWidth="1"/>
  </cols>
  <sheetData>
    <row r="2">
      <c r="B2" s="12" t="s">
        <v>14</v>
      </c>
      <c r="C2" s="11" t="s">
        <v>15</v>
      </c>
      <c r="D2" s="2" t="s">
        <v>0</v>
      </c>
      <c r="E2" s="3"/>
      <c r="F2" s="3" t="s">
        <v>1</v>
      </c>
      <c r="G2" s="3" t="s">
        <v>2</v>
      </c>
      <c r="H2" s="13" t="s">
        <v>3</v>
      </c>
    </row>
    <row r="3">
      <c r="B3" s="14"/>
      <c r="C3" s="4"/>
      <c r="D3" s="4"/>
      <c r="E3" s="4"/>
      <c r="F3" s="4"/>
      <c r="G3" s="9">
        <v>1000</v>
      </c>
      <c r="H3" s="15"/>
    </row>
    <row r="4">
      <c r="B4" s="14" t="s">
        <v>16</v>
      </c>
      <c r="C4" s="4" t="s">
        <v>17</v>
      </c>
      <c r="D4" s="4"/>
      <c r="E4" s="4"/>
      <c r="F4" s="4"/>
      <c r="G4" s="4"/>
      <c r="H4" s="15"/>
    </row>
    <row r="5">
      <c r="B5" s="14" t="s">
        <v>4</v>
      </c>
      <c r="C5" s="9">
        <v>36</v>
      </c>
      <c r="D5" s="4"/>
      <c r="E5" s="4"/>
      <c r="F5" s="4"/>
      <c r="G5" s="4"/>
      <c r="H5" s="15"/>
    </row>
    <row r="6">
      <c r="B6" s="14" t="s">
        <v>5</v>
      </c>
      <c r="C6" s="10">
        <v>0.0789814814814815</v>
      </c>
      <c r="D6" s="4"/>
      <c r="E6" s="4"/>
      <c r="F6" s="4"/>
      <c r="G6" s="4"/>
      <c r="H6" s="15"/>
    </row>
    <row r="7">
      <c r="B7" s="14" t="s">
        <v>6</v>
      </c>
      <c r="C7" s="9">
        <v>381</v>
      </c>
      <c r="D7" s="4"/>
      <c r="E7" s="4"/>
      <c r="F7" s="4"/>
      <c r="G7" s="4"/>
      <c r="H7" s="15"/>
    </row>
    <row r="8">
      <c r="B8" s="14" t="s">
        <v>31</v>
      </c>
      <c r="C8" s="9">
        <v>0.1016</v>
      </c>
      <c r="D8" s="4"/>
      <c r="E8" s="4"/>
      <c r="F8" s="4"/>
      <c r="G8" s="4"/>
      <c r="H8" s="15"/>
    </row>
    <row r="9">
      <c r="B9" s="14" t="s">
        <v>23</v>
      </c>
      <c r="C9" s="9">
        <v>351.724</v>
      </c>
      <c r="D9" s="16">
        <f>C9*H9</f>
        <v>19.696544</v>
      </c>
      <c r="E9" s="4"/>
      <c r="F9" s="29">
        <v>56</v>
      </c>
      <c r="G9" s="4"/>
      <c r="H9" s="18">
        <f>F9/1000</f>
        <v>0.056</v>
      </c>
    </row>
    <row r="10">
      <c r="B10" s="14" t="s">
        <v>7</v>
      </c>
      <c r="C10" s="4"/>
      <c r="D10" s="16"/>
      <c r="E10" s="4"/>
      <c r="F10" s="17"/>
      <c r="G10" s="4"/>
      <c r="H10" s="18"/>
    </row>
    <row r="11">
      <c r="B11" s="14" t="s">
        <v>19</v>
      </c>
      <c r="C11" s="9">
        <v>48.56</v>
      </c>
      <c r="D11" s="16">
        <f>C11*H11</f>
        <v>8.498</v>
      </c>
      <c r="E11" s="4"/>
      <c r="F11" s="29">
        <v>175</v>
      </c>
      <c r="G11" s="4"/>
      <c r="H11" s="18">
        <f>F11/G3</f>
        <v>0.175</v>
      </c>
    </row>
    <row r="12">
      <c r="B12" s="14" t="s">
        <v>20</v>
      </c>
      <c r="C12" s="9">
        <v>4.13</v>
      </c>
      <c r="D12" s="16">
        <f>C12*H12</f>
        <v>0.7434</v>
      </c>
      <c r="E12" s="4"/>
      <c r="F12" s="29">
        <v>180</v>
      </c>
      <c r="G12" s="4"/>
      <c r="H12" s="18">
        <f>F12/G3</f>
        <v>0.18</v>
      </c>
    </row>
    <row r="13">
      <c r="B13" s="14" t="s">
        <v>36</v>
      </c>
      <c r="C13" s="9">
        <v>3.75</v>
      </c>
      <c r="D13" s="16">
        <f>C13*H13</f>
        <v>0.675</v>
      </c>
      <c r="E13" s="4"/>
      <c r="F13" s="29">
        <v>180</v>
      </c>
      <c r="G13" s="4"/>
      <c r="H13" s="18">
        <f>F13/G3</f>
        <v>0.18</v>
      </c>
    </row>
    <row r="14">
      <c r="B14" s="14" t="s">
        <v>21</v>
      </c>
      <c r="C14" s="9">
        <v>4.13</v>
      </c>
      <c r="D14" s="16">
        <f>C14*H14</f>
        <v>0.7434</v>
      </c>
      <c r="E14" s="4"/>
      <c r="F14" s="29">
        <v>180</v>
      </c>
      <c r="G14" s="4"/>
      <c r="H14" s="18">
        <f>F14/G3</f>
        <v>0.18</v>
      </c>
    </row>
    <row r="15">
      <c r="B15" s="14"/>
      <c r="C15" s="4"/>
      <c r="D15" s="16"/>
      <c r="E15" s="4"/>
      <c r="F15" s="17"/>
      <c r="G15" s="4"/>
      <c r="H15" s="18"/>
    </row>
    <row r="16">
      <c r="B16" s="14" t="s">
        <v>37</v>
      </c>
      <c r="C16" s="9">
        <v>35</v>
      </c>
      <c r="D16" s="16"/>
      <c r="E16" s="4"/>
      <c r="F16" s="17"/>
      <c r="G16" s="4"/>
      <c r="H16" s="18"/>
    </row>
    <row r="17" spans="2:8">
      <c r="B17" s="14" t="s">
        <v>38</v>
      </c>
      <c r="C17" s="9">
        <v>0</v>
      </c>
      <c r="D17" s="16">
        <f>C17*H17</f>
        <v>0</v>
      </c>
      <c r="E17" s="4"/>
      <c r="F17" s="29">
        <v>150</v>
      </c>
      <c r="G17" s="4"/>
      <c r="H17" s="18">
        <f>F17/G3</f>
        <v>0.15</v>
      </c>
    </row>
    <row r="18" spans="2:8">
      <c r="B18" s="14" t="s">
        <v>40</v>
      </c>
      <c r="C18" s="9">
        <v>320.33</v>
      </c>
      <c r="D18" s="4"/>
      <c r="E18" s="4"/>
      <c r="F18" s="17"/>
      <c r="G18" s="4"/>
      <c r="H18" s="15"/>
    </row>
    <row r="19" spans="2:8">
      <c r="B19" s="14" t="s">
        <v>18</v>
      </c>
      <c r="C19" s="9">
        <v>3049.8</v>
      </c>
      <c r="D19" s="4"/>
      <c r="E19" s="4"/>
      <c r="F19" s="17"/>
      <c r="G19" s="4"/>
      <c r="H19" s="15"/>
    </row>
    <row r="20" spans="2:8">
      <c r="B20" s="14"/>
      <c r="C20" s="4"/>
      <c r="D20" s="4"/>
      <c r="E20" s="4"/>
      <c r="F20" s="17"/>
      <c r="G20" s="4" t="s">
        <v>8</v>
      </c>
      <c r="H20" s="15"/>
    </row>
    <row r="21" spans="2:8">
      <c r="B21" s="14" t="s">
        <v>9</v>
      </c>
      <c r="C21" s="4"/>
      <c r="D21" s="21">
        <f>H21*C7</f>
        <v>29.9357142857143</v>
      </c>
      <c r="E21" s="5"/>
      <c r="F21" s="30">
        <v>550</v>
      </c>
      <c r="G21" s="5">
        <v>7000</v>
      </c>
      <c r="H21" s="22">
        <f>F21/G21</f>
        <v>0.0785714285714286</v>
      </c>
    </row>
    <row r="22" spans="2:8">
      <c r="B22" s="14" t="s">
        <v>10</v>
      </c>
      <c r="C22" s="4"/>
      <c r="D22" s="21">
        <f>C7*H22</f>
        <v>8.16428571428571</v>
      </c>
      <c r="E22" s="5"/>
      <c r="F22" s="30">
        <v>150</v>
      </c>
      <c r="G22" s="5">
        <v>7000</v>
      </c>
      <c r="H22" s="22">
        <f>F22/G22</f>
        <v>0.0214285714285714</v>
      </c>
    </row>
    <row r="23" spans="2:8">
      <c r="B23" s="14"/>
      <c r="C23" s="4"/>
      <c r="D23" s="16"/>
      <c r="E23" s="4"/>
      <c r="F23" s="4"/>
      <c r="G23" s="4"/>
      <c r="H23" s="15"/>
    </row>
    <row r="24" spans="2:8">
      <c r="B24" s="14" t="s">
        <v>11</v>
      </c>
      <c r="C24" s="4"/>
      <c r="D24" s="28">
        <f>SUM(D9:D22)</f>
        <v>68.456344</v>
      </c>
      <c r="E24" s="4"/>
      <c r="F24" s="4"/>
      <c r="G24" s="4"/>
      <c r="H24" s="15"/>
    </row>
    <row r="25" spans="2:8">
      <c r="B25" s="14"/>
      <c r="C25" s="4"/>
      <c r="D25" s="16"/>
      <c r="E25" s="4"/>
      <c r="F25" s="4"/>
      <c r="G25" s="4"/>
      <c r="H25" s="15"/>
    </row>
    <row r="26" spans="2:8">
      <c r="B26" s="14" t="s">
        <v>12</v>
      </c>
      <c r="C26" s="4"/>
      <c r="D26" s="24">
        <f>C18*F26</f>
        <v>19.547721821</v>
      </c>
      <c r="E26" s="4"/>
      <c r="F26" s="4">
        <v>0.0610237</v>
      </c>
      <c r="G26" s="4"/>
      <c r="H26" s="15"/>
    </row>
    <row r="27" spans="2:8">
      <c r="B27" s="14"/>
      <c r="C27" s="4"/>
      <c r="D27" s="16"/>
      <c r="E27" s="4"/>
      <c r="F27" s="4"/>
      <c r="G27" s="4"/>
      <c r="H27" s="15"/>
    </row>
    <row r="28" spans="2:8">
      <c r="B28" s="14" t="s">
        <v>13</v>
      </c>
      <c r="C28" s="4"/>
      <c r="D28" s="16">
        <f>D24/D26</f>
        <v>3.50201136617658</v>
      </c>
      <c r="E28" s="4"/>
      <c r="F28" s="4"/>
      <c r="G28" s="4"/>
      <c r="H28" s="15"/>
    </row>
    <row r="29" spans="2:8">
      <c r="B29" s="25"/>
      <c r="C29" s="6"/>
      <c r="D29" s="26"/>
      <c r="E29" s="6"/>
      <c r="F29" s="6"/>
      <c r="G29" s="6"/>
      <c r="H29" s="27"/>
    </row>
    <row r="33" spans="9:9">
      <c r="I33" s="1"/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calc2</vt:lpstr>
      <vt:lpstr>calc1</vt:lpstr>
      <vt:lpstr>calc0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Calhoun</dc:creator>
  <cp:lastModifiedBy>John Calhoun</cp:lastModifiedBy>
  <dcterms:created xsi:type="dcterms:W3CDTF">2018-03-28T20:29:43Z</dcterms:created>
  <dcterms:modified xsi:type="dcterms:W3CDTF">2018-04-10T17:01:37</dcterms:modified>
</cp:coreProperties>
</file>