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tická metoda" sheetId="7" r:id="rId1"/>
    <sheet name="dynamická metoda" sheetId="8" r:id="rId2"/>
    <sheet name="úloha1" sheetId="9" r:id="rId3"/>
    <sheet name="úloha2" sheetId="10" r:id="rId4"/>
    <sheet name="úloha3" sheetId="11" r:id="rId5"/>
    <sheet name="úloha4" sheetId="12" r:id="rId6"/>
  </sheets>
  <calcPr calcId="152511"/>
</workbook>
</file>

<file path=xl/calcChain.xml><?xml version="1.0" encoding="utf-8"?>
<calcChain xmlns="http://schemas.openxmlformats.org/spreadsheetml/2006/main">
  <c r="E57" i="12" l="1"/>
  <c r="D57" i="12"/>
  <c r="E56" i="12"/>
  <c r="D56" i="12"/>
  <c r="C56" i="12"/>
  <c r="C57" i="12" s="1"/>
  <c r="E46" i="12"/>
  <c r="D46" i="12"/>
  <c r="E45" i="12"/>
  <c r="D45" i="12"/>
  <c r="C45" i="12"/>
  <c r="C46" i="12" s="1"/>
  <c r="E35" i="12"/>
  <c r="D35" i="12"/>
  <c r="E34" i="12"/>
  <c r="D34" i="12"/>
  <c r="C34" i="12"/>
  <c r="C35" i="12" s="1"/>
  <c r="E23" i="12"/>
  <c r="D23" i="12"/>
  <c r="E22" i="12"/>
  <c r="D22" i="12"/>
  <c r="C22" i="12"/>
  <c r="C23" i="12" s="1"/>
  <c r="D12" i="12"/>
  <c r="E12" i="12"/>
  <c r="C12" i="12"/>
  <c r="D11" i="12"/>
  <c r="E11" i="12"/>
  <c r="C11" i="12"/>
  <c r="H5" i="10"/>
  <c r="E55" i="12"/>
  <c r="D55" i="12"/>
  <c r="C55" i="12"/>
  <c r="E44" i="12"/>
  <c r="D44" i="12"/>
  <c r="C44" i="12"/>
  <c r="E33" i="12"/>
  <c r="D33" i="12"/>
  <c r="C33" i="12"/>
  <c r="E21" i="12"/>
  <c r="D21" i="12"/>
  <c r="C21" i="12"/>
  <c r="E10" i="12"/>
  <c r="D10" i="12"/>
  <c r="C10" i="12"/>
  <c r="P9" i="12" l="1"/>
  <c r="R9" i="12" s="1"/>
  <c r="P13" i="12"/>
  <c r="R13" i="12" s="1"/>
  <c r="P17" i="12"/>
  <c r="R17" i="12" s="1"/>
  <c r="O6" i="12"/>
  <c r="Q6" i="12" s="1"/>
  <c r="O7" i="12"/>
  <c r="P7" i="12" s="1"/>
  <c r="R7" i="12" s="1"/>
  <c r="O8" i="12"/>
  <c r="Q8" i="12" s="1"/>
  <c r="O9" i="12"/>
  <c r="Q9" i="12" s="1"/>
  <c r="O10" i="12"/>
  <c r="P10" i="12" s="1"/>
  <c r="R10" i="12" s="1"/>
  <c r="O11" i="12"/>
  <c r="P11" i="12" s="1"/>
  <c r="R11" i="12" s="1"/>
  <c r="O12" i="12"/>
  <c r="Q12" i="12" s="1"/>
  <c r="O13" i="12"/>
  <c r="Q13" i="12" s="1"/>
  <c r="O14" i="12"/>
  <c r="P14" i="12" s="1"/>
  <c r="R14" i="12" s="1"/>
  <c r="O15" i="12"/>
  <c r="P15" i="12" s="1"/>
  <c r="R15" i="12" s="1"/>
  <c r="O16" i="12"/>
  <c r="Q16" i="12" s="1"/>
  <c r="O17" i="12"/>
  <c r="Q17" i="12" s="1"/>
  <c r="O18" i="12"/>
  <c r="P18" i="12" s="1"/>
  <c r="R18" i="12" s="1"/>
  <c r="O19" i="12"/>
  <c r="P19" i="12" s="1"/>
  <c r="R19" i="12" s="1"/>
  <c r="K14" i="12"/>
  <c r="M14" i="12" s="1"/>
  <c r="E54" i="12"/>
  <c r="L19" i="12" s="1"/>
  <c r="E53" i="12"/>
  <c r="K19" i="12" s="1"/>
  <c r="M19" i="12" s="1"/>
  <c r="E43" i="12"/>
  <c r="E42" i="12"/>
  <c r="K16" i="12" s="1"/>
  <c r="M16" i="12" s="1"/>
  <c r="E32" i="12"/>
  <c r="L13" i="12" s="1"/>
  <c r="E31" i="12"/>
  <c r="K13" i="12" s="1"/>
  <c r="M13" i="12" s="1"/>
  <c r="E9" i="12"/>
  <c r="E8" i="12"/>
  <c r="K7" i="12" s="1"/>
  <c r="M7" i="12" s="1"/>
  <c r="O5" i="12"/>
  <c r="Q5" i="12" s="1"/>
  <c r="E20" i="12"/>
  <c r="E19" i="12"/>
  <c r="K10" i="12" s="1"/>
  <c r="M10" i="12" s="1"/>
  <c r="D54" i="12"/>
  <c r="C54" i="12"/>
  <c r="D53" i="12"/>
  <c r="K18" i="12" s="1"/>
  <c r="M18" i="12" s="1"/>
  <c r="C53" i="12"/>
  <c r="K17" i="12" s="1"/>
  <c r="M17" i="12" s="1"/>
  <c r="D43" i="12"/>
  <c r="C43" i="12"/>
  <c r="D42" i="12"/>
  <c r="K15" i="12" s="1"/>
  <c r="M15" i="12" s="1"/>
  <c r="C42" i="12"/>
  <c r="D32" i="12"/>
  <c r="C32" i="12"/>
  <c r="D31" i="12"/>
  <c r="K12" i="12" s="1"/>
  <c r="M12" i="12" s="1"/>
  <c r="C31" i="12"/>
  <c r="K11" i="12" s="1"/>
  <c r="M11" i="12" s="1"/>
  <c r="D20" i="12"/>
  <c r="C20" i="12"/>
  <c r="D19" i="12"/>
  <c r="K9" i="12" s="1"/>
  <c r="C19" i="12"/>
  <c r="K8" i="12" s="1"/>
  <c r="M8" i="12" s="1"/>
  <c r="D9" i="12"/>
  <c r="D8" i="12"/>
  <c r="K6" i="12" s="1"/>
  <c r="C9" i="12"/>
  <c r="C8" i="12"/>
  <c r="K5" i="12" s="1"/>
  <c r="L6" i="11"/>
  <c r="L5" i="11"/>
  <c r="K5" i="11" a="1"/>
  <c r="K6" i="11" s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" i="11"/>
  <c r="F6" i="11"/>
  <c r="H6" i="11" s="1"/>
  <c r="F7" i="11"/>
  <c r="F8" i="11"/>
  <c r="H8" i="11" s="1"/>
  <c r="F9" i="11"/>
  <c r="F10" i="11"/>
  <c r="H10" i="11" s="1"/>
  <c r="F11" i="11"/>
  <c r="H11" i="11" s="1"/>
  <c r="F12" i="11"/>
  <c r="H12" i="11" s="1"/>
  <c r="F13" i="11"/>
  <c r="F14" i="11"/>
  <c r="H14" i="11" s="1"/>
  <c r="F15" i="11"/>
  <c r="F16" i="11"/>
  <c r="H16" i="11" s="1"/>
  <c r="F17" i="11"/>
  <c r="F18" i="11"/>
  <c r="H18" i="11" s="1"/>
  <c r="F19" i="11"/>
  <c r="F20" i="11"/>
  <c r="H20" i="11" s="1"/>
  <c r="F21" i="11"/>
  <c r="F22" i="11"/>
  <c r="H22" i="11" s="1"/>
  <c r="F23" i="11"/>
  <c r="F24" i="11"/>
  <c r="H24" i="11" s="1"/>
  <c r="F25" i="11"/>
  <c r="F26" i="11"/>
  <c r="H26" i="11" s="1"/>
  <c r="F27" i="11"/>
  <c r="H27" i="11" s="1"/>
  <c r="F28" i="11"/>
  <c r="H28" i="11" s="1"/>
  <c r="F29" i="11"/>
  <c r="F30" i="11"/>
  <c r="H30" i="11" s="1"/>
  <c r="F31" i="11"/>
  <c r="F32" i="11"/>
  <c r="H32" i="11" s="1"/>
  <c r="F33" i="11"/>
  <c r="F34" i="11"/>
  <c r="H34" i="11" s="1"/>
  <c r="F35" i="11"/>
  <c r="F36" i="11"/>
  <c r="H36" i="11" s="1"/>
  <c r="F37" i="11"/>
  <c r="F38" i="11"/>
  <c r="H38" i="11" s="1"/>
  <c r="F39" i="11"/>
  <c r="F40" i="11"/>
  <c r="H40" i="11" s="1"/>
  <c r="F41" i="11"/>
  <c r="F42" i="11"/>
  <c r="H42" i="11" s="1"/>
  <c r="F43" i="11"/>
  <c r="H43" i="11" s="1"/>
  <c r="F44" i="11"/>
  <c r="H44" i="11" s="1"/>
  <c r="F45" i="11"/>
  <c r="F46" i="11"/>
  <c r="H46" i="11" s="1"/>
  <c r="F47" i="11"/>
  <c r="F48" i="11"/>
  <c r="H48" i="11" s="1"/>
  <c r="F49" i="11"/>
  <c r="F5" i="11"/>
  <c r="H5" i="11" s="1"/>
  <c r="M9" i="12" l="1"/>
  <c r="N19" i="12"/>
  <c r="Q19" i="12"/>
  <c r="Q15" i="12"/>
  <c r="Q11" i="12"/>
  <c r="Q7" i="12"/>
  <c r="P16" i="12"/>
  <c r="R16" i="12" s="1"/>
  <c r="P12" i="12"/>
  <c r="R12" i="12" s="1"/>
  <c r="P8" i="12"/>
  <c r="R8" i="12" s="1"/>
  <c r="Q18" i="12"/>
  <c r="Q14" i="12"/>
  <c r="Q10" i="12"/>
  <c r="N13" i="12"/>
  <c r="P6" i="12"/>
  <c r="R6" i="12" s="1"/>
  <c r="M6" i="12"/>
  <c r="L7" i="12"/>
  <c r="N7" i="12" s="1"/>
  <c r="L16" i="12"/>
  <c r="N16" i="12" s="1"/>
  <c r="L8" i="12"/>
  <c r="N8" i="12" s="1"/>
  <c r="L14" i="12"/>
  <c r="N14" i="12" s="1"/>
  <c r="L11" i="12"/>
  <c r="N11" i="12" s="1"/>
  <c r="L9" i="12"/>
  <c r="N9" i="12" s="1"/>
  <c r="L12" i="12"/>
  <c r="N12" i="12" s="1"/>
  <c r="L15" i="12"/>
  <c r="N15" i="12" s="1"/>
  <c r="L18" i="12"/>
  <c r="N18" i="12" s="1"/>
  <c r="L10" i="12"/>
  <c r="N10" i="12" s="1"/>
  <c r="L6" i="12"/>
  <c r="N6" i="12" s="1"/>
  <c r="L17" i="12"/>
  <c r="N17" i="12" s="1"/>
  <c r="P5" i="12"/>
  <c r="R5" i="12" s="1"/>
  <c r="M5" i="12"/>
  <c r="Q22" i="12" s="1" a="1"/>
  <c r="Q22" i="12" s="1"/>
  <c r="K7" i="11"/>
  <c r="K9" i="11"/>
  <c r="K5" i="11"/>
  <c r="K8" i="11"/>
  <c r="H47" i="11"/>
  <c r="H39" i="11"/>
  <c r="H35" i="11"/>
  <c r="H31" i="11"/>
  <c r="H23" i="11"/>
  <c r="H19" i="11"/>
  <c r="H15" i="11"/>
  <c r="H7" i="11"/>
  <c r="H49" i="11"/>
  <c r="H45" i="11"/>
  <c r="H41" i="11"/>
  <c r="H37" i="11"/>
  <c r="H33" i="11"/>
  <c r="H29" i="11"/>
  <c r="H25" i="11"/>
  <c r="H21" i="11"/>
  <c r="H17" i="11"/>
  <c r="H13" i="11"/>
  <c r="H9" i="11"/>
  <c r="E6" i="10"/>
  <c r="E7" i="10"/>
  <c r="E8" i="10"/>
  <c r="E9" i="10"/>
  <c r="E10" i="10"/>
  <c r="E11" i="10"/>
  <c r="E12" i="10"/>
  <c r="E13" i="10"/>
  <c r="E5" i="10"/>
  <c r="E75" i="10"/>
  <c r="E76" i="10"/>
  <c r="E77" i="10"/>
  <c r="C75" i="10"/>
  <c r="D75" i="10" s="1"/>
  <c r="C76" i="10"/>
  <c r="D76" i="10" s="1"/>
  <c r="C77" i="10"/>
  <c r="D77" i="10" s="1"/>
  <c r="E59" i="10"/>
  <c r="E60" i="10"/>
  <c r="E61" i="10"/>
  <c r="C59" i="10"/>
  <c r="D59" i="10" s="1"/>
  <c r="C60" i="10"/>
  <c r="D60" i="10" s="1"/>
  <c r="C61" i="10"/>
  <c r="D61" i="10" s="1"/>
  <c r="E43" i="10"/>
  <c r="E44" i="10"/>
  <c r="E45" i="10"/>
  <c r="C43" i="10"/>
  <c r="D43" i="10" s="1"/>
  <c r="C44" i="10"/>
  <c r="D44" i="10" s="1"/>
  <c r="C45" i="10"/>
  <c r="D45" i="10" s="1"/>
  <c r="E27" i="10"/>
  <c r="E28" i="10"/>
  <c r="E29" i="10"/>
  <c r="C27" i="10"/>
  <c r="D27" i="10" s="1"/>
  <c r="C28" i="10"/>
  <c r="D28" i="10" s="1"/>
  <c r="C29" i="10"/>
  <c r="D29" i="10" s="1"/>
  <c r="C11" i="10"/>
  <c r="D11" i="10" s="1"/>
  <c r="C12" i="10"/>
  <c r="D12" i="10" s="1"/>
  <c r="C13" i="10"/>
  <c r="D13" i="10" s="1"/>
  <c r="E74" i="10"/>
  <c r="C74" i="10"/>
  <c r="D74" i="10" s="1"/>
  <c r="E73" i="10"/>
  <c r="C73" i="10"/>
  <c r="D73" i="10" s="1"/>
  <c r="E72" i="10"/>
  <c r="C72" i="10"/>
  <c r="D72" i="10" s="1"/>
  <c r="E71" i="10"/>
  <c r="C71" i="10"/>
  <c r="D71" i="10" s="1"/>
  <c r="E70" i="10"/>
  <c r="C70" i="10"/>
  <c r="D70" i="10" s="1"/>
  <c r="E69" i="10"/>
  <c r="C69" i="10"/>
  <c r="D69" i="10" s="1"/>
  <c r="E58" i="10"/>
  <c r="C58" i="10"/>
  <c r="D58" i="10" s="1"/>
  <c r="E57" i="10"/>
  <c r="C57" i="10"/>
  <c r="D57" i="10" s="1"/>
  <c r="E56" i="10"/>
  <c r="C56" i="10"/>
  <c r="D56" i="10" s="1"/>
  <c r="E55" i="10"/>
  <c r="C55" i="10"/>
  <c r="D55" i="10" s="1"/>
  <c r="E54" i="10"/>
  <c r="C54" i="10"/>
  <c r="D54" i="10" s="1"/>
  <c r="E53" i="10"/>
  <c r="C53" i="10"/>
  <c r="D53" i="10" s="1"/>
  <c r="E42" i="10"/>
  <c r="C42" i="10"/>
  <c r="D42" i="10" s="1"/>
  <c r="E41" i="10"/>
  <c r="C41" i="10"/>
  <c r="D41" i="10" s="1"/>
  <c r="E40" i="10"/>
  <c r="C40" i="10"/>
  <c r="D40" i="10" s="1"/>
  <c r="E39" i="10"/>
  <c r="C39" i="10"/>
  <c r="D39" i="10" s="1"/>
  <c r="E38" i="10"/>
  <c r="C38" i="10"/>
  <c r="D38" i="10" s="1"/>
  <c r="E37" i="10"/>
  <c r="C37" i="10"/>
  <c r="D37" i="10" s="1"/>
  <c r="E26" i="10"/>
  <c r="C26" i="10"/>
  <c r="D26" i="10" s="1"/>
  <c r="E25" i="10"/>
  <c r="C25" i="10"/>
  <c r="D25" i="10" s="1"/>
  <c r="E24" i="10"/>
  <c r="C24" i="10"/>
  <c r="D24" i="10" s="1"/>
  <c r="E23" i="10"/>
  <c r="C23" i="10"/>
  <c r="D23" i="10" s="1"/>
  <c r="E22" i="10"/>
  <c r="C22" i="10"/>
  <c r="D22" i="10" s="1"/>
  <c r="E21" i="10"/>
  <c r="C21" i="10"/>
  <c r="D21" i="10" s="1"/>
  <c r="C10" i="10"/>
  <c r="D10" i="10" s="1"/>
  <c r="C9" i="10"/>
  <c r="D9" i="10" s="1"/>
  <c r="C8" i="10"/>
  <c r="D8" i="10" s="1"/>
  <c r="C7" i="10"/>
  <c r="D7" i="10" s="1"/>
  <c r="C6" i="10"/>
  <c r="D6" i="10" s="1"/>
  <c r="C5" i="10"/>
  <c r="D5" i="10" s="1"/>
  <c r="D57" i="9"/>
  <c r="E57" i="9" s="1"/>
  <c r="D56" i="9"/>
  <c r="E56" i="9" s="1"/>
  <c r="D55" i="9"/>
  <c r="E55" i="9" s="1"/>
  <c r="D54" i="9"/>
  <c r="E54" i="9" s="1"/>
  <c r="D53" i="9"/>
  <c r="D45" i="9"/>
  <c r="E45" i="9" s="1"/>
  <c r="D44" i="9"/>
  <c r="E44" i="9" s="1"/>
  <c r="D43" i="9"/>
  <c r="E43" i="9" s="1"/>
  <c r="D42" i="9"/>
  <c r="E42" i="9" s="1"/>
  <c r="D41" i="9"/>
  <c r="E41" i="9" s="1"/>
  <c r="D33" i="9"/>
  <c r="E33" i="9" s="1"/>
  <c r="D32" i="9"/>
  <c r="E32" i="9" s="1"/>
  <c r="D31" i="9"/>
  <c r="E31" i="9" s="1"/>
  <c r="D30" i="9"/>
  <c r="E30" i="9" s="1"/>
  <c r="D29" i="9"/>
  <c r="D21" i="9"/>
  <c r="E21" i="9" s="1"/>
  <c r="D20" i="9"/>
  <c r="E20" i="9" s="1"/>
  <c r="D19" i="9"/>
  <c r="E19" i="9" s="1"/>
  <c r="D18" i="9"/>
  <c r="E18" i="9" s="1"/>
  <c r="D17" i="9"/>
  <c r="E17" i="9" s="1"/>
  <c r="D9" i="9"/>
  <c r="E9" i="9" s="1"/>
  <c r="D8" i="9"/>
  <c r="E8" i="9" s="1"/>
  <c r="D7" i="9"/>
  <c r="E7" i="9" s="1"/>
  <c r="D6" i="9"/>
  <c r="E6" i="9" s="1"/>
  <c r="D5" i="9"/>
  <c r="G5" i="9" s="1" a="1"/>
  <c r="Q25" i="12" l="1"/>
  <c r="Q26" i="12"/>
  <c r="Q23" i="12"/>
  <c r="Q24" i="12"/>
  <c r="L5" i="12"/>
  <c r="N5" i="12" s="1"/>
  <c r="H52" i="11"/>
  <c r="H53" i="11" s="1"/>
  <c r="H51" i="11"/>
  <c r="G21" i="10" a="1"/>
  <c r="G5" i="10" a="1"/>
  <c r="G5" i="10" s="1"/>
  <c r="G69" i="10" a="1"/>
  <c r="G73" i="10" s="1"/>
  <c r="G53" i="10" a="1"/>
  <c r="G57" i="10" s="1"/>
  <c r="G37" i="10" a="1"/>
  <c r="G41" i="10" s="1"/>
  <c r="G25" i="10"/>
  <c r="G22" i="10"/>
  <c r="G23" i="10"/>
  <c r="G72" i="10"/>
  <c r="G37" i="10"/>
  <c r="G24" i="10"/>
  <c r="G21" i="10"/>
  <c r="G8" i="10"/>
  <c r="G6" i="10"/>
  <c r="G7" i="10"/>
  <c r="G9" i="10"/>
  <c r="D16" i="10"/>
  <c r="D17" i="10" s="1"/>
  <c r="D31" i="10"/>
  <c r="D15" i="10"/>
  <c r="D32" i="10"/>
  <c r="D33" i="10" s="1"/>
  <c r="D64" i="10"/>
  <c r="D65" i="10" s="1"/>
  <c r="D63" i="10"/>
  <c r="D47" i="10"/>
  <c r="D48" i="10"/>
  <c r="D49" i="10" s="1"/>
  <c r="D79" i="10"/>
  <c r="D80" i="10"/>
  <c r="D81" i="10" s="1"/>
  <c r="G17" i="9" a="1"/>
  <c r="G21" i="9" s="1"/>
  <c r="G53" i="9" a="1"/>
  <c r="G54" i="9" s="1"/>
  <c r="G29" i="9" a="1"/>
  <c r="G33" i="9" s="1"/>
  <c r="E53" i="9"/>
  <c r="G41" i="9" a="1"/>
  <c r="G43" i="9" s="1"/>
  <c r="G32" i="9"/>
  <c r="G30" i="9"/>
  <c r="G29" i="9"/>
  <c r="G31" i="9"/>
  <c r="E24" i="9"/>
  <c r="E25" i="9" s="1"/>
  <c r="E23" i="9"/>
  <c r="E48" i="9"/>
  <c r="E49" i="9" s="1"/>
  <c r="E47" i="9"/>
  <c r="G8" i="9"/>
  <c r="G7" i="9"/>
  <c r="G6" i="9"/>
  <c r="G9" i="9"/>
  <c r="G5" i="9"/>
  <c r="E60" i="9"/>
  <c r="E61" i="9" s="1"/>
  <c r="G44" i="9"/>
  <c r="E59" i="9"/>
  <c r="E29" i="9"/>
  <c r="E5" i="9"/>
  <c r="E11" i="9" s="1"/>
  <c r="G55" i="10" l="1"/>
  <c r="G39" i="10"/>
  <c r="G56" i="10"/>
  <c r="G70" i="10"/>
  <c r="G54" i="10"/>
  <c r="G71" i="10"/>
  <c r="G53" i="10"/>
  <c r="H53" i="10" s="1"/>
  <c r="G69" i="10"/>
  <c r="H70" i="10" s="1"/>
  <c r="G38" i="10"/>
  <c r="G40" i="10"/>
  <c r="H54" i="10"/>
  <c r="H38" i="10"/>
  <c r="H37" i="10"/>
  <c r="G18" i="9"/>
  <c r="G17" i="9"/>
  <c r="G20" i="9"/>
  <c r="G41" i="9"/>
  <c r="G53" i="9"/>
  <c r="G56" i="9"/>
  <c r="G19" i="9"/>
  <c r="G55" i="9"/>
  <c r="G45" i="9"/>
  <c r="G57" i="9"/>
  <c r="G42" i="9"/>
  <c r="H41" i="9"/>
  <c r="H53" i="9"/>
  <c r="H54" i="9"/>
  <c r="H18" i="9"/>
  <c r="H17" i="9"/>
  <c r="H5" i="9"/>
  <c r="H6" i="9"/>
  <c r="H29" i="9"/>
  <c r="H30" i="9"/>
  <c r="E12" i="9"/>
  <c r="E13" i="9" s="1"/>
  <c r="E35" i="9"/>
  <c r="E36" i="9"/>
  <c r="E37" i="9" s="1"/>
  <c r="H69" i="10" l="1"/>
  <c r="H22" i="10"/>
  <c r="H21" i="10"/>
  <c r="H6" i="10"/>
  <c r="H42" i="9"/>
</calcChain>
</file>

<file path=xl/sharedStrings.xml><?xml version="1.0" encoding="utf-8"?>
<sst xmlns="http://schemas.openxmlformats.org/spreadsheetml/2006/main" count="295" uniqueCount="62">
  <si>
    <t>Statická metoda</t>
  </si>
  <si>
    <t>Dynamická metoda</t>
  </si>
  <si>
    <t>m (g)</t>
  </si>
  <si>
    <t>y (cm)</t>
  </si>
  <si>
    <r>
      <t>y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scheme val="minor"/>
      </rPr>
      <t xml:space="preserve"> (cm)</t>
    </r>
  </si>
  <si>
    <r>
      <t>y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(cm)</t>
    </r>
  </si>
  <si>
    <r>
      <t>k (kg s</t>
    </r>
    <r>
      <rPr>
        <vertAlign val="superscript"/>
        <sz val="11"/>
        <color theme="1"/>
        <rFont val="Calibri"/>
        <family val="2"/>
        <charset val="238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</si>
  <si>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Pružina 1</t>
  </si>
  <si>
    <t>Pružina 2</t>
  </si>
  <si>
    <t>Pružina 3</t>
  </si>
  <si>
    <t>Pružina 4</t>
  </si>
  <si>
    <t>Pružina 5</t>
  </si>
  <si>
    <t>směrnice</t>
  </si>
  <si>
    <t>10 T (s)</t>
  </si>
  <si>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</si>
  <si>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</si>
  <si>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pružina</t>
  </si>
  <si>
    <r>
      <t>g (m s</t>
    </r>
    <r>
      <rPr>
        <vertAlign val="superscript"/>
        <sz val="11"/>
        <color theme="1"/>
        <rFont val="Calibri"/>
        <family val="2"/>
        <charset val="238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</si>
  <si>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38"/>
        <scheme val="minor"/>
      </rPr>
      <t>k</t>
    </r>
    <r>
      <rPr>
        <sz val="11"/>
        <color theme="1"/>
        <rFont val="Calibri"/>
        <family val="2"/>
        <scheme val="minor"/>
      </rPr>
      <t xml:space="preserve"> (kg s</t>
    </r>
    <r>
      <rPr>
        <vertAlign val="superscript"/>
        <sz val="11"/>
        <color theme="1"/>
        <rFont val="Calibri"/>
        <family val="2"/>
        <charset val="238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</si>
  <si>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sqrt k (kg</t>
    </r>
    <r>
      <rPr>
        <vertAlign val="superscript"/>
        <sz val="11"/>
        <color theme="1"/>
        <rFont val="Calibri"/>
        <family val="2"/>
        <charset val="238"/>
        <scheme val="minor"/>
      </rPr>
      <t>1/2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</si>
  <si>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38"/>
        <scheme val="minor"/>
      </rPr>
      <t>sqrt k</t>
    </r>
    <r>
      <rPr>
        <sz val="11"/>
        <color theme="1"/>
        <rFont val="Calibri"/>
        <family val="2"/>
        <scheme val="minor"/>
      </rPr>
      <t xml:space="preserve"> (kg</t>
    </r>
    <r>
      <rPr>
        <vertAlign val="superscript"/>
        <sz val="11"/>
        <color theme="1"/>
        <rFont val="Calibri"/>
        <family val="2"/>
        <charset val="238"/>
        <scheme val="minor"/>
      </rPr>
      <t>1/2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</si>
  <si>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T (s)</t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</si>
  <si>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Symbol"/>
        <family val="1"/>
        <charset val="2"/>
      </rPr>
      <t>w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</si>
  <si>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statická metoda</t>
  </si>
  <si>
    <t>hmotnost závaží</t>
  </si>
  <si>
    <t>poloha konce zatížené pružiny</t>
  </si>
  <si>
    <t>poloha konce nezatížené pružiny</t>
  </si>
  <si>
    <t>tuhost pružiny</t>
  </si>
  <si>
    <t>prodloužení pružiny</t>
  </si>
  <si>
    <t>10 period kmitů</t>
  </si>
  <si>
    <t>úhlová frekvence kmitů</t>
  </si>
  <si>
    <t>Úloha 1: Změřte tuhost pěti pružin statickou metodou.</t>
  </si>
  <si>
    <t>průměr</t>
  </si>
  <si>
    <t>chyba 1 měření</t>
  </si>
  <si>
    <t>chyba průměru</t>
  </si>
  <si>
    <t>Lineární regrese</t>
  </si>
  <si>
    <t>Odhady parametrů</t>
  </si>
  <si>
    <t>Úloha 2: Změřte tuhost pěti pružin dynamickou metodou.</t>
  </si>
  <si>
    <t>Lineární regrese (bez chyb)</t>
  </si>
  <si>
    <t>Lineární regrese (Origin)</t>
  </si>
  <si>
    <t>Úloha 3: Určete místní tíhové zrychlení z doby kmitu tělesa známé hmotnosti a výchylky pružiny po zavěšení tohoto tělesa.</t>
  </si>
  <si>
    <t>tuhost pružiny (dynamická)</t>
  </si>
  <si>
    <t>tuhost pružiny (statická)</t>
  </si>
  <si>
    <t>tíhové zrychlení</t>
  </si>
  <si>
    <t>statistická chyba</t>
  </si>
  <si>
    <t>systematická chyba</t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</si>
  <si>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scheme val="minor"/>
      </rPr>
      <t xml:space="preserve"> (s</t>
    </r>
    <r>
      <rPr>
        <sz val="11"/>
        <color theme="1"/>
        <rFont val="Calibri"/>
        <family val="2"/>
        <scheme val="minor"/>
      </rPr>
      <t>)</t>
    </r>
  </si>
  <si>
    <r>
      <t>sqrt k/m (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</si>
  <si>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charset val="238"/>
        <scheme val="minor"/>
      </rPr>
      <t>sqrt k/m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s</t>
    </r>
    <r>
      <rPr>
        <vertAlign val="superscript"/>
        <sz val="11"/>
        <color theme="1"/>
        <rFont val="Calibri"/>
        <family val="2"/>
        <charset val="238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</si>
  <si>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Úloha 4: Sestrojte graf závislosti:</t>
  </si>
  <si>
    <t>50 g</t>
  </si>
  <si>
    <t>99.8 g</t>
  </si>
  <si>
    <t>30 g</t>
  </si>
  <si>
    <t>m =</t>
  </si>
  <si>
    <t>299.9 g</t>
  </si>
  <si>
    <t>500.2 g</t>
  </si>
  <si>
    <t>399.9 g</t>
  </si>
  <si>
    <t>129.8 g</t>
  </si>
  <si>
    <t>200.1 g</t>
  </si>
  <si>
    <t>149.8 g</t>
  </si>
  <si>
    <t>směrnice = 1</t>
  </si>
  <si>
    <t>celková chyba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</si>
</sst>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"/>
    <numFmt numFmtId="167" formatCode="0.000000"/>
    <numFmt numFmtId="169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vertAlign val="subscript"/>
      <sz val="11"/>
      <color theme="1"/>
      <name val="Symbol"/>
      <family val="1"/>
      <charset val="2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2" fontId="2" fillId="0" borderId="0" xfId="0" applyNumberFormat="1" applyFont="1"/>
    <xf numFmtId="165" fontId="0" fillId="0" borderId="0" xfId="0" applyNumberFormat="1"/>
    <xf numFmtId="166" fontId="0" fillId="0" borderId="0" xfId="0" applyNumberFormat="1"/>
    <xf numFmtId="2" fontId="6" fillId="0" borderId="0" xfId="0" applyNumberFormat="1" applyFont="1"/>
    <xf numFmtId="167" fontId="0" fillId="0" borderId="0" xfId="0" applyNumberFormat="1"/>
    <xf numFmtId="164" fontId="7" fillId="0" borderId="0" xfId="0" applyNumberFormat="1" applyFont="1" applyBorder="1" applyAlignment="1">
      <alignment horizontal="right" wrapText="1"/>
    </xf>
    <xf numFmtId="164" fontId="7" fillId="0" borderId="0" xfId="0" applyNumberFormat="1" applyFont="1" applyFill="1" applyBorder="1" applyAlignment="1">
      <alignment horizontal="right" wrapText="1"/>
    </xf>
    <xf numFmtId="0" fontId="6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/>
    <xf numFmtId="164" fontId="0" fillId="0" borderId="12" xfId="0" applyNumberFormat="1" applyBorder="1"/>
    <xf numFmtId="164" fontId="0" fillId="0" borderId="8" xfId="0" applyNumberFormat="1" applyBorder="1"/>
    <xf numFmtId="0" fontId="0" fillId="0" borderId="13" xfId="0" applyBorder="1"/>
    <xf numFmtId="0" fontId="0" fillId="0" borderId="14" xfId="0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15" xfId="0" applyBorder="1"/>
    <xf numFmtId="164" fontId="0" fillId="0" borderId="3" xfId="0" applyNumberFormat="1" applyBorder="1"/>
    <xf numFmtId="164" fontId="0" fillId="0" borderId="1" xfId="0" applyNumberFormat="1" applyFill="1" applyBorder="1"/>
    <xf numFmtId="164" fontId="0" fillId="0" borderId="6" xfId="0" applyNumberFormat="1" applyFill="1" applyBorder="1"/>
    <xf numFmtId="0" fontId="0" fillId="0" borderId="0" xfId="0" applyBorder="1" applyAlignment="1">
      <alignment vertical="center"/>
    </xf>
    <xf numFmtId="164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5" xfId="0" applyNumberFormat="1" applyBorder="1"/>
    <xf numFmtId="164" fontId="0" fillId="0" borderId="3" xfId="0" applyNumberFormat="1" applyFill="1" applyBorder="1"/>
    <xf numFmtId="164" fontId="0" fillId="0" borderId="15" xfId="0" applyNumberFormat="1" applyFill="1" applyBorder="1"/>
    <xf numFmtId="164" fontId="0" fillId="0" borderId="13" xfId="0" applyNumberFormat="1" applyFill="1" applyBorder="1"/>
    <xf numFmtId="164" fontId="0" fillId="0" borderId="14" xfId="0" applyNumberFormat="1" applyFill="1" applyBorder="1"/>
    <xf numFmtId="0" fontId="9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8" xfId="0" applyBorder="1"/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165" fontId="1" fillId="0" borderId="0" xfId="0" applyNumberFormat="1" applyFont="1"/>
    <xf numFmtId="164" fontId="0" fillId="0" borderId="0" xfId="0" applyNumberForma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  <xf numFmtId="165" fontId="6" fillId="0" borderId="0" xfId="0" applyNumberFormat="1" applyFont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800"/>
              <a:t>Statická</a:t>
            </a:r>
            <a:r>
              <a:rPr lang="en-US" sz="1800" baseline="0"/>
              <a:t> metoda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úloha1!$A$3</c:f>
              <c:strCache>
                <c:ptCount val="1"/>
                <c:pt idx="0">
                  <c:v>Pružina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úloha1!$A$5:$A$9</c:f>
              <c:numCache>
                <c:formatCode>0.0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99.8</c:v>
                </c:pt>
              </c:numCache>
            </c:numRef>
          </c:xVal>
          <c:yVal>
            <c:numRef>
              <c:f>úloha1!$D$5:$D$9</c:f>
              <c:numCache>
                <c:formatCode>0.0</c:formatCode>
                <c:ptCount val="5"/>
                <c:pt idx="0">
                  <c:v>2.3999999999999986</c:v>
                </c:pt>
                <c:pt idx="1">
                  <c:v>4.8000000000000043</c:v>
                </c:pt>
                <c:pt idx="2">
                  <c:v>7.2000000000000028</c:v>
                </c:pt>
                <c:pt idx="3">
                  <c:v>12</c:v>
                </c:pt>
                <c:pt idx="4">
                  <c:v>23.5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úloha1!$A$15</c:f>
              <c:strCache>
                <c:ptCount val="1"/>
                <c:pt idx="0">
                  <c:v>Pružina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úloha1!$A$17:$A$21</c:f>
              <c:numCache>
                <c:formatCode>0.0</c:formatCode>
                <c:ptCount val="5"/>
                <c:pt idx="0">
                  <c:v>99.8</c:v>
                </c:pt>
                <c:pt idx="1">
                  <c:v>200.1</c:v>
                </c:pt>
                <c:pt idx="2">
                  <c:v>299.89999999999998</c:v>
                </c:pt>
                <c:pt idx="3">
                  <c:v>399.9</c:v>
                </c:pt>
                <c:pt idx="4">
                  <c:v>500.2</c:v>
                </c:pt>
              </c:numCache>
            </c:numRef>
          </c:xVal>
          <c:yVal>
            <c:numRef>
              <c:f>úloha1!$D$17:$D$21</c:f>
              <c:numCache>
                <c:formatCode>0.0</c:formatCode>
                <c:ptCount val="5"/>
                <c:pt idx="0">
                  <c:v>2.1999999999999957</c:v>
                </c:pt>
                <c:pt idx="1">
                  <c:v>4.2999999999999972</c:v>
                </c:pt>
                <c:pt idx="2">
                  <c:v>6.5999999999999943</c:v>
                </c:pt>
                <c:pt idx="3">
                  <c:v>8.6999999999999957</c:v>
                </c:pt>
                <c:pt idx="4">
                  <c:v>10.699999999999996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úloha1!$A$27</c:f>
              <c:strCache>
                <c:ptCount val="1"/>
                <c:pt idx="0">
                  <c:v>Pružina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úloha1!$A$29:$A$33</c:f>
              <c:numCache>
                <c:formatCode>0.0</c:formatCode>
                <c:ptCount val="5"/>
                <c:pt idx="0">
                  <c:v>30</c:v>
                </c:pt>
                <c:pt idx="1">
                  <c:v>50</c:v>
                </c:pt>
                <c:pt idx="2">
                  <c:v>80</c:v>
                </c:pt>
                <c:pt idx="3">
                  <c:v>99.8</c:v>
                </c:pt>
                <c:pt idx="4">
                  <c:v>129.80000000000001</c:v>
                </c:pt>
              </c:numCache>
            </c:numRef>
          </c:xVal>
          <c:yVal>
            <c:numRef>
              <c:f>úloha1!$D$29:$D$33</c:f>
              <c:numCache>
                <c:formatCode>0.0</c:formatCode>
                <c:ptCount val="5"/>
                <c:pt idx="0">
                  <c:v>4.8000000000000043</c:v>
                </c:pt>
                <c:pt idx="1">
                  <c:v>8</c:v>
                </c:pt>
                <c:pt idx="2">
                  <c:v>12.800000000000004</c:v>
                </c:pt>
                <c:pt idx="3">
                  <c:v>15.5</c:v>
                </c:pt>
                <c:pt idx="4">
                  <c:v>20.5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úloha1!$A$39</c:f>
              <c:strCache>
                <c:ptCount val="1"/>
                <c:pt idx="0">
                  <c:v>Pružina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úloha1!$A$41:$A$45</c:f>
              <c:numCache>
                <c:formatCode>0.0</c:formatCode>
                <c:ptCount val="5"/>
                <c:pt idx="0">
                  <c:v>50</c:v>
                </c:pt>
                <c:pt idx="1">
                  <c:v>99.8</c:v>
                </c:pt>
                <c:pt idx="2">
                  <c:v>149.80000000000001</c:v>
                </c:pt>
                <c:pt idx="3">
                  <c:v>179.8</c:v>
                </c:pt>
                <c:pt idx="4">
                  <c:v>200.1</c:v>
                </c:pt>
              </c:numCache>
            </c:numRef>
          </c:xVal>
          <c:yVal>
            <c:numRef>
              <c:f>úloha1!$D$41:$D$45</c:f>
              <c:numCache>
                <c:formatCode>0.0</c:formatCode>
                <c:ptCount val="5"/>
                <c:pt idx="0">
                  <c:v>7</c:v>
                </c:pt>
                <c:pt idx="1">
                  <c:v>13.700000000000003</c:v>
                </c:pt>
                <c:pt idx="2">
                  <c:v>19.600000000000001</c:v>
                </c:pt>
                <c:pt idx="3">
                  <c:v>24.6</c:v>
                </c:pt>
                <c:pt idx="4">
                  <c:v>27.400000000000002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úloha1!$A$51</c:f>
              <c:strCache>
                <c:ptCount val="1"/>
                <c:pt idx="0">
                  <c:v>Pružina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úloha1!$A$53:$A$57</c:f>
              <c:numCache>
                <c:formatCode>0.0</c:formatCode>
                <c:ptCount val="5"/>
                <c:pt idx="0">
                  <c:v>99.8</c:v>
                </c:pt>
                <c:pt idx="1">
                  <c:v>200.1</c:v>
                </c:pt>
                <c:pt idx="2">
                  <c:v>299.89999999999998</c:v>
                </c:pt>
                <c:pt idx="3">
                  <c:v>399.9</c:v>
                </c:pt>
                <c:pt idx="4">
                  <c:v>500.2</c:v>
                </c:pt>
              </c:numCache>
            </c:numRef>
          </c:xVal>
          <c:yVal>
            <c:numRef>
              <c:f>úloha1!$D$53:$D$57</c:f>
              <c:numCache>
                <c:formatCode>0.0</c:formatCode>
                <c:ptCount val="5"/>
                <c:pt idx="0">
                  <c:v>5.0999999999999943</c:v>
                </c:pt>
                <c:pt idx="1">
                  <c:v>10.199999999999996</c:v>
                </c:pt>
                <c:pt idx="2">
                  <c:v>15.199999999999996</c:v>
                </c:pt>
                <c:pt idx="3">
                  <c:v>20.299999999999997</c:v>
                </c:pt>
                <c:pt idx="4">
                  <c:v>25.4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585392"/>
        <c:axId val="-1121587024"/>
      </c:scatterChart>
      <c:valAx>
        <c:axId val="-112158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/>
                  <a:t>m</a:t>
                </a:r>
                <a:r>
                  <a:rPr lang="cs-CZ" sz="1400" baseline="0"/>
                  <a:t> </a:t>
                </a:r>
                <a:r>
                  <a:rPr lang="en-US" sz="1400" baseline="0"/>
                  <a:t>(g)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7024"/>
        <c:crosses val="autoZero"/>
        <c:crossBetween val="midCat"/>
      </c:valAx>
      <c:valAx>
        <c:axId val="-11215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/>
                  <a:t>y</a:t>
                </a:r>
                <a:r>
                  <a:rPr lang="cs-CZ" sz="1400" baseline="0"/>
                  <a:t> (cm)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800"/>
              <a:t>Dynamická</a:t>
            </a:r>
            <a:r>
              <a:rPr lang="en-US" sz="1800" baseline="0"/>
              <a:t> metoda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úloha2!$A$3</c:f>
              <c:strCache>
                <c:ptCount val="1"/>
                <c:pt idx="0">
                  <c:v>Pružina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úloha2!$A$5:$A$13</c:f>
              <c:numCache>
                <c:formatCode>0.0</c:formatCode>
                <c:ptCount val="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99.8</c:v>
                </c:pt>
                <c:pt idx="4">
                  <c:v>99.8</c:v>
                </c:pt>
                <c:pt idx="5">
                  <c:v>99.8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</c:numCache>
            </c:numRef>
          </c:xVal>
          <c:yVal>
            <c:numRef>
              <c:f>úloha2!$E$5:$E$13</c:f>
              <c:numCache>
                <c:formatCode>0.00</c:formatCode>
                <c:ptCount val="9"/>
                <c:pt idx="0">
                  <c:v>0.48999999999999994</c:v>
                </c:pt>
                <c:pt idx="1">
                  <c:v>0.48999999999999994</c:v>
                </c:pt>
                <c:pt idx="2">
                  <c:v>0.50409999999999999</c:v>
                </c:pt>
                <c:pt idx="3">
                  <c:v>0.96040000000000014</c:v>
                </c:pt>
                <c:pt idx="4">
                  <c:v>0.96040000000000014</c:v>
                </c:pt>
                <c:pt idx="5">
                  <c:v>0.94089999999999996</c:v>
                </c:pt>
                <c:pt idx="6">
                  <c:v>0.28090000000000004</c:v>
                </c:pt>
                <c:pt idx="7">
                  <c:v>0.29160000000000003</c:v>
                </c:pt>
                <c:pt idx="8">
                  <c:v>0.30250000000000005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úloha2!$A$19</c:f>
              <c:strCache>
                <c:ptCount val="1"/>
                <c:pt idx="0">
                  <c:v>Pružina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úloha2!$A$21:$A$29</c:f>
              <c:numCache>
                <c:formatCode>0.0</c:formatCode>
                <c:ptCount val="9"/>
                <c:pt idx="0">
                  <c:v>299.89999999999998</c:v>
                </c:pt>
                <c:pt idx="1">
                  <c:v>299.89999999999998</c:v>
                </c:pt>
                <c:pt idx="2">
                  <c:v>299.89999999999998</c:v>
                </c:pt>
                <c:pt idx="3">
                  <c:v>500.2</c:v>
                </c:pt>
                <c:pt idx="4">
                  <c:v>500.2</c:v>
                </c:pt>
                <c:pt idx="5">
                  <c:v>500.2</c:v>
                </c:pt>
                <c:pt idx="6">
                  <c:v>399.9</c:v>
                </c:pt>
                <c:pt idx="7">
                  <c:v>399.9</c:v>
                </c:pt>
                <c:pt idx="8">
                  <c:v>399.9</c:v>
                </c:pt>
              </c:numCache>
            </c:numRef>
          </c:xVal>
          <c:yVal>
            <c:numRef>
              <c:f>úloha2!$E$21:$E$29</c:f>
              <c:numCache>
                <c:formatCode>0.00</c:formatCode>
                <c:ptCount val="9"/>
                <c:pt idx="0">
                  <c:v>0.27040000000000003</c:v>
                </c:pt>
                <c:pt idx="1">
                  <c:v>0.2601</c:v>
                </c:pt>
                <c:pt idx="2">
                  <c:v>0.28090000000000004</c:v>
                </c:pt>
                <c:pt idx="3">
                  <c:v>0.43559999999999988</c:v>
                </c:pt>
                <c:pt idx="4">
                  <c:v>0.42250000000000004</c:v>
                </c:pt>
                <c:pt idx="5">
                  <c:v>0.42250000000000004</c:v>
                </c:pt>
                <c:pt idx="6">
                  <c:v>0.33639999999999998</c:v>
                </c:pt>
                <c:pt idx="7">
                  <c:v>0.34810000000000008</c:v>
                </c:pt>
                <c:pt idx="8">
                  <c:v>0.36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úloha2!$A$35</c:f>
              <c:strCache>
                <c:ptCount val="1"/>
                <c:pt idx="0">
                  <c:v>Pružina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úloha2!$A$37:$A$45</c:f>
              <c:numCache>
                <c:formatCode>0.0</c:formatCode>
                <c:ptCount val="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99.8</c:v>
                </c:pt>
                <c:pt idx="4">
                  <c:v>99.8</c:v>
                </c:pt>
                <c:pt idx="5">
                  <c:v>99.8</c:v>
                </c:pt>
                <c:pt idx="6">
                  <c:v>129.80000000000001</c:v>
                </c:pt>
                <c:pt idx="7">
                  <c:v>129.80000000000001</c:v>
                </c:pt>
                <c:pt idx="8">
                  <c:v>129.80000000000001</c:v>
                </c:pt>
              </c:numCache>
            </c:numRef>
          </c:xVal>
          <c:yVal>
            <c:numRef>
              <c:f>úloha2!$E$37:$E$45</c:f>
              <c:numCache>
                <c:formatCode>0.00</c:formatCode>
                <c:ptCount val="9"/>
                <c:pt idx="0">
                  <c:v>0.33639999999999998</c:v>
                </c:pt>
                <c:pt idx="1">
                  <c:v>0.33639999999999998</c:v>
                </c:pt>
                <c:pt idx="2">
                  <c:v>0.32490000000000008</c:v>
                </c:pt>
                <c:pt idx="3">
                  <c:v>0.67239999999999989</c:v>
                </c:pt>
                <c:pt idx="4">
                  <c:v>0.65609999999999991</c:v>
                </c:pt>
                <c:pt idx="5">
                  <c:v>0.65609999999999991</c:v>
                </c:pt>
                <c:pt idx="6">
                  <c:v>0.82809999999999984</c:v>
                </c:pt>
                <c:pt idx="7">
                  <c:v>0.84639999999999982</c:v>
                </c:pt>
                <c:pt idx="8">
                  <c:v>0.86490000000000011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úloha2!$A$51</c:f>
              <c:strCache>
                <c:ptCount val="1"/>
                <c:pt idx="0">
                  <c:v>Pružina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úloha2!$A$53:$A$61</c:f>
              <c:numCache>
                <c:formatCode>0.0</c:formatCode>
                <c:ptCount val="9"/>
                <c:pt idx="0">
                  <c:v>99.8</c:v>
                </c:pt>
                <c:pt idx="1">
                  <c:v>99.8</c:v>
                </c:pt>
                <c:pt idx="2">
                  <c:v>99.8</c:v>
                </c:pt>
                <c:pt idx="3">
                  <c:v>200.1</c:v>
                </c:pt>
                <c:pt idx="4">
                  <c:v>200.1</c:v>
                </c:pt>
                <c:pt idx="5">
                  <c:v>200.1</c:v>
                </c:pt>
                <c:pt idx="6">
                  <c:v>149.80000000000001</c:v>
                </c:pt>
                <c:pt idx="7">
                  <c:v>149.80000000000001</c:v>
                </c:pt>
                <c:pt idx="8">
                  <c:v>149.80000000000001</c:v>
                </c:pt>
              </c:numCache>
            </c:numRef>
          </c:xVal>
          <c:yVal>
            <c:numRef>
              <c:f>úloha2!$E$53:$E$61</c:f>
              <c:numCache>
                <c:formatCode>0.00</c:formatCode>
                <c:ptCount val="9"/>
                <c:pt idx="0">
                  <c:v>0.5776</c:v>
                </c:pt>
                <c:pt idx="1">
                  <c:v>0.5776</c:v>
                </c:pt>
                <c:pt idx="2">
                  <c:v>0.5776</c:v>
                </c:pt>
                <c:pt idx="3">
                  <c:v>1.1448999999999996</c:v>
                </c:pt>
                <c:pt idx="4">
                  <c:v>1.1448999999999996</c:v>
                </c:pt>
                <c:pt idx="5">
                  <c:v>1.1881000000000002</c:v>
                </c:pt>
                <c:pt idx="6">
                  <c:v>0.84639999999999982</c:v>
                </c:pt>
                <c:pt idx="7">
                  <c:v>0.86490000000000011</c:v>
                </c:pt>
                <c:pt idx="8">
                  <c:v>0.88360000000000016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úloha2!$A$67</c:f>
              <c:strCache>
                <c:ptCount val="1"/>
                <c:pt idx="0">
                  <c:v>Pružina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úloha2!$A$69:$A$77</c:f>
              <c:numCache>
                <c:formatCode>0.0</c:formatCode>
                <c:ptCount val="9"/>
                <c:pt idx="0">
                  <c:v>200.1</c:v>
                </c:pt>
                <c:pt idx="1">
                  <c:v>200.1</c:v>
                </c:pt>
                <c:pt idx="2">
                  <c:v>200.1</c:v>
                </c:pt>
                <c:pt idx="3">
                  <c:v>500.2</c:v>
                </c:pt>
                <c:pt idx="4">
                  <c:v>500.2</c:v>
                </c:pt>
                <c:pt idx="5">
                  <c:v>500.2</c:v>
                </c:pt>
                <c:pt idx="6">
                  <c:v>399.9</c:v>
                </c:pt>
                <c:pt idx="7">
                  <c:v>399.9</c:v>
                </c:pt>
                <c:pt idx="8">
                  <c:v>399.9</c:v>
                </c:pt>
              </c:numCache>
            </c:numRef>
          </c:xVal>
          <c:yVal>
            <c:numRef>
              <c:f>úloha2!$E$69:$E$77</c:f>
              <c:numCache>
                <c:formatCode>0.00</c:formatCode>
                <c:ptCount val="9"/>
                <c:pt idx="0">
                  <c:v>0.43559999999999988</c:v>
                </c:pt>
                <c:pt idx="1">
                  <c:v>0.42250000000000004</c:v>
                </c:pt>
                <c:pt idx="2">
                  <c:v>0.43559999999999988</c:v>
                </c:pt>
                <c:pt idx="3">
                  <c:v>1.0404</c:v>
                </c:pt>
                <c:pt idx="4">
                  <c:v>1.0404</c:v>
                </c:pt>
                <c:pt idx="5">
                  <c:v>1.0609</c:v>
                </c:pt>
                <c:pt idx="6">
                  <c:v>0.81</c:v>
                </c:pt>
                <c:pt idx="7">
                  <c:v>0.82809999999999984</c:v>
                </c:pt>
                <c:pt idx="8">
                  <c:v>0.84639999999999982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584848"/>
        <c:axId val="-1121583760"/>
      </c:scatterChart>
      <c:valAx>
        <c:axId val="-112158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/>
                  <a:t>m</a:t>
                </a:r>
                <a:r>
                  <a:rPr lang="cs-CZ" sz="1400" baseline="0"/>
                  <a:t> </a:t>
                </a:r>
                <a:r>
                  <a:rPr lang="en-US" sz="1400" baseline="0"/>
                  <a:t>(g)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3760"/>
        <c:crosses val="autoZero"/>
        <c:crossBetween val="midCat"/>
      </c:valAx>
      <c:valAx>
        <c:axId val="-112158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</a:t>
                </a:r>
                <a:r>
                  <a:rPr lang="cs-CZ" sz="1400" baseline="0"/>
                  <a:t>(</a:t>
                </a:r>
                <a:r>
                  <a:rPr lang="en-US" sz="1400" baseline="0"/>
                  <a:t>s</a:t>
                </a:r>
                <a:r>
                  <a:rPr lang="en-US" sz="1400" baseline="30000"/>
                  <a:t>2</a:t>
                </a:r>
                <a:r>
                  <a:rPr lang="cs-CZ" sz="1400" baseline="0"/>
                  <a:t>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</a:t>
            </a:r>
            <a:r>
              <a:rPr lang="cs-CZ" sz="1800"/>
              <a:t>íhové</a:t>
            </a:r>
            <a:r>
              <a:rPr lang="cs-CZ" sz="1800" baseline="0"/>
              <a:t> zrychlení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tíhové zrychlení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úloha3!$F$5:$F$49</c:f>
              <c:numCache>
                <c:formatCode>0.0</c:formatCode>
                <c:ptCount val="4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23.5</c:v>
                </c:pt>
                <c:pt idx="4">
                  <c:v>23.5</c:v>
                </c:pt>
                <c:pt idx="5">
                  <c:v>23.5</c:v>
                </c:pt>
                <c:pt idx="6">
                  <c:v>7.2000000000000028</c:v>
                </c:pt>
                <c:pt idx="7">
                  <c:v>7.2000000000000028</c:v>
                </c:pt>
                <c:pt idx="8">
                  <c:v>7.2000000000000028</c:v>
                </c:pt>
                <c:pt idx="9">
                  <c:v>6.5999999999999943</c:v>
                </c:pt>
                <c:pt idx="10">
                  <c:v>6.5999999999999943</c:v>
                </c:pt>
                <c:pt idx="11">
                  <c:v>6.5999999999999943</c:v>
                </c:pt>
                <c:pt idx="12">
                  <c:v>10.699999999999996</c:v>
                </c:pt>
                <c:pt idx="13">
                  <c:v>10.699999999999996</c:v>
                </c:pt>
                <c:pt idx="14">
                  <c:v>10.699999999999996</c:v>
                </c:pt>
                <c:pt idx="15">
                  <c:v>8.6999999999999957</c:v>
                </c:pt>
                <c:pt idx="16">
                  <c:v>8.6999999999999957</c:v>
                </c:pt>
                <c:pt idx="17">
                  <c:v>8.6999999999999957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15.5</c:v>
                </c:pt>
                <c:pt idx="22">
                  <c:v>15.5</c:v>
                </c:pt>
                <c:pt idx="23">
                  <c:v>15.5</c:v>
                </c:pt>
                <c:pt idx="24">
                  <c:v>20.5</c:v>
                </c:pt>
                <c:pt idx="25">
                  <c:v>20.5</c:v>
                </c:pt>
                <c:pt idx="26">
                  <c:v>20.5</c:v>
                </c:pt>
                <c:pt idx="27">
                  <c:v>13.700000000000003</c:v>
                </c:pt>
                <c:pt idx="28">
                  <c:v>13.700000000000003</c:v>
                </c:pt>
                <c:pt idx="29">
                  <c:v>13.700000000000003</c:v>
                </c:pt>
                <c:pt idx="30">
                  <c:v>27.400000000000002</c:v>
                </c:pt>
                <c:pt idx="31">
                  <c:v>27.400000000000002</c:v>
                </c:pt>
                <c:pt idx="32">
                  <c:v>27.400000000000002</c:v>
                </c:pt>
                <c:pt idx="33">
                  <c:v>19.600000000000001</c:v>
                </c:pt>
                <c:pt idx="34">
                  <c:v>19.600000000000001</c:v>
                </c:pt>
                <c:pt idx="35">
                  <c:v>19.600000000000001</c:v>
                </c:pt>
                <c:pt idx="36">
                  <c:v>10.199999999999996</c:v>
                </c:pt>
                <c:pt idx="37">
                  <c:v>10.199999999999996</c:v>
                </c:pt>
                <c:pt idx="38">
                  <c:v>10.199999999999996</c:v>
                </c:pt>
                <c:pt idx="39">
                  <c:v>25.4</c:v>
                </c:pt>
                <c:pt idx="40">
                  <c:v>25.4</c:v>
                </c:pt>
                <c:pt idx="41">
                  <c:v>25.4</c:v>
                </c:pt>
                <c:pt idx="42">
                  <c:v>20.299999999999997</c:v>
                </c:pt>
                <c:pt idx="43">
                  <c:v>20.299999999999997</c:v>
                </c:pt>
                <c:pt idx="44">
                  <c:v>20.299999999999997</c:v>
                </c:pt>
              </c:numCache>
            </c:numRef>
          </c:xVal>
          <c:yVal>
            <c:numRef>
              <c:f>úloha3!$I$5:$I$49</c:f>
              <c:numCache>
                <c:formatCode>0.0000</c:formatCode>
                <c:ptCount val="45"/>
                <c:pt idx="0">
                  <c:v>0.48999999999999994</c:v>
                </c:pt>
                <c:pt idx="1">
                  <c:v>0.48999999999999994</c:v>
                </c:pt>
                <c:pt idx="2">
                  <c:v>0.50409999999999999</c:v>
                </c:pt>
                <c:pt idx="3">
                  <c:v>0.96040000000000014</c:v>
                </c:pt>
                <c:pt idx="4">
                  <c:v>0.96040000000000014</c:v>
                </c:pt>
                <c:pt idx="5">
                  <c:v>0.94089999999999996</c:v>
                </c:pt>
                <c:pt idx="6">
                  <c:v>0.28090000000000004</c:v>
                </c:pt>
                <c:pt idx="7">
                  <c:v>0.29160000000000003</c:v>
                </c:pt>
                <c:pt idx="8">
                  <c:v>0.30250000000000005</c:v>
                </c:pt>
                <c:pt idx="9">
                  <c:v>0.27040000000000003</c:v>
                </c:pt>
                <c:pt idx="10">
                  <c:v>0.2601</c:v>
                </c:pt>
                <c:pt idx="11">
                  <c:v>0.28090000000000004</c:v>
                </c:pt>
                <c:pt idx="12">
                  <c:v>0.43559999999999988</c:v>
                </c:pt>
                <c:pt idx="13">
                  <c:v>0.42250000000000004</c:v>
                </c:pt>
                <c:pt idx="14">
                  <c:v>0.42250000000000004</c:v>
                </c:pt>
                <c:pt idx="15">
                  <c:v>0.33639999999999998</c:v>
                </c:pt>
                <c:pt idx="16">
                  <c:v>0.34810000000000008</c:v>
                </c:pt>
                <c:pt idx="17">
                  <c:v>0.36</c:v>
                </c:pt>
                <c:pt idx="18">
                  <c:v>0.33639999999999998</c:v>
                </c:pt>
                <c:pt idx="19">
                  <c:v>0.33639999999999998</c:v>
                </c:pt>
                <c:pt idx="20">
                  <c:v>0.32490000000000008</c:v>
                </c:pt>
                <c:pt idx="21">
                  <c:v>0.67239999999999989</c:v>
                </c:pt>
                <c:pt idx="22">
                  <c:v>0.65609999999999991</c:v>
                </c:pt>
                <c:pt idx="23">
                  <c:v>0.65609999999999991</c:v>
                </c:pt>
                <c:pt idx="24">
                  <c:v>0.82809999999999984</c:v>
                </c:pt>
                <c:pt idx="25">
                  <c:v>0.84639999999999982</c:v>
                </c:pt>
                <c:pt idx="26">
                  <c:v>0.86490000000000011</c:v>
                </c:pt>
                <c:pt idx="27">
                  <c:v>0.5776</c:v>
                </c:pt>
                <c:pt idx="28">
                  <c:v>0.5776</c:v>
                </c:pt>
                <c:pt idx="29">
                  <c:v>0.5776</c:v>
                </c:pt>
                <c:pt idx="30">
                  <c:v>1.1448999999999996</c:v>
                </c:pt>
                <c:pt idx="31">
                  <c:v>1.1448999999999996</c:v>
                </c:pt>
                <c:pt idx="32">
                  <c:v>1.1881000000000002</c:v>
                </c:pt>
                <c:pt idx="33">
                  <c:v>0.84639999999999982</c:v>
                </c:pt>
                <c:pt idx="34">
                  <c:v>0.86490000000000011</c:v>
                </c:pt>
                <c:pt idx="35">
                  <c:v>0.88360000000000016</c:v>
                </c:pt>
                <c:pt idx="36">
                  <c:v>0.43559999999999988</c:v>
                </c:pt>
                <c:pt idx="37">
                  <c:v>0.42250000000000004</c:v>
                </c:pt>
                <c:pt idx="38">
                  <c:v>0.43559999999999988</c:v>
                </c:pt>
                <c:pt idx="39">
                  <c:v>1.0404</c:v>
                </c:pt>
                <c:pt idx="40">
                  <c:v>1.0404</c:v>
                </c:pt>
                <c:pt idx="41">
                  <c:v>1.0609</c:v>
                </c:pt>
                <c:pt idx="42">
                  <c:v>0.81</c:v>
                </c:pt>
                <c:pt idx="43">
                  <c:v>0.82809999999999984</c:v>
                </c:pt>
                <c:pt idx="44">
                  <c:v>0.84639999999999982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588112"/>
        <c:axId val="-1121583216"/>
      </c:scatterChart>
      <c:valAx>
        <c:axId val="-112158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y (cm</a:t>
                </a:r>
                <a:r>
                  <a:rPr lang="cs-CZ" sz="1400" b="0" i="0" u="none" strike="noStrike" baseline="0">
                    <a:effectLst/>
                  </a:rPr>
                  <a:t>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3216"/>
        <c:crosses val="autoZero"/>
        <c:crossBetween val="midCat"/>
      </c:valAx>
      <c:valAx>
        <c:axId val="-11215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cs-CZ" sz="1400" b="0" i="0" u="none" strike="noStrike" baseline="0">
                    <a:effectLst/>
                  </a:rPr>
                  <a:t>(</a:t>
                </a:r>
                <a:r>
                  <a:rPr lang="en-US" sz="1400" b="0" i="0" u="none" strike="noStrike" baseline="0">
                    <a:effectLst/>
                  </a:rPr>
                  <a:t>s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Teoretická závislost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úloha4!$Q$5:$Q$19</c:f>
              <c:numCache>
                <c:formatCode>0.0000</c:formatCode>
                <c:ptCount val="15"/>
                <c:pt idx="0">
                  <c:v>9.0994505328618605</c:v>
                </c:pt>
                <c:pt idx="1">
                  <c:v>6.4407271275736973</c:v>
                </c:pt>
                <c:pt idx="2">
                  <c:v>11.74734012447073</c:v>
                </c:pt>
                <c:pt idx="3">
                  <c:v>12.303812197778354</c:v>
                </c:pt>
                <c:pt idx="4">
                  <c:v>9.5269981905210379</c:v>
                </c:pt>
                <c:pt idx="5">
                  <c:v>10.654969830812469</c:v>
                </c:pt>
                <c:pt idx="6">
                  <c:v>11.207140580897519</c:v>
                </c:pt>
                <c:pt idx="7">
                  <c:v>7.9325816543800425</c:v>
                </c:pt>
                <c:pt idx="8">
                  <c:v>6.9557261553505718</c:v>
                </c:pt>
                <c:pt idx="9">
                  <c:v>8.511456384165939</c:v>
                </c:pt>
                <c:pt idx="10">
                  <c:v>6.0109844479073073</c:v>
                </c:pt>
                <c:pt idx="11">
                  <c:v>6.9472550313026478</c:v>
                </c:pt>
                <c:pt idx="12">
                  <c:v>9.8260736888103501</c:v>
                </c:pt>
                <c:pt idx="13">
                  <c:v>6.2148652583887962</c:v>
                </c:pt>
                <c:pt idx="14">
                  <c:v>6.9506890319956689</c:v>
                </c:pt>
              </c:numCache>
            </c:numRef>
          </c:xVal>
          <c:yVal>
            <c:numRef>
              <c:f>úloha4!$M$5:$M$19</c:f>
              <c:numCache>
                <c:formatCode>0.0000</c:formatCode>
                <c:ptCount val="15"/>
                <c:pt idx="0">
                  <c:v>8.9334388253738197</c:v>
                </c:pt>
                <c:pt idx="1">
                  <c:v>6.4332955363613502</c:v>
                </c:pt>
                <c:pt idx="2">
                  <c:v>11.635528346628865</c:v>
                </c:pt>
                <c:pt idx="3">
                  <c:v>12.083048667653051</c:v>
                </c:pt>
                <c:pt idx="4">
                  <c:v>9.617120368132019</c:v>
                </c:pt>
                <c:pt idx="5">
                  <c:v>10.649466622338283</c:v>
                </c:pt>
                <c:pt idx="6">
                  <c:v>10.895697064473271</c:v>
                </c:pt>
                <c:pt idx="7">
                  <c:v>7.725227836696213</c:v>
                </c:pt>
                <c:pt idx="8">
                  <c:v>6.8295492469343335</c:v>
                </c:pt>
                <c:pt idx="9">
                  <c:v>8.2673490883941927</c:v>
                </c:pt>
                <c:pt idx="10">
                  <c:v>5.8357758271017826</c:v>
                </c:pt>
                <c:pt idx="11">
                  <c:v>6.7561132335264373</c:v>
                </c:pt>
                <c:pt idx="12">
                  <c:v>9.617120368132019</c:v>
                </c:pt>
                <c:pt idx="13">
                  <c:v>6.1399204956152316</c:v>
                </c:pt>
                <c:pt idx="14">
                  <c:v>6.9045992386588866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1582672"/>
        <c:axId val="-1121582128"/>
      </c:scatterChart>
      <c:valAx>
        <c:axId val="-112158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(k/m)</a:t>
                </a:r>
                <a:r>
                  <a:rPr lang="en-US" sz="1400" baseline="30000"/>
                  <a:t>1/2</a:t>
                </a:r>
                <a:r>
                  <a:rPr lang="en-US" sz="1400" baseline="0"/>
                  <a:t> (s</a:t>
                </a:r>
                <a:r>
                  <a:rPr lang="en-US" sz="1400" baseline="30000"/>
                  <a:t>-1</a:t>
                </a:r>
                <a:r>
                  <a:rPr lang="en-US" sz="1400" baseline="0"/>
                  <a:t>)</a:t>
                </a:r>
                <a:endParaRPr lang="cs-CZ" sz="1400" baseline="30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2128"/>
        <c:crosses val="autoZero"/>
        <c:crossBetween val="midCat"/>
      </c:valAx>
      <c:valAx>
        <c:axId val="-11215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>
                    <a:latin typeface="Symbol" panose="05050102010706020507" pitchFamily="18" charset="2"/>
                  </a:rPr>
                  <a:t>w</a:t>
                </a:r>
                <a:r>
                  <a:rPr lang="cs-CZ" sz="1400"/>
                  <a:t> (s</a:t>
                </a:r>
                <a:r>
                  <a:rPr lang="en-US" sz="1400" baseline="30000"/>
                  <a:t>-1</a:t>
                </a:r>
                <a:r>
                  <a:rPr lang="en-US" sz="1400"/>
                  <a:t>)</a:t>
                </a:r>
                <a:endParaRPr lang="cs-CZ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112158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4714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3"/>
            <xdr:cNvSpPr txBox="1"/>
          </xdr:nvSpPr>
          <xdr:spPr>
            <a:xfrm>
              <a:off x="714375" y="2324100"/>
              <a:ext cx="4714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cs-CZ" sz="1400" b="0" i="0">
                        <a:latin typeface="Cambria Math" panose="02040503050406030204" pitchFamily="18" charset="0"/>
                      </a:rPr>
                      <m:t>g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4" name="TextovéPole 3"/>
            <xdr:cNvSpPr txBox="1"/>
          </xdr:nvSpPr>
          <xdr:spPr>
            <a:xfrm>
              <a:off x="714375" y="2324100"/>
              <a:ext cx="4714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𝑚 (g)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13</xdr:row>
      <xdr:rowOff>0</xdr:rowOff>
    </xdr:from>
    <xdr:ext cx="63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4"/>
            <xdr:cNvSpPr txBox="1"/>
          </xdr:nvSpPr>
          <xdr:spPr>
            <a:xfrm>
              <a:off x="714375" y="2705100"/>
              <a:ext cx="63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cs-CZ" sz="1400" b="0" i="1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cs-CZ" sz="1400" b="0" i="0">
                        <a:latin typeface="Cambria Math" panose="02040503050406030204" pitchFamily="18" charset="0"/>
                      </a:rPr>
                      <m:t>cm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5" name="TextovéPole 4"/>
            <xdr:cNvSpPr txBox="1"/>
          </xdr:nvSpPr>
          <xdr:spPr>
            <a:xfrm>
              <a:off x="714375" y="2705100"/>
              <a:ext cx="63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𝑦_1  (cm)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15</xdr:row>
      <xdr:rowOff>0</xdr:rowOff>
    </xdr:from>
    <xdr:ext cx="63607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ovéPole 5"/>
            <xdr:cNvSpPr txBox="1"/>
          </xdr:nvSpPr>
          <xdr:spPr>
            <a:xfrm>
              <a:off x="714375" y="3086100"/>
              <a:ext cx="63607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cs-CZ" sz="1400" b="0" i="1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cs-CZ" sz="1400" b="0" i="0">
                        <a:latin typeface="Cambria Math" panose="02040503050406030204" pitchFamily="18" charset="0"/>
                      </a:rPr>
                      <m:t>cm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6" name="TextovéPole 5"/>
            <xdr:cNvSpPr txBox="1"/>
          </xdr:nvSpPr>
          <xdr:spPr>
            <a:xfrm>
              <a:off x="714375" y="3086100"/>
              <a:ext cx="63607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𝑦_2  (cm)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642227" cy="4057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ovéPole 7"/>
            <xdr:cNvSpPr txBox="1"/>
          </xdr:nvSpPr>
          <xdr:spPr>
            <a:xfrm>
              <a:off x="714375" y="3848100"/>
              <a:ext cx="642227" cy="405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𝑚𝑔</m:t>
                        </m:r>
                      </m:num>
                      <m:den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den>
                    </m:f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8" name="TextovéPole 7"/>
            <xdr:cNvSpPr txBox="1"/>
          </xdr:nvSpPr>
          <xdr:spPr>
            <a:xfrm>
              <a:off x="714375" y="3848100"/>
              <a:ext cx="642227" cy="405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𝑘=𝑚𝑔/𝑦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94442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ovéPole 8"/>
            <xdr:cNvSpPr txBox="1"/>
          </xdr:nvSpPr>
          <xdr:spPr>
            <a:xfrm>
              <a:off x="714375" y="3467100"/>
              <a:ext cx="9444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cs-CZ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9" name="TextovéPole 8"/>
            <xdr:cNvSpPr txBox="1"/>
          </xdr:nvSpPr>
          <xdr:spPr>
            <a:xfrm>
              <a:off x="714375" y="3467100"/>
              <a:ext cx="94442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𝑦=𝑦_1−𝑦_2</a:t>
              </a:r>
              <a:endParaRPr lang="cs-CZ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</xdr:row>
      <xdr:rowOff>0</xdr:rowOff>
    </xdr:from>
    <xdr:ext cx="47147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/>
            <xdr:cNvSpPr txBox="1"/>
          </xdr:nvSpPr>
          <xdr:spPr>
            <a:xfrm>
              <a:off x="714375" y="2343150"/>
              <a:ext cx="4714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cs-CZ" sz="1400" b="0" i="0">
                        <a:latin typeface="Cambria Math" panose="02040503050406030204" pitchFamily="18" charset="0"/>
                      </a:rPr>
                      <m:t>g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" name="TextovéPole 1"/>
            <xdr:cNvSpPr txBox="1"/>
          </xdr:nvSpPr>
          <xdr:spPr>
            <a:xfrm>
              <a:off x="714375" y="2343150"/>
              <a:ext cx="47147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𝑚 (g)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65549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/>
            <xdr:cNvSpPr txBox="1"/>
          </xdr:nvSpPr>
          <xdr:spPr>
            <a:xfrm>
              <a:off x="609600" y="3486150"/>
              <a:ext cx="65549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10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s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3" name="TextovéPole 2"/>
            <xdr:cNvSpPr txBox="1"/>
          </xdr:nvSpPr>
          <xdr:spPr>
            <a:xfrm>
              <a:off x="609600" y="3486150"/>
              <a:ext cx="65549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10</a:t>
              </a:r>
              <a:r>
                <a:rPr lang="cs-CZ" sz="1400" b="0" i="0">
                  <a:latin typeface="Cambria Math" panose="02040503050406030204" pitchFamily="18" charset="0"/>
                </a:rPr>
                <a:t> </a:t>
              </a:r>
              <a:r>
                <a:rPr lang="en-US" sz="1400" b="0" i="0">
                  <a:latin typeface="Cambria Math" panose="02040503050406030204" pitchFamily="18" charset="0"/>
                </a:rPr>
                <a:t>𝑇 </a:t>
              </a:r>
              <a:r>
                <a:rPr lang="cs-CZ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s</a:t>
              </a:r>
              <a:r>
                <a:rPr lang="cs-CZ" sz="1400" b="0" i="0">
                  <a:latin typeface="Cambria Math" panose="02040503050406030204" pitchFamily="18" charset="0"/>
                </a:rPr>
                <a:t>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1098442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3"/>
            <xdr:cNvSpPr txBox="1"/>
          </xdr:nvSpPr>
          <xdr:spPr>
            <a:xfrm>
              <a:off x="609600" y="3867150"/>
              <a:ext cx="109844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r>
                      <a:rPr lang="cs-CZ" sz="1400" b="0" i="1">
                        <a:latin typeface="Cambria Math" panose="02040503050406030204" pitchFamily="18" charset="0"/>
                      </a:rPr>
                      <m:t> (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cs-CZ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cs-CZ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4" name="TextovéPole 3"/>
            <xdr:cNvSpPr txBox="1"/>
          </xdr:nvSpPr>
          <xdr:spPr>
            <a:xfrm>
              <a:off x="609600" y="3867150"/>
              <a:ext cx="1098442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𝜔=2𝜋/𝑇  (s</a:t>
              </a:r>
              <a:r>
                <a:rPr lang="en-US" sz="1400" b="0" i="0">
                  <a:latin typeface="Cambria Math" panose="02040503050406030204" pitchFamily="18" charset="0"/>
                </a:rPr>
                <a:t>^(−1)</a:t>
              </a:r>
              <a:r>
                <a:rPr lang="cs-CZ" sz="1400" b="0" i="0">
                  <a:latin typeface="Cambria Math" panose="02040503050406030204" pitchFamily="18" charset="0"/>
                </a:rPr>
                <a:t>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734368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4"/>
            <xdr:cNvSpPr txBox="1"/>
          </xdr:nvSpPr>
          <xdr:spPr>
            <a:xfrm>
              <a:off x="609600" y="4629150"/>
              <a:ext cx="734368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sSup>
                      <m:sSup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cs-CZ" sz="1800"/>
            </a:p>
          </xdr:txBody>
        </xdr:sp>
      </mc:Choice>
      <mc:Fallback xmlns="">
        <xdr:sp macro="" textlink="">
          <xdr:nvSpPr>
            <xdr:cNvPr id="5" name="TextovéPole 4"/>
            <xdr:cNvSpPr txBox="1"/>
          </xdr:nvSpPr>
          <xdr:spPr>
            <a:xfrm>
              <a:off x="609600" y="4629150"/>
              <a:ext cx="734368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𝑘=𝑚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𝜔^2</a:t>
              </a:r>
              <a:endParaRPr lang="cs-CZ" sz="1800"/>
            </a:p>
          </xdr:txBody>
        </xdr:sp>
      </mc:Fallback>
    </mc:AlternateContent>
    <xdr:clientData/>
  </xdr:oneCellAnchor>
  <xdr:oneCellAnchor>
    <xdr:from>
      <xdr:col>10</xdr:col>
      <xdr:colOff>0</xdr:colOff>
      <xdr:row>18</xdr:row>
      <xdr:rowOff>0</xdr:rowOff>
    </xdr:from>
    <xdr:ext cx="734368" cy="2285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ovéPole 6"/>
            <xdr:cNvSpPr txBox="1"/>
          </xdr:nvSpPr>
          <xdr:spPr>
            <a:xfrm>
              <a:off x="6477000" y="3676650"/>
              <a:ext cx="734368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</m:t>
                    </m:r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sSup>
                      <m:sSup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cs-CZ" sz="1800"/>
            </a:p>
          </xdr:txBody>
        </xdr:sp>
      </mc:Choice>
      <mc:Fallback xmlns="">
        <xdr:sp macro="" textlink="">
          <xdr:nvSpPr>
            <xdr:cNvPr id="7" name="TextovéPole 6"/>
            <xdr:cNvSpPr txBox="1"/>
          </xdr:nvSpPr>
          <xdr:spPr>
            <a:xfrm>
              <a:off x="6477000" y="3676650"/>
              <a:ext cx="734368" cy="2285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𝑘=𝑚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𝜔^2</a:t>
              </a:r>
              <a:endParaRPr lang="cs-CZ" sz="1800"/>
            </a:p>
          </xdr:txBody>
        </xdr:sp>
      </mc:Fallback>
    </mc:AlternateContent>
    <xdr:clientData/>
  </xdr:oneCellAnchor>
  <xdr:oneCellAnchor>
    <xdr:from>
      <xdr:col>10</xdr:col>
      <xdr:colOff>0</xdr:colOff>
      <xdr:row>15</xdr:row>
      <xdr:rowOff>0</xdr:rowOff>
    </xdr:from>
    <xdr:ext cx="642227" cy="4057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ovéPole 7"/>
            <xdr:cNvSpPr txBox="1"/>
          </xdr:nvSpPr>
          <xdr:spPr>
            <a:xfrm>
              <a:off x="6477000" y="3105150"/>
              <a:ext cx="642227" cy="405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𝑚𝑔</m:t>
                        </m:r>
                      </m:num>
                      <m:den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den>
                    </m:f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8" name="TextovéPole 7"/>
            <xdr:cNvSpPr txBox="1"/>
          </xdr:nvSpPr>
          <xdr:spPr>
            <a:xfrm>
              <a:off x="6477000" y="3105150"/>
              <a:ext cx="642227" cy="4057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𝑘=𝑚𝑔/𝑦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10</xdr:col>
      <xdr:colOff>0</xdr:colOff>
      <xdr:row>21</xdr:row>
      <xdr:rowOff>0</xdr:rowOff>
    </xdr:from>
    <xdr:ext cx="70852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ovéPole 8"/>
            <xdr:cNvSpPr txBox="1"/>
          </xdr:nvSpPr>
          <xdr:spPr>
            <a:xfrm>
              <a:off x="6477000" y="4248150"/>
              <a:ext cx="70852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cs-CZ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sSup>
                      <m:sSup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</m:e>
                      <m:sup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cs-CZ" sz="1800"/>
            </a:p>
          </xdr:txBody>
        </xdr:sp>
      </mc:Choice>
      <mc:Fallback xmlns="">
        <xdr:sp macro="" textlink="">
          <xdr:nvSpPr>
            <xdr:cNvPr id="9" name="TextovéPole 8"/>
            <xdr:cNvSpPr txBox="1"/>
          </xdr:nvSpPr>
          <xdr:spPr>
            <a:xfrm>
              <a:off x="6477000" y="4248150"/>
              <a:ext cx="70852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𝑔=𝑦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𝜔^2</a:t>
              </a:r>
              <a:endParaRPr lang="cs-CZ" sz="1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3000</xdr:colOff>
      <xdr:row>25</xdr:row>
      <xdr:rowOff>14700</xdr:rowOff>
    </xdr:to>
    <xdr:graphicFrame macro="">
      <xdr:nvGraphicFramePr>
        <xdr:cNvPr id="2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581025</xdr:colOff>
      <xdr:row>4</xdr:row>
      <xdr:rowOff>57150</xdr:rowOff>
    </xdr:from>
    <xdr:ext cx="1106970" cy="527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/>
            <xdr:cNvSpPr txBox="1"/>
          </xdr:nvSpPr>
          <xdr:spPr>
            <a:xfrm>
              <a:off x="10629900" y="1047750"/>
              <a:ext cx="1106970" cy="527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20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cs-CZ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cs-CZ" sz="2000" b="0" i="1">
                            <a:latin typeface="Cambria Math" panose="02040503050406030204" pitchFamily="18" charset="0"/>
                          </a:rPr>
                          <m:t>𝑔</m:t>
                        </m:r>
                      </m:num>
                      <m:den>
                        <m:r>
                          <a:rPr lang="cs-CZ" sz="20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cs-CZ" sz="20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cs-CZ" sz="20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cs-CZ" sz="2000"/>
            </a:p>
          </xdr:txBody>
        </xdr:sp>
      </mc:Choice>
      <mc:Fallback xmlns="">
        <xdr:sp macro="" textlink="">
          <xdr:nvSpPr>
            <xdr:cNvPr id="3" name="TextovéPole 2"/>
            <xdr:cNvSpPr txBox="1"/>
          </xdr:nvSpPr>
          <xdr:spPr>
            <a:xfrm>
              <a:off x="10629900" y="1047750"/>
              <a:ext cx="1106970" cy="527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2000" b="0" i="0">
                  <a:latin typeface="Cambria Math" panose="02040503050406030204" pitchFamily="18" charset="0"/>
                </a:rPr>
                <a:t>𝑦=𝑔/𝑘⋅𝑚</a:t>
              </a:r>
              <a:endParaRPr lang="cs-CZ" sz="2000"/>
            </a:p>
          </xdr:txBody>
        </xdr:sp>
      </mc:Fallback>
    </mc:AlternateContent>
    <xdr:clientData/>
  </xdr:oneCellAnchor>
  <xdr:oneCellAnchor>
    <xdr:from>
      <xdr:col>12</xdr:col>
      <xdr:colOff>0</xdr:colOff>
      <xdr:row>32</xdr:row>
      <xdr:rowOff>66675</xdr:rowOff>
    </xdr:from>
    <xdr:ext cx="200901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ovéPole 8"/>
            <xdr:cNvSpPr txBox="1"/>
          </xdr:nvSpPr>
          <xdr:spPr>
            <a:xfrm>
              <a:off x="7191375" y="6524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6.18±0.04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9" name="TextovéPole 8"/>
            <xdr:cNvSpPr txBox="1"/>
          </xdr:nvSpPr>
          <xdr:spPr>
            <a:xfrm>
              <a:off x="7191375" y="6524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3=(6.18±0.04)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34</xdr:row>
      <xdr:rowOff>66675</xdr:rowOff>
    </xdr:from>
    <xdr:ext cx="200901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ovéPole 9"/>
            <xdr:cNvSpPr txBox="1"/>
          </xdr:nvSpPr>
          <xdr:spPr>
            <a:xfrm>
              <a:off x="7191375" y="6905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7.20±0.08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0" name="TextovéPole 9"/>
            <xdr:cNvSpPr txBox="1"/>
          </xdr:nvSpPr>
          <xdr:spPr>
            <a:xfrm>
              <a:off x="7191375" y="6905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4=(7.20±0.08)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36</xdr:row>
      <xdr:rowOff>66675</xdr:rowOff>
    </xdr:from>
    <xdr:ext cx="2112566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ovéPole 10"/>
            <xdr:cNvSpPr txBox="1"/>
          </xdr:nvSpPr>
          <xdr:spPr>
            <a:xfrm>
              <a:off x="7191375" y="7286625"/>
              <a:ext cx="211256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19.29±0.03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1" name="TextovéPole 10"/>
            <xdr:cNvSpPr txBox="1"/>
          </xdr:nvSpPr>
          <xdr:spPr>
            <a:xfrm>
              <a:off x="7191375" y="7286625"/>
              <a:ext cx="211256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5=(19.29±0.03)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28</xdr:row>
      <xdr:rowOff>66675</xdr:rowOff>
    </xdr:from>
    <xdr:ext cx="200901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ovéPole 11"/>
            <xdr:cNvSpPr txBox="1"/>
          </xdr:nvSpPr>
          <xdr:spPr>
            <a:xfrm>
              <a:off x="9715500" y="5762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4.14±0.02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2" name="TextovéPole 11"/>
            <xdr:cNvSpPr txBox="1"/>
          </xdr:nvSpPr>
          <xdr:spPr>
            <a:xfrm>
              <a:off x="9715500" y="5762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𝑘_1</a:t>
              </a:r>
              <a:r>
                <a:rPr lang="en-US" sz="1400" b="0" i="0">
                  <a:latin typeface="Cambria Math" panose="02040503050406030204" pitchFamily="18" charset="0"/>
                </a:rPr>
                <a:t>=(4.14±0.02)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30</xdr:row>
      <xdr:rowOff>66675</xdr:rowOff>
    </xdr:from>
    <xdr:ext cx="1913794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ovéPole 12"/>
            <xdr:cNvSpPr txBox="1"/>
          </xdr:nvSpPr>
          <xdr:spPr>
            <a:xfrm>
              <a:off x="9715500" y="614362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45.4±0.3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3" name="TextovéPole 12"/>
            <xdr:cNvSpPr txBox="1"/>
          </xdr:nvSpPr>
          <xdr:spPr>
            <a:xfrm>
              <a:off x="9715500" y="614362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2=(45.4±0.3)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32</xdr:row>
      <xdr:rowOff>66675</xdr:rowOff>
    </xdr:from>
    <xdr:ext cx="201318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ovéPole 13"/>
            <xdr:cNvSpPr txBox="1"/>
          </xdr:nvSpPr>
          <xdr:spPr>
            <a:xfrm>
              <a:off x="9715500" y="652462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6.22±0.03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4" name="TextovéPole 13"/>
            <xdr:cNvSpPr txBox="1"/>
          </xdr:nvSpPr>
          <xdr:spPr>
            <a:xfrm>
              <a:off x="9715500" y="652462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3=(6.22±0.03)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34</xdr:row>
      <xdr:rowOff>66675</xdr:rowOff>
    </xdr:from>
    <xdr:ext cx="200901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ovéPole 14"/>
            <xdr:cNvSpPr txBox="1"/>
          </xdr:nvSpPr>
          <xdr:spPr>
            <a:xfrm>
              <a:off x="9715500" y="6905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7.23±0.07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5" name="TextovéPole 14"/>
            <xdr:cNvSpPr txBox="1"/>
          </xdr:nvSpPr>
          <xdr:spPr>
            <a:xfrm>
              <a:off x="9715500" y="6905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4=(7.23±0.07)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36</xdr:row>
      <xdr:rowOff>66675</xdr:rowOff>
    </xdr:from>
    <xdr:ext cx="2112566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ovéPole 15"/>
            <xdr:cNvSpPr txBox="1"/>
          </xdr:nvSpPr>
          <xdr:spPr>
            <a:xfrm>
              <a:off x="9715500" y="7286625"/>
              <a:ext cx="211256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19.32±0.02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6" name="TextovéPole 15"/>
            <xdr:cNvSpPr txBox="1"/>
          </xdr:nvSpPr>
          <xdr:spPr>
            <a:xfrm>
              <a:off x="9715500" y="7286625"/>
              <a:ext cx="211256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5=(19.32±0.02)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28</xdr:row>
      <xdr:rowOff>66675</xdr:rowOff>
    </xdr:from>
    <xdr:ext cx="200901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ovéPole 17"/>
            <xdr:cNvSpPr txBox="1"/>
          </xdr:nvSpPr>
          <xdr:spPr>
            <a:xfrm>
              <a:off x="7191375" y="5762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4.10±0.02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8" name="TextovéPole 17"/>
            <xdr:cNvSpPr txBox="1"/>
          </xdr:nvSpPr>
          <xdr:spPr>
            <a:xfrm>
              <a:off x="7191375" y="5762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𝑘_1</a:t>
              </a:r>
              <a:r>
                <a:rPr lang="en-US" sz="1400" b="0" i="0">
                  <a:latin typeface="Cambria Math" panose="02040503050406030204" pitchFamily="18" charset="0"/>
                </a:rPr>
                <a:t>=(4.10±0.02)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30</xdr:row>
      <xdr:rowOff>66675</xdr:rowOff>
    </xdr:from>
    <xdr:ext cx="1913793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ovéPole 18"/>
            <xdr:cNvSpPr txBox="1"/>
          </xdr:nvSpPr>
          <xdr:spPr>
            <a:xfrm>
              <a:off x="7191375" y="614362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45.1±0.3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9" name="TextovéPole 18"/>
            <xdr:cNvSpPr txBox="1"/>
          </xdr:nvSpPr>
          <xdr:spPr>
            <a:xfrm>
              <a:off x="7191375" y="614362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2=(45.1±0.3)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28</xdr:row>
      <xdr:rowOff>66675</xdr:rowOff>
    </xdr:from>
    <xdr:ext cx="200901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ovéPole 23"/>
            <xdr:cNvSpPr txBox="1"/>
          </xdr:nvSpPr>
          <xdr:spPr>
            <a:xfrm>
              <a:off x="12620625" y="5762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4.14±0.02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4" name="TextovéPole 23"/>
            <xdr:cNvSpPr txBox="1"/>
          </xdr:nvSpPr>
          <xdr:spPr>
            <a:xfrm>
              <a:off x="12620625" y="576262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𝑘_1</a:t>
              </a:r>
              <a:r>
                <a:rPr lang="en-US" sz="1400" b="0" i="0">
                  <a:latin typeface="Cambria Math" panose="02040503050406030204" pitchFamily="18" charset="0"/>
                </a:rPr>
                <a:t>=(4.14±0.02)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30</xdr:row>
      <xdr:rowOff>66675</xdr:rowOff>
    </xdr:from>
    <xdr:ext cx="1913794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ovéPole 24"/>
            <xdr:cNvSpPr txBox="1"/>
          </xdr:nvSpPr>
          <xdr:spPr>
            <a:xfrm>
              <a:off x="12620625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45.4±0.3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5" name="TextovéPole 24"/>
            <xdr:cNvSpPr txBox="1"/>
          </xdr:nvSpPr>
          <xdr:spPr>
            <a:xfrm>
              <a:off x="12620625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2=(45.4±0.3)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32</xdr:row>
      <xdr:rowOff>66675</xdr:rowOff>
    </xdr:from>
    <xdr:ext cx="201318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ovéPole 25"/>
            <xdr:cNvSpPr txBox="1"/>
          </xdr:nvSpPr>
          <xdr:spPr>
            <a:xfrm>
              <a:off x="12620625" y="652462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6.22±0.03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6" name="TextovéPole 25"/>
            <xdr:cNvSpPr txBox="1"/>
          </xdr:nvSpPr>
          <xdr:spPr>
            <a:xfrm>
              <a:off x="12620625" y="652462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3=(6.22±0.03)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34</xdr:row>
      <xdr:rowOff>66675</xdr:rowOff>
    </xdr:from>
    <xdr:ext cx="201318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ovéPole 26"/>
            <xdr:cNvSpPr txBox="1"/>
          </xdr:nvSpPr>
          <xdr:spPr>
            <a:xfrm>
              <a:off x="12620625" y="690562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7.23±0.07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7" name="TextovéPole 26"/>
            <xdr:cNvSpPr txBox="1"/>
          </xdr:nvSpPr>
          <xdr:spPr>
            <a:xfrm>
              <a:off x="12620625" y="690562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4=(7.23±0.07)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36</xdr:row>
      <xdr:rowOff>66675</xdr:rowOff>
    </xdr:from>
    <xdr:ext cx="2112566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ovéPole 27"/>
            <xdr:cNvSpPr txBox="1"/>
          </xdr:nvSpPr>
          <xdr:spPr>
            <a:xfrm>
              <a:off x="12620625" y="7286625"/>
              <a:ext cx="211256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19.32±0.02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8" name="TextovéPole 27"/>
            <xdr:cNvSpPr txBox="1"/>
          </xdr:nvSpPr>
          <xdr:spPr>
            <a:xfrm>
              <a:off x="12620625" y="7286625"/>
              <a:ext cx="2112566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5=(19.32±0.02)  kg s^(−2)</a:t>
              </a:r>
              <a:endParaRPr lang="cs-CZ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31</xdr:row>
      <xdr:rowOff>66675</xdr:rowOff>
    </xdr:from>
    <xdr:ext cx="201318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3"/>
            <xdr:cNvSpPr txBox="1"/>
          </xdr:nvSpPr>
          <xdr:spPr>
            <a:xfrm>
              <a:off x="7905750" y="6276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5.98±0.04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4" name="TextovéPole 3"/>
            <xdr:cNvSpPr txBox="1"/>
          </xdr:nvSpPr>
          <xdr:spPr>
            <a:xfrm>
              <a:off x="7905750" y="6276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3=(5.98±0.04)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33</xdr:row>
      <xdr:rowOff>66675</xdr:rowOff>
    </xdr:from>
    <xdr:ext cx="201318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4"/>
            <xdr:cNvSpPr txBox="1"/>
          </xdr:nvSpPr>
          <xdr:spPr>
            <a:xfrm>
              <a:off x="7905750" y="6657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6.83±0.03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5" name="TextovéPole 4"/>
            <xdr:cNvSpPr txBox="1"/>
          </xdr:nvSpPr>
          <xdr:spPr>
            <a:xfrm>
              <a:off x="7905750" y="6657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4=(6.83±0.03)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35</xdr:row>
      <xdr:rowOff>66675</xdr:rowOff>
    </xdr:from>
    <xdr:ext cx="1913793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ovéPole 5"/>
            <xdr:cNvSpPr txBox="1"/>
          </xdr:nvSpPr>
          <xdr:spPr>
            <a:xfrm>
              <a:off x="7905750" y="703897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18.8±0.2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6" name="TextovéPole 5"/>
            <xdr:cNvSpPr txBox="1"/>
          </xdr:nvSpPr>
          <xdr:spPr>
            <a:xfrm>
              <a:off x="7905750" y="703897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5=(18.8±0.2)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27</xdr:row>
      <xdr:rowOff>66675</xdr:rowOff>
    </xdr:from>
    <xdr:ext cx="181023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ovéPole 6"/>
            <xdr:cNvSpPr txBox="1"/>
          </xdr:nvSpPr>
          <xdr:spPr>
            <a:xfrm>
              <a:off x="10763250" y="5514975"/>
              <a:ext cx="181023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4.0±0.4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7" name="TextovéPole 6"/>
            <xdr:cNvSpPr txBox="1"/>
          </xdr:nvSpPr>
          <xdr:spPr>
            <a:xfrm>
              <a:off x="10763250" y="5514975"/>
              <a:ext cx="181023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𝑘_1</a:t>
              </a:r>
              <a:r>
                <a:rPr lang="en-US" sz="1400" b="0" i="0">
                  <a:latin typeface="Cambria Math" panose="02040503050406030204" pitchFamily="18" charset="0"/>
                </a:rPr>
                <a:t>=(4.0±0.4)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29</xdr:row>
      <xdr:rowOff>66675</xdr:rowOff>
    </xdr:from>
    <xdr:ext cx="1913794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ovéPole 7"/>
            <xdr:cNvSpPr txBox="1"/>
          </xdr:nvSpPr>
          <xdr:spPr>
            <a:xfrm>
              <a:off x="10763250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45.5±0.5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8" name="TextovéPole 7"/>
            <xdr:cNvSpPr txBox="1"/>
          </xdr:nvSpPr>
          <xdr:spPr>
            <a:xfrm>
              <a:off x="10763250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2=(45.5±0.5)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31</xdr:row>
      <xdr:rowOff>66675</xdr:rowOff>
    </xdr:from>
    <xdr:ext cx="201318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ovéPole 8"/>
            <xdr:cNvSpPr txBox="1"/>
          </xdr:nvSpPr>
          <xdr:spPr>
            <a:xfrm>
              <a:off x="10763250" y="6276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6.01±0.04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9" name="TextovéPole 8"/>
            <xdr:cNvSpPr txBox="1"/>
          </xdr:nvSpPr>
          <xdr:spPr>
            <a:xfrm>
              <a:off x="10763250" y="6276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3=(6.01±0.04)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33</xdr:row>
      <xdr:rowOff>66675</xdr:rowOff>
    </xdr:from>
    <xdr:ext cx="2013180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ovéPole 9"/>
            <xdr:cNvSpPr txBox="1"/>
          </xdr:nvSpPr>
          <xdr:spPr>
            <a:xfrm>
              <a:off x="10763250" y="6657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6.82±0.04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0" name="TextovéPole 9"/>
            <xdr:cNvSpPr txBox="1"/>
          </xdr:nvSpPr>
          <xdr:spPr>
            <a:xfrm>
              <a:off x="10763250" y="6657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4=(6.82±0.04)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16</xdr:col>
      <xdr:colOff>0</xdr:colOff>
      <xdr:row>35</xdr:row>
      <xdr:rowOff>66675</xdr:rowOff>
    </xdr:from>
    <xdr:ext cx="1913793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ovéPole 10"/>
            <xdr:cNvSpPr txBox="1"/>
          </xdr:nvSpPr>
          <xdr:spPr>
            <a:xfrm>
              <a:off x="10763250" y="703897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18.9±0.1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1" name="TextovéPole 10"/>
            <xdr:cNvSpPr txBox="1"/>
          </xdr:nvSpPr>
          <xdr:spPr>
            <a:xfrm>
              <a:off x="10763250" y="703897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5=(18.9±0.1)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27</xdr:row>
      <xdr:rowOff>66675</xdr:rowOff>
    </xdr:from>
    <xdr:ext cx="2009012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ovéPole 11"/>
            <xdr:cNvSpPr txBox="1"/>
          </xdr:nvSpPr>
          <xdr:spPr>
            <a:xfrm>
              <a:off x="7905750" y="551497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4.06±0.03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2" name="TextovéPole 11"/>
            <xdr:cNvSpPr txBox="1"/>
          </xdr:nvSpPr>
          <xdr:spPr>
            <a:xfrm>
              <a:off x="7905750" y="551497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𝑘_1</a:t>
              </a:r>
              <a:r>
                <a:rPr lang="en-US" sz="1400" b="0" i="0">
                  <a:latin typeface="Cambria Math" panose="02040503050406030204" pitchFamily="18" charset="0"/>
                </a:rPr>
                <a:t>=(4.06±0.03)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12</xdr:col>
      <xdr:colOff>0</xdr:colOff>
      <xdr:row>29</xdr:row>
      <xdr:rowOff>66675</xdr:rowOff>
    </xdr:from>
    <xdr:ext cx="1913794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ovéPole 12"/>
            <xdr:cNvSpPr txBox="1"/>
          </xdr:nvSpPr>
          <xdr:spPr>
            <a:xfrm>
              <a:off x="7905750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45.2±0.5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13" name="TextovéPole 12"/>
            <xdr:cNvSpPr txBox="1"/>
          </xdr:nvSpPr>
          <xdr:spPr>
            <a:xfrm>
              <a:off x="7905750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2=(45.2±0.5)  kg s^(−2)</a:t>
              </a:r>
              <a:endParaRPr lang="cs-CZ" sz="1400"/>
            </a:p>
          </xdr:txBody>
        </xdr:sp>
      </mc:Fallback>
    </mc:AlternateContent>
    <xdr:clientData/>
  </xdr:oneCellAnchor>
  <xdr:twoCellAnchor>
    <xdr:from>
      <xdr:col>9</xdr:col>
      <xdr:colOff>0</xdr:colOff>
      <xdr:row>3</xdr:row>
      <xdr:rowOff>0</xdr:rowOff>
    </xdr:from>
    <xdr:to>
      <xdr:col>19</xdr:col>
      <xdr:colOff>3000</xdr:colOff>
      <xdr:row>25</xdr:row>
      <xdr:rowOff>14700</xdr:rowOff>
    </xdr:to>
    <xdr:graphicFrame macro="">
      <xdr:nvGraphicFramePr>
        <xdr:cNvPr id="16" name="Graf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428625</xdr:colOff>
      <xdr:row>3</xdr:row>
      <xdr:rowOff>209550</xdr:rowOff>
    </xdr:from>
    <xdr:ext cx="1510670" cy="6175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ovéPole 16"/>
            <xdr:cNvSpPr txBox="1"/>
          </xdr:nvSpPr>
          <xdr:spPr>
            <a:xfrm>
              <a:off x="10525125" y="971550"/>
              <a:ext cx="1510670" cy="617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cs-CZ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4</m:t>
                        </m:r>
                        <m:sSup>
                          <m:sSup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cs-CZ" sz="2000" b="0" i="1">
                            <a:latin typeface="Cambria Math" panose="02040503050406030204" pitchFamily="18" charset="0"/>
                          </a:rPr>
                          <m:t>𝑘</m:t>
                        </m:r>
                      </m:den>
                    </m:f>
                    <m:r>
                      <a:rPr lang="en-US" sz="20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cs-CZ" sz="2000"/>
            </a:p>
          </xdr:txBody>
        </xdr:sp>
      </mc:Choice>
      <mc:Fallback xmlns="">
        <xdr:sp macro="" textlink="">
          <xdr:nvSpPr>
            <xdr:cNvPr id="17" name="TextovéPole 16"/>
            <xdr:cNvSpPr txBox="1"/>
          </xdr:nvSpPr>
          <xdr:spPr>
            <a:xfrm>
              <a:off x="10525125" y="971550"/>
              <a:ext cx="1510670" cy="6175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𝑇^2</a:t>
              </a:r>
              <a:r>
                <a:rPr lang="cs-CZ" sz="2000" b="0" i="0">
                  <a:latin typeface="Cambria Math" panose="02040503050406030204" pitchFamily="18" charset="0"/>
                </a:rPr>
                <a:t>=(</a:t>
              </a:r>
              <a:r>
                <a:rPr lang="en-US" sz="2000" b="0" i="0">
                  <a:latin typeface="Cambria Math" panose="02040503050406030204" pitchFamily="18" charset="0"/>
                </a:rPr>
                <a:t>4𝜋^2</a:t>
              </a:r>
              <a:r>
                <a:rPr lang="cs-CZ" sz="2000" b="0" i="0">
                  <a:latin typeface="Cambria Math" panose="02040503050406030204" pitchFamily="18" charset="0"/>
                </a:rPr>
                <a:t>)/𝑘</a:t>
              </a:r>
              <a:r>
                <a:rPr lang="en-US" sz="2000" b="0" i="0">
                  <a:latin typeface="Cambria Math" panose="02040503050406030204" pitchFamily="18" charset="0"/>
                </a:rPr>
                <a:t>⋅𝑚</a:t>
              </a:r>
              <a:endParaRPr lang="cs-CZ" sz="2000"/>
            </a:p>
          </xdr:txBody>
        </xdr:sp>
      </mc:Fallback>
    </mc:AlternateContent>
    <xdr:clientData/>
  </xdr:oneCellAnchor>
  <xdr:oneCellAnchor>
    <xdr:from>
      <xdr:col>20</xdr:col>
      <xdr:colOff>0</xdr:colOff>
      <xdr:row>27</xdr:row>
      <xdr:rowOff>66675</xdr:rowOff>
    </xdr:from>
    <xdr:ext cx="2009012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ovéPole 13"/>
            <xdr:cNvSpPr txBox="1"/>
          </xdr:nvSpPr>
          <xdr:spPr>
            <a:xfrm>
              <a:off x="12620625" y="551497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4.08±0.0</m:t>
                        </m:r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>
        <xdr:sp macro="" textlink="">
          <xdr:nvSpPr>
            <xdr:cNvPr id="14" name="TextovéPole 13"/>
            <xdr:cNvSpPr txBox="1"/>
          </xdr:nvSpPr>
          <xdr:spPr>
            <a:xfrm>
              <a:off x="12620625" y="5514975"/>
              <a:ext cx="200901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𝑘_1</a:t>
              </a:r>
              <a:r>
                <a:rPr lang="en-US" sz="1400" b="0" i="0">
                  <a:latin typeface="Cambria Math" panose="02040503050406030204" pitchFamily="18" charset="0"/>
                </a:rPr>
                <a:t>=(4.08±0.0</a:t>
              </a:r>
              <a:r>
                <a:rPr lang="cs-CZ" sz="1400" b="0" i="0">
                  <a:latin typeface="Cambria Math" panose="02040503050406030204" pitchFamily="18" charset="0"/>
                </a:rPr>
                <a:t>4</a:t>
              </a:r>
              <a:r>
                <a:rPr lang="en-US" sz="1400" b="0" i="0">
                  <a:latin typeface="Cambria Math" panose="02040503050406030204" pitchFamily="18" charset="0"/>
                </a:rPr>
                <a:t>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29</xdr:row>
      <xdr:rowOff>66675</xdr:rowOff>
    </xdr:from>
    <xdr:ext cx="1913794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ovéPole 14"/>
            <xdr:cNvSpPr txBox="1"/>
          </xdr:nvSpPr>
          <xdr:spPr>
            <a:xfrm>
              <a:off x="12620625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45.</m:t>
                        </m:r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±0.</m:t>
                        </m:r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7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>
        <xdr:sp macro="" textlink="">
          <xdr:nvSpPr>
            <xdr:cNvPr id="15" name="TextovéPole 14"/>
            <xdr:cNvSpPr txBox="1"/>
          </xdr:nvSpPr>
          <xdr:spPr>
            <a:xfrm>
              <a:off x="12620625" y="5895975"/>
              <a:ext cx="1913794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2=(45.</a:t>
              </a:r>
              <a:r>
                <a:rPr lang="cs-CZ" sz="1400" b="0" i="0">
                  <a:latin typeface="Cambria Math" panose="02040503050406030204" pitchFamily="18" charset="0"/>
                </a:rPr>
                <a:t>6</a:t>
              </a:r>
              <a:r>
                <a:rPr lang="en-US" sz="1400" b="0" i="0">
                  <a:latin typeface="Cambria Math" panose="02040503050406030204" pitchFamily="18" charset="0"/>
                </a:rPr>
                <a:t>±0.</a:t>
              </a:r>
              <a:r>
                <a:rPr lang="cs-CZ" sz="1400" b="0" i="0">
                  <a:latin typeface="Cambria Math" panose="02040503050406030204" pitchFamily="18" charset="0"/>
                </a:rPr>
                <a:t>7</a:t>
              </a:r>
              <a:r>
                <a:rPr lang="en-US" sz="1400" b="0" i="0">
                  <a:latin typeface="Cambria Math" panose="02040503050406030204" pitchFamily="18" charset="0"/>
                </a:rPr>
                <a:t>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31</xdr:row>
      <xdr:rowOff>66675</xdr:rowOff>
    </xdr:from>
    <xdr:ext cx="2013180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ovéPole 17"/>
            <xdr:cNvSpPr txBox="1"/>
          </xdr:nvSpPr>
          <xdr:spPr>
            <a:xfrm>
              <a:off x="12620625" y="6276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5.9</m:t>
                        </m:r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8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±0.03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>
        <xdr:sp macro="" textlink="">
          <xdr:nvSpPr>
            <xdr:cNvPr id="18" name="TextovéPole 17"/>
            <xdr:cNvSpPr txBox="1"/>
          </xdr:nvSpPr>
          <xdr:spPr>
            <a:xfrm>
              <a:off x="12620625" y="6276975"/>
              <a:ext cx="201318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3=(5.9</a:t>
              </a:r>
              <a:r>
                <a:rPr lang="cs-CZ" sz="1400" b="0" i="0">
                  <a:latin typeface="Cambria Math" panose="02040503050406030204" pitchFamily="18" charset="0"/>
                </a:rPr>
                <a:t>8</a:t>
              </a:r>
              <a:r>
                <a:rPr lang="en-US" sz="1400" b="0" i="0">
                  <a:latin typeface="Cambria Math" panose="02040503050406030204" pitchFamily="18" charset="0"/>
                </a:rPr>
                <a:t>±0.03)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33</xdr:row>
      <xdr:rowOff>66675</xdr:rowOff>
    </xdr:from>
    <xdr:ext cx="2211952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ovéPole 18"/>
            <xdr:cNvSpPr txBox="1"/>
          </xdr:nvSpPr>
          <xdr:spPr>
            <a:xfrm>
              <a:off x="12620625" y="6657975"/>
              <a:ext cx="221195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6.818±0.00</m:t>
                        </m:r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6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>
        <xdr:sp macro="" textlink="">
          <xdr:nvSpPr>
            <xdr:cNvPr id="19" name="TextovéPole 18"/>
            <xdr:cNvSpPr txBox="1"/>
          </xdr:nvSpPr>
          <xdr:spPr>
            <a:xfrm>
              <a:off x="12620625" y="6657975"/>
              <a:ext cx="2211952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4=(6.818±0.00</a:t>
              </a:r>
              <a:r>
                <a:rPr lang="cs-CZ" sz="1400" b="0" i="0">
                  <a:latin typeface="Cambria Math" panose="02040503050406030204" pitchFamily="18" charset="0"/>
                </a:rPr>
                <a:t>6</a:t>
              </a:r>
              <a:r>
                <a:rPr lang="en-US" sz="1400" b="0" i="0">
                  <a:latin typeface="Cambria Math" panose="02040503050406030204" pitchFamily="18" charset="0"/>
                </a:rPr>
                <a:t>)  kg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20</xdr:col>
      <xdr:colOff>0</xdr:colOff>
      <xdr:row>35</xdr:row>
      <xdr:rowOff>66675</xdr:rowOff>
    </xdr:from>
    <xdr:ext cx="1913793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ovéPole 19"/>
            <xdr:cNvSpPr txBox="1"/>
          </xdr:nvSpPr>
          <xdr:spPr>
            <a:xfrm>
              <a:off x="12620625" y="703897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cs-CZ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18.8±0.2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kg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0" name="TextovéPole 19"/>
            <xdr:cNvSpPr txBox="1"/>
          </xdr:nvSpPr>
          <xdr:spPr>
            <a:xfrm>
              <a:off x="12620625" y="7038975"/>
              <a:ext cx="1913793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𝑘_</a:t>
              </a:r>
              <a:r>
                <a:rPr lang="en-US" sz="1400" b="0" i="0">
                  <a:latin typeface="Cambria Math" panose="02040503050406030204" pitchFamily="18" charset="0"/>
                </a:rPr>
                <a:t>5=(18.8±0.2)  kg s^(−2)</a:t>
              </a:r>
              <a:endParaRPr lang="cs-CZ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380999</xdr:colOff>
      <xdr:row>2</xdr:row>
      <xdr:rowOff>190499</xdr:rowOff>
    </xdr:from>
    <xdr:to>
      <xdr:col>23</xdr:col>
      <xdr:colOff>336374</xdr:colOff>
      <xdr:row>25</xdr:row>
      <xdr:rowOff>90899</xdr:rowOff>
    </xdr:to>
    <xdr:graphicFrame macro="">
      <xdr:nvGraphicFramePr>
        <xdr:cNvPr id="2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0</xdr:colOff>
      <xdr:row>28</xdr:row>
      <xdr:rowOff>66675</xdr:rowOff>
    </xdr:from>
    <xdr:ext cx="191026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ovéPole 20"/>
            <xdr:cNvSpPr txBox="1"/>
          </xdr:nvSpPr>
          <xdr:spPr>
            <a:xfrm>
              <a:off x="12239625" y="5629275"/>
              <a:ext cx="191026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9.47±0.04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1" name="TextovéPole 20"/>
            <xdr:cNvSpPr txBox="1"/>
          </xdr:nvSpPr>
          <xdr:spPr>
            <a:xfrm>
              <a:off x="12239625" y="5629275"/>
              <a:ext cx="191026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𝑔=(9.47±0.04)  m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15</xdr:col>
      <xdr:colOff>0</xdr:colOff>
      <xdr:row>28</xdr:row>
      <xdr:rowOff>66675</xdr:rowOff>
    </xdr:from>
    <xdr:ext cx="194373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ovéPole 25"/>
            <xdr:cNvSpPr txBox="1"/>
          </xdr:nvSpPr>
          <xdr:spPr>
            <a:xfrm>
              <a:off x="9715500" y="5629275"/>
              <a:ext cx="194373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9.54±0.05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6" name="TextovéPole 25"/>
            <xdr:cNvSpPr txBox="1"/>
          </xdr:nvSpPr>
          <xdr:spPr>
            <a:xfrm>
              <a:off x="9715500" y="5629275"/>
              <a:ext cx="194373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𝑔=(9.54±0.05)  m s^(−2)</a:t>
              </a:r>
              <a:endParaRPr lang="cs-CZ" sz="1400"/>
            </a:p>
          </xdr:txBody>
        </xdr:sp>
      </mc:Fallback>
    </mc:AlternateContent>
    <xdr:clientData/>
  </xdr:oneCellAnchor>
  <xdr:oneCellAnchor>
    <xdr:from>
      <xdr:col>23</xdr:col>
      <xdr:colOff>0</xdr:colOff>
      <xdr:row>28</xdr:row>
      <xdr:rowOff>66675</xdr:rowOff>
    </xdr:from>
    <xdr:ext cx="1910267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ovéPole 27"/>
            <xdr:cNvSpPr txBox="1"/>
          </xdr:nvSpPr>
          <xdr:spPr>
            <a:xfrm>
              <a:off x="14763750" y="5629275"/>
              <a:ext cx="191026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9.49±0.06</m:t>
                        </m:r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m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 panose="02040503050406030204" pitchFamily="18" charset="0"/>
                          </a:rPr>
                          <m:t>s</m:t>
                        </m:r>
                      </m:e>
                      <m:sup>
                        <m:r>
                          <a:rPr lang="en-US" sz="1400" b="0" i="0">
                            <a:latin typeface="Cambria Math" panose="02040503050406030204" pitchFamily="18" charset="0"/>
                          </a:rPr>
                          <m:t>−2</m:t>
                        </m:r>
                      </m:sup>
                    </m:sSup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28" name="TextovéPole 27"/>
            <xdr:cNvSpPr txBox="1"/>
          </xdr:nvSpPr>
          <xdr:spPr>
            <a:xfrm>
              <a:off x="14763750" y="5629275"/>
              <a:ext cx="1910267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𝑔=(9.49±0.06)  m s^(−2)</a:t>
              </a:r>
              <a:endParaRPr lang="cs-CZ" sz="1400"/>
            </a:p>
          </xdr:txBody>
        </xdr:sp>
      </mc:Fallback>
    </mc:AlternateContent>
    <xdr:clientData/>
  </xdr:one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0.67529</cdr:x>
      <cdr:y>0.04444</cdr:y>
    </cdr:from>
    <cdr:to>
      <cdr:x>0.92285</cdr:x>
      <cdr:y>0.19853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ovéPole 16"/>
            <cdr:cNvSpPr txBox="1"/>
          </cdr:nvSpPr>
          <cdr:spPr>
            <a:xfrm xmlns:a="http://schemas.openxmlformats.org/drawingml/2006/main">
              <a:off x="4375888" y="191982"/>
              <a:ext cx="1604171" cy="66565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cs-CZ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cs-CZ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4</m:t>
                        </m:r>
                        <m:sSup>
                          <m:sSup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𝑔</m:t>
                        </m:r>
                      </m:den>
                    </m:f>
                    <m:r>
                      <a:rPr lang="en-US" sz="20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𝑦</m:t>
                    </m:r>
                  </m:oMath>
                </m:oMathPara>
              </a14:m>
              <a:endParaRPr lang="cs-CZ" sz="2000"/>
            </a:p>
          </cdr:txBody>
        </cdr:sp>
      </mc:Choice>
      <mc:Fallback xmlns="">
        <cdr:sp macro="" textlink="">
          <cdr:nvSpPr>
            <cdr:cNvPr id="2" name="TextovéPole 16"/>
            <cdr:cNvSpPr txBox="1"/>
          </cdr:nvSpPr>
          <cdr:spPr>
            <a:xfrm xmlns:a="http://schemas.openxmlformats.org/drawingml/2006/main">
              <a:off x="4375888" y="191982"/>
              <a:ext cx="1604171" cy="66565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2000" b="0" i="0">
                  <a:latin typeface="Cambria Math" panose="02040503050406030204" pitchFamily="18" charset="0"/>
                </a:rPr>
                <a:t>𝑇^2</a:t>
              </a:r>
              <a:r>
                <a:rPr lang="cs-CZ" sz="2000" b="0" i="0">
                  <a:latin typeface="Cambria Math" panose="02040503050406030204" pitchFamily="18" charset="0"/>
                </a:rPr>
                <a:t>=(</a:t>
              </a:r>
              <a:r>
                <a:rPr lang="en-US" sz="2000" b="0" i="0">
                  <a:latin typeface="Cambria Math" panose="02040503050406030204" pitchFamily="18" charset="0"/>
                </a:rPr>
                <a:t>4𝜋^2</a:t>
              </a:r>
              <a:r>
                <a:rPr lang="cs-CZ" sz="2000" b="0" i="0">
                  <a:latin typeface="Cambria Math" panose="02040503050406030204" pitchFamily="18" charset="0"/>
                </a:rPr>
                <a:t>)/</a:t>
              </a:r>
              <a:r>
                <a:rPr lang="en-US" sz="2000" b="0" i="0">
                  <a:latin typeface="Cambria Math" panose="02040503050406030204" pitchFamily="18" charset="0"/>
                </a:rPr>
                <a:t>𝑔⋅𝑦</a:t>
              </a:r>
              <a:endParaRPr lang="cs-CZ" sz="2000"/>
            </a:p>
          </cdr:txBody>
        </cdr:sp>
      </mc:Fallback>
    </mc:AlternateContent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</xdr:colOff>
      <xdr:row>0</xdr:row>
      <xdr:rowOff>47625</xdr:rowOff>
    </xdr:from>
    <xdr:ext cx="1220719" cy="322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/>
            <xdr:cNvSpPr txBox="1"/>
          </xdr:nvSpPr>
          <xdr:spPr>
            <a:xfrm>
              <a:off x="2867025" y="47625"/>
              <a:ext cx="1220719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40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cs-CZ" sz="14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cs-CZ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ad>
                          <m:radPr>
                            <m:degHide m:val="on"/>
                            <m:ctrlPr>
                              <a:rPr lang="cs-CZ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cs-CZ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cs-CZ" sz="14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num>
                              <m:den>
                                <m:r>
                                  <a:rPr lang="cs-CZ" sz="14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den>
                            </m:f>
                          </m:e>
                        </m:rad>
                      </m:e>
                    </m:d>
                  </m:oMath>
                </m:oMathPara>
              </a14:m>
              <a:endParaRPr lang="cs-CZ" sz="1400"/>
            </a:p>
          </xdr:txBody>
        </xdr:sp>
      </mc:Choice>
      <mc:Fallback xmlns="">
        <xdr:sp macro="" textlink="">
          <xdr:nvSpPr>
            <xdr:cNvPr id="3" name="TextovéPole 2"/>
            <xdr:cNvSpPr txBox="1"/>
          </xdr:nvSpPr>
          <xdr:spPr>
            <a:xfrm>
              <a:off x="2867025" y="47625"/>
              <a:ext cx="1220719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400" b="0" i="0">
                  <a:latin typeface="Cambria Math" panose="02040503050406030204" pitchFamily="18" charset="0"/>
                </a:rPr>
                <a:t>𝜔=𝑓(√(𝑘∕𝑚))</a:t>
              </a:r>
              <a:endParaRPr lang="cs-CZ" sz="1400"/>
            </a:p>
          </xdr:txBody>
        </xdr:sp>
      </mc:Fallback>
    </mc:AlternateContent>
    <xdr:clientData/>
  </xdr:oneCellAnchor>
  <xdr:twoCellAnchor>
    <xdr:from>
      <xdr:col>7</xdr:col>
      <xdr:colOff>0</xdr:colOff>
      <xdr:row>20</xdr:row>
      <xdr:rowOff>0</xdr:rowOff>
    </xdr:from>
    <xdr:to>
      <xdr:col>15</xdr:col>
      <xdr:colOff>431625</xdr:colOff>
      <xdr:row>42</xdr:row>
      <xdr:rowOff>129000</xdr:rowOff>
    </xdr:to>
    <xdr:graphicFrame macro="">
      <xdr:nvGraphicFramePr>
        <xdr:cNvPr id="10" name="Graf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0.6546</cdr:x>
      <cdr:y>0.00735</cdr:y>
    </cdr:from>
    <cdr:to>
      <cdr:x>0.85362</cdr:x>
      <cdr:y>0.09589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ovéPole 2"/>
            <cdr:cNvSpPr txBox="1"/>
          </cdr:nvSpPr>
          <cdr:spPr>
            <a:xfrm xmlns:a="http://schemas.openxmlformats.org/drawingml/2006/main">
              <a:off x="4241800" y="31750"/>
              <a:ext cx="1289647" cy="38247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𝜔</m:t>
                    </m:r>
                    <m:r>
                      <a:rPr lang="cs-CZ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∝</m:t>
                    </m:r>
                    <m:rad>
                      <m:radPr>
                        <m:degHide m:val="on"/>
                        <m:ctrlPr>
                          <a:rPr lang="cs-CZ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type m:val="lin"/>
                            <m:ctrlPr>
                              <a:rPr lang="cs-CZ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num>
                          <m:den>
                            <m:r>
                              <a:rPr lang="en-US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𝑚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cs-CZ" sz="2000"/>
            </a:p>
          </cdr:txBody>
        </cdr:sp>
      </mc:Choice>
      <mc:Fallback xmlns="">
        <cdr:sp macro="" textlink="">
          <cdr:nvSpPr>
            <cdr:cNvPr id="2" name="TextovéPole 2"/>
            <cdr:cNvSpPr txBox="1"/>
          </cdr:nvSpPr>
          <cdr:spPr>
            <a:xfrm xmlns:a="http://schemas.openxmlformats.org/drawingml/2006/main">
              <a:off x="4241800" y="31750"/>
              <a:ext cx="1289647" cy="382477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style>
            <a:lnRef xmlns:a="http://schemas.openxmlformats.org/drawingml/2006/main" idx="0">
              <a:scrgbClr r="0" g="0" b="0"/>
            </a:lnRef>
            <a:fillRef xmlns:a="http://schemas.openxmlformats.org/drawingml/2006/main" idx="0">
              <a:scrgbClr r="0" g="0" b="0"/>
            </a:fillRef>
            <a:effectRef xmlns:a="http://schemas.openxmlformats.org/drawingml/2006/main" idx="0">
              <a:scrgbClr r="0" g="0" b="0"/>
            </a:effectRef>
            <a:fontRef xmlns:a="http://schemas.openxmlformats.org/drawingml/2006/main" idx="minor">
              <a:schemeClr val="tx1"/>
            </a:fontRef>
          </cdr:style>
          <cdr:txBody>
            <a:bodyPr xmlns:a="http://schemas.openxmlformats.org/drawingml/2006/main" wrap="none" lIns="0" tIns="0" rIns="0" bIns="0" rtlCol="0" anchor="t">
              <a:spAutoFit/>
            </a:bodyPr>
            <a:lstStyle xmlns:a="http://schemas.openxmlformats.org/drawingml/2006/main"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2000" b="0" i="0">
                  <a:latin typeface="Cambria Math" panose="02040503050406030204" pitchFamily="18" charset="0"/>
                </a:rPr>
                <a:t>𝜔</a:t>
              </a:r>
              <a:r>
                <a:rPr lang="cs-CZ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∝√(</a:t>
              </a: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𝑘</a:t>
              </a:r>
              <a:r>
                <a:rPr lang="cs-CZ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∕</a:t>
              </a: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r>
                <a:rPr lang="cs-CZ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cs-CZ" sz="2000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sqref="A1:B1"/>
    </sheetView>
  </sheetViews>
  <sheetFormatPr defaultRowHeight="15" x14ac:dyDescent="0.25"/>
  <cols>
    <col min="1" max="3" width="10.7109375" customWidth="1"/>
    <col min="4" max="4" width="5.7109375" customWidth="1"/>
    <col min="5" max="7" width="10.7109375" customWidth="1"/>
    <col min="8" max="8" width="5.7109375" customWidth="1"/>
    <col min="9" max="11" width="10.7109375" customWidth="1"/>
    <col min="12" max="12" width="5.7109375" customWidth="1"/>
    <col min="13" max="15" width="10.7109375" customWidth="1"/>
    <col min="16" max="16" width="5.7109375" customWidth="1"/>
    <col min="17" max="19" width="10.7109375" customWidth="1"/>
  </cols>
  <sheetData>
    <row r="1" spans="1:19" ht="30" customHeight="1" x14ac:dyDescent="0.25">
      <c r="A1" s="67" t="s">
        <v>0</v>
      </c>
      <c r="B1" s="67"/>
    </row>
    <row r="3" spans="1:19" x14ac:dyDescent="0.25">
      <c r="A3" s="15" t="s">
        <v>7</v>
      </c>
      <c r="B3" s="16"/>
      <c r="C3" s="17"/>
      <c r="E3" s="15" t="s">
        <v>8</v>
      </c>
      <c r="F3" s="16"/>
      <c r="G3" s="17"/>
      <c r="I3" s="15" t="s">
        <v>9</v>
      </c>
      <c r="J3" s="16"/>
      <c r="K3" s="17"/>
      <c r="M3" s="15" t="s">
        <v>10</v>
      </c>
      <c r="N3" s="16"/>
      <c r="O3" s="17"/>
      <c r="Q3" s="15" t="s">
        <v>11</v>
      </c>
      <c r="R3" s="16"/>
      <c r="S3" s="17"/>
    </row>
    <row r="4" spans="1:19" ht="20.100000000000001" customHeight="1" x14ac:dyDescent="0.25">
      <c r="A4" s="19" t="s">
        <v>2</v>
      </c>
      <c r="B4" s="14" t="s">
        <v>4</v>
      </c>
      <c r="C4" s="21" t="s">
        <v>5</v>
      </c>
      <c r="E4" s="19" t="s">
        <v>2</v>
      </c>
      <c r="F4" s="14" t="s">
        <v>4</v>
      </c>
      <c r="G4" s="21" t="s">
        <v>5</v>
      </c>
      <c r="I4" s="19" t="s">
        <v>2</v>
      </c>
      <c r="J4" s="14" t="s">
        <v>4</v>
      </c>
      <c r="K4" s="21" t="s">
        <v>5</v>
      </c>
      <c r="M4" s="19" t="s">
        <v>2</v>
      </c>
      <c r="N4" s="14" t="s">
        <v>4</v>
      </c>
      <c r="O4" s="21" t="s">
        <v>5</v>
      </c>
      <c r="Q4" s="19" t="s">
        <v>2</v>
      </c>
      <c r="R4" s="14" t="s">
        <v>4</v>
      </c>
      <c r="S4" s="21" t="s">
        <v>5</v>
      </c>
    </row>
    <row r="5" spans="1:19" x14ac:dyDescent="0.25">
      <c r="A5" s="27">
        <v>10</v>
      </c>
      <c r="B5" s="25">
        <v>57.6</v>
      </c>
      <c r="C5" s="23">
        <v>55.2</v>
      </c>
      <c r="E5" s="27">
        <v>99.8</v>
      </c>
      <c r="F5" s="25">
        <v>54.3</v>
      </c>
      <c r="G5" s="23">
        <v>52.1</v>
      </c>
      <c r="I5" s="27">
        <v>30</v>
      </c>
      <c r="J5" s="25">
        <v>54.2</v>
      </c>
      <c r="K5" s="23">
        <v>49.4</v>
      </c>
      <c r="M5" s="27">
        <v>50</v>
      </c>
      <c r="N5" s="25">
        <v>46.6</v>
      </c>
      <c r="O5" s="23">
        <v>39.6</v>
      </c>
      <c r="Q5" s="27">
        <v>99.8</v>
      </c>
      <c r="R5" s="25">
        <v>46.8</v>
      </c>
      <c r="S5" s="23">
        <v>41.7</v>
      </c>
    </row>
    <row r="6" spans="1:19" x14ac:dyDescent="0.25">
      <c r="A6" s="27">
        <v>20</v>
      </c>
      <c r="B6" s="25">
        <v>57.6</v>
      </c>
      <c r="C6" s="23">
        <v>52.8</v>
      </c>
      <c r="E6" s="27">
        <v>200.1</v>
      </c>
      <c r="F6" s="25">
        <v>54.3</v>
      </c>
      <c r="G6" s="23">
        <v>50</v>
      </c>
      <c r="I6" s="27">
        <v>50</v>
      </c>
      <c r="J6" s="25">
        <v>54.2</v>
      </c>
      <c r="K6" s="23">
        <v>46.2</v>
      </c>
      <c r="M6" s="27">
        <v>99.8</v>
      </c>
      <c r="N6" s="25">
        <v>46.6</v>
      </c>
      <c r="O6" s="23">
        <v>32.9</v>
      </c>
      <c r="Q6" s="27">
        <v>200.1</v>
      </c>
      <c r="R6" s="25">
        <v>46.8</v>
      </c>
      <c r="S6" s="23">
        <v>36.6</v>
      </c>
    </row>
    <row r="7" spans="1:19" x14ac:dyDescent="0.25">
      <c r="A7" s="27">
        <v>30</v>
      </c>
      <c r="B7" s="25">
        <v>57.6</v>
      </c>
      <c r="C7" s="23">
        <v>50.4</v>
      </c>
      <c r="E7" s="27">
        <v>299.89999999999998</v>
      </c>
      <c r="F7" s="25">
        <v>54.3</v>
      </c>
      <c r="G7" s="23">
        <v>47.7</v>
      </c>
      <c r="I7" s="27">
        <v>80</v>
      </c>
      <c r="J7" s="25">
        <v>54.2</v>
      </c>
      <c r="K7" s="23">
        <v>41.4</v>
      </c>
      <c r="M7" s="27">
        <v>149.80000000000001</v>
      </c>
      <c r="N7" s="25">
        <v>46.6</v>
      </c>
      <c r="O7" s="23">
        <v>27</v>
      </c>
      <c r="Q7" s="27">
        <v>299.89999999999998</v>
      </c>
      <c r="R7" s="25">
        <v>46.8</v>
      </c>
      <c r="S7" s="23">
        <v>31.6</v>
      </c>
    </row>
    <row r="8" spans="1:19" x14ac:dyDescent="0.25">
      <c r="A8" s="27">
        <v>50</v>
      </c>
      <c r="B8" s="25">
        <v>57.6</v>
      </c>
      <c r="C8" s="23">
        <v>45.6</v>
      </c>
      <c r="E8" s="27">
        <v>399.9</v>
      </c>
      <c r="F8" s="25">
        <v>54.3</v>
      </c>
      <c r="G8" s="23">
        <v>45.6</v>
      </c>
      <c r="I8" s="27">
        <v>99.8</v>
      </c>
      <c r="J8" s="25">
        <v>54.2</v>
      </c>
      <c r="K8" s="23">
        <v>38.700000000000003</v>
      </c>
      <c r="M8" s="27">
        <v>179.8</v>
      </c>
      <c r="N8" s="25">
        <v>46.6</v>
      </c>
      <c r="O8" s="23">
        <v>22</v>
      </c>
      <c r="Q8" s="27">
        <v>399.9</v>
      </c>
      <c r="R8" s="25">
        <v>46.8</v>
      </c>
      <c r="S8" s="23">
        <v>26.5</v>
      </c>
    </row>
    <row r="9" spans="1:19" x14ac:dyDescent="0.25">
      <c r="A9" s="28">
        <v>99.8</v>
      </c>
      <c r="B9" s="26">
        <v>57.6</v>
      </c>
      <c r="C9" s="24">
        <v>34.1</v>
      </c>
      <c r="E9" s="28">
        <v>500.2</v>
      </c>
      <c r="F9" s="26">
        <v>54.3</v>
      </c>
      <c r="G9" s="24">
        <v>43.6</v>
      </c>
      <c r="I9" s="28">
        <v>129.80000000000001</v>
      </c>
      <c r="J9" s="26">
        <v>54.2</v>
      </c>
      <c r="K9" s="24">
        <v>33.700000000000003</v>
      </c>
      <c r="M9" s="28">
        <v>200.1</v>
      </c>
      <c r="N9" s="26">
        <v>46.6</v>
      </c>
      <c r="O9" s="24">
        <v>19.2</v>
      </c>
      <c r="Q9" s="28">
        <v>500.2</v>
      </c>
      <c r="R9" s="26">
        <v>46.8</v>
      </c>
      <c r="S9" s="24">
        <v>21.4</v>
      </c>
    </row>
    <row r="12" spans="1:19" x14ac:dyDescent="0.25">
      <c r="D12" t="s">
        <v>24</v>
      </c>
    </row>
    <row r="14" spans="1:19" x14ac:dyDescent="0.25">
      <c r="D14" t="s">
        <v>26</v>
      </c>
    </row>
    <row r="16" spans="1:19" x14ac:dyDescent="0.25">
      <c r="D16" t="s">
        <v>25</v>
      </c>
    </row>
    <row r="18" spans="4:4" x14ac:dyDescent="0.25">
      <c r="D18" t="s">
        <v>28</v>
      </c>
    </row>
    <row r="20" spans="4:4" x14ac:dyDescent="0.25">
      <c r="D20" t="s">
        <v>27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sqref="A1:B1"/>
    </sheetView>
  </sheetViews>
  <sheetFormatPr defaultRowHeight="15" x14ac:dyDescent="0.25"/>
  <cols>
    <col min="1" max="4" width="10.7109375" customWidth="1"/>
    <col min="5" max="5" width="5.7109375" customWidth="1"/>
    <col min="6" max="9" width="10.7109375" customWidth="1"/>
    <col min="10" max="10" width="5.7109375" customWidth="1"/>
    <col min="11" max="14" width="10.7109375" customWidth="1"/>
    <col min="15" max="15" width="5.7109375" customWidth="1"/>
    <col min="16" max="19" width="10.7109375" customWidth="1"/>
    <col min="20" max="20" width="5.7109375" customWidth="1"/>
    <col min="21" max="24" width="10.7109375" customWidth="1"/>
  </cols>
  <sheetData>
    <row r="1" spans="1:24" ht="30" customHeight="1" x14ac:dyDescent="0.25">
      <c r="A1" s="67" t="s">
        <v>1</v>
      </c>
      <c r="B1" s="67"/>
    </row>
    <row r="3" spans="1:24" x14ac:dyDescent="0.25">
      <c r="A3" s="38" t="s">
        <v>7</v>
      </c>
      <c r="B3" s="39"/>
      <c r="C3" s="39"/>
      <c r="D3" s="40"/>
      <c r="E3" s="22"/>
      <c r="F3" s="38" t="s">
        <v>8</v>
      </c>
      <c r="G3" s="39"/>
      <c r="H3" s="39"/>
      <c r="I3" s="40"/>
      <c r="J3" s="22"/>
      <c r="K3" s="38" t="s">
        <v>9</v>
      </c>
      <c r="L3" s="39"/>
      <c r="M3" s="39"/>
      <c r="N3" s="40"/>
      <c r="O3" s="22"/>
      <c r="P3" s="38" t="s">
        <v>10</v>
      </c>
      <c r="Q3" s="39"/>
      <c r="R3" s="39"/>
      <c r="S3" s="40"/>
      <c r="T3" s="22"/>
      <c r="U3" s="38" t="s">
        <v>11</v>
      </c>
      <c r="V3" s="39"/>
      <c r="W3" s="39"/>
      <c r="X3" s="40"/>
    </row>
    <row r="4" spans="1:24" ht="20.100000000000001" customHeight="1" x14ac:dyDescent="0.25">
      <c r="A4" s="19" t="s">
        <v>2</v>
      </c>
      <c r="B4" s="14" t="s">
        <v>13</v>
      </c>
      <c r="C4" s="14" t="s">
        <v>4</v>
      </c>
      <c r="D4" s="21" t="s">
        <v>5</v>
      </c>
      <c r="F4" s="19" t="s">
        <v>2</v>
      </c>
      <c r="G4" s="14" t="s">
        <v>13</v>
      </c>
      <c r="H4" s="14" t="s">
        <v>4</v>
      </c>
      <c r="I4" s="21" t="s">
        <v>5</v>
      </c>
      <c r="K4" s="19" t="s">
        <v>2</v>
      </c>
      <c r="L4" s="14" t="s">
        <v>13</v>
      </c>
      <c r="M4" s="14" t="s">
        <v>4</v>
      </c>
      <c r="N4" s="21" t="s">
        <v>5</v>
      </c>
      <c r="P4" s="19" t="s">
        <v>2</v>
      </c>
      <c r="Q4" s="14" t="s">
        <v>13</v>
      </c>
      <c r="R4" s="14" t="s">
        <v>4</v>
      </c>
      <c r="S4" s="21" t="s">
        <v>5</v>
      </c>
      <c r="U4" s="19" t="s">
        <v>2</v>
      </c>
      <c r="V4" s="14" t="s">
        <v>13</v>
      </c>
      <c r="W4" s="14" t="s">
        <v>4</v>
      </c>
      <c r="X4" s="21" t="s">
        <v>5</v>
      </c>
    </row>
    <row r="5" spans="1:24" x14ac:dyDescent="0.25">
      <c r="A5" s="33">
        <v>50</v>
      </c>
      <c r="B5" s="33">
        <v>7</v>
      </c>
      <c r="C5" s="32">
        <v>57.6</v>
      </c>
      <c r="D5" s="41">
        <v>45.6</v>
      </c>
      <c r="E5" s="9"/>
      <c r="F5" s="27">
        <v>299.89999999999998</v>
      </c>
      <c r="G5" s="33">
        <v>5.2</v>
      </c>
      <c r="H5" s="32">
        <v>54.3</v>
      </c>
      <c r="I5" s="41">
        <v>47.7</v>
      </c>
      <c r="K5" s="27">
        <v>50</v>
      </c>
      <c r="L5" s="31">
        <v>5.8</v>
      </c>
      <c r="M5" s="32">
        <v>54.2</v>
      </c>
      <c r="N5" s="41">
        <v>46.2</v>
      </c>
      <c r="P5" s="27">
        <v>99.8</v>
      </c>
      <c r="Q5" s="27">
        <v>7.6</v>
      </c>
      <c r="R5" s="32">
        <v>46.6</v>
      </c>
      <c r="S5" s="31">
        <v>32.9</v>
      </c>
      <c r="U5" s="27">
        <v>200.1</v>
      </c>
      <c r="V5" s="27">
        <v>6.6</v>
      </c>
      <c r="W5" s="32">
        <v>46.8</v>
      </c>
      <c r="X5" s="43">
        <v>36.6</v>
      </c>
    </row>
    <row r="6" spans="1:24" x14ac:dyDescent="0.25">
      <c r="A6" s="27">
        <v>50</v>
      </c>
      <c r="B6" s="27">
        <v>7</v>
      </c>
      <c r="C6" s="25">
        <v>57.6</v>
      </c>
      <c r="D6" s="23">
        <v>45.6</v>
      </c>
      <c r="E6" s="9"/>
      <c r="F6" s="27">
        <v>299.89999999999998</v>
      </c>
      <c r="G6" s="27">
        <v>5.0999999999999996</v>
      </c>
      <c r="H6" s="25">
        <v>54.3</v>
      </c>
      <c r="I6" s="23">
        <v>47.7</v>
      </c>
      <c r="K6" s="27">
        <v>50</v>
      </c>
      <c r="L6" s="29">
        <v>5.8</v>
      </c>
      <c r="M6" s="25">
        <v>54.2</v>
      </c>
      <c r="N6" s="23">
        <v>46.2</v>
      </c>
      <c r="P6" s="27">
        <v>99.8</v>
      </c>
      <c r="Q6" s="27">
        <v>7.6</v>
      </c>
      <c r="R6" s="25">
        <v>46.6</v>
      </c>
      <c r="S6" s="29">
        <v>32.9</v>
      </c>
      <c r="U6" s="27">
        <v>200.1</v>
      </c>
      <c r="V6" s="27">
        <v>6.5</v>
      </c>
      <c r="W6" s="25">
        <v>46.8</v>
      </c>
      <c r="X6" s="44">
        <v>36.6</v>
      </c>
    </row>
    <row r="7" spans="1:24" x14ac:dyDescent="0.25">
      <c r="A7" s="28">
        <v>50</v>
      </c>
      <c r="B7" s="28">
        <v>7.1</v>
      </c>
      <c r="C7" s="26">
        <v>57.6</v>
      </c>
      <c r="D7" s="24">
        <v>45.6</v>
      </c>
      <c r="E7" s="9"/>
      <c r="F7" s="27">
        <v>299.89999999999998</v>
      </c>
      <c r="G7" s="28">
        <v>5.3</v>
      </c>
      <c r="H7" s="26">
        <v>54.3</v>
      </c>
      <c r="I7" s="24">
        <v>47.7</v>
      </c>
      <c r="K7" s="27">
        <v>50</v>
      </c>
      <c r="L7" s="30">
        <v>5.7</v>
      </c>
      <c r="M7" s="26">
        <v>54.2</v>
      </c>
      <c r="N7" s="24">
        <v>46.2</v>
      </c>
      <c r="P7" s="27">
        <v>99.8</v>
      </c>
      <c r="Q7" s="27">
        <v>7.6</v>
      </c>
      <c r="R7" s="25">
        <v>46.6</v>
      </c>
      <c r="S7" s="29">
        <v>32.9</v>
      </c>
      <c r="U7" s="27">
        <v>200.1</v>
      </c>
      <c r="V7" s="27">
        <v>6.6</v>
      </c>
      <c r="W7" s="25">
        <v>46.8</v>
      </c>
      <c r="X7" s="44">
        <v>36.6</v>
      </c>
    </row>
    <row r="8" spans="1:24" x14ac:dyDescent="0.25">
      <c r="A8" s="33">
        <v>99.8</v>
      </c>
      <c r="B8" s="33">
        <v>9.8000000000000007</v>
      </c>
      <c r="C8" s="32">
        <v>57.6</v>
      </c>
      <c r="D8" s="41">
        <v>34.1</v>
      </c>
      <c r="E8" s="9"/>
      <c r="F8" s="33">
        <v>500.2</v>
      </c>
      <c r="G8" s="33">
        <v>6.6</v>
      </c>
      <c r="H8" s="32">
        <v>54.3</v>
      </c>
      <c r="I8" s="41">
        <v>43.6</v>
      </c>
      <c r="K8" s="33">
        <v>99.8</v>
      </c>
      <c r="L8" s="33">
        <v>8.1999999999999993</v>
      </c>
      <c r="M8" s="32">
        <v>54.2</v>
      </c>
      <c r="N8" s="41">
        <v>38.700000000000003</v>
      </c>
      <c r="P8" s="33">
        <v>200.1</v>
      </c>
      <c r="Q8" s="33">
        <v>10.7</v>
      </c>
      <c r="R8" s="32">
        <v>46.6</v>
      </c>
      <c r="S8" s="31">
        <v>19.2</v>
      </c>
      <c r="U8" s="33">
        <v>500.2</v>
      </c>
      <c r="V8" s="33">
        <v>10.199999999999999</v>
      </c>
      <c r="W8" s="32">
        <v>46.8</v>
      </c>
      <c r="X8" s="43">
        <v>21.4</v>
      </c>
    </row>
    <row r="9" spans="1:24" x14ac:dyDescent="0.25">
      <c r="A9" s="27">
        <v>99.8</v>
      </c>
      <c r="B9" s="27">
        <v>9.8000000000000007</v>
      </c>
      <c r="C9" s="25">
        <v>57.6</v>
      </c>
      <c r="D9" s="23">
        <v>34.1</v>
      </c>
      <c r="E9" s="9"/>
      <c r="F9" s="27">
        <v>500.2</v>
      </c>
      <c r="G9" s="27">
        <v>6.5</v>
      </c>
      <c r="H9" s="25">
        <v>54.3</v>
      </c>
      <c r="I9" s="23">
        <v>43.6</v>
      </c>
      <c r="K9" s="27">
        <v>99.8</v>
      </c>
      <c r="L9" s="27">
        <v>8.1</v>
      </c>
      <c r="M9" s="25">
        <v>54.2</v>
      </c>
      <c r="N9" s="23">
        <v>38.700000000000003</v>
      </c>
      <c r="P9" s="27">
        <v>200.1</v>
      </c>
      <c r="Q9" s="27">
        <v>10.7</v>
      </c>
      <c r="R9" s="25">
        <v>46.6</v>
      </c>
      <c r="S9" s="29">
        <v>19.2</v>
      </c>
      <c r="U9" s="27">
        <v>500.2</v>
      </c>
      <c r="V9" s="27">
        <v>10.199999999999999</v>
      </c>
      <c r="W9" s="25">
        <v>46.8</v>
      </c>
      <c r="X9" s="44">
        <v>21.4</v>
      </c>
    </row>
    <row r="10" spans="1:24" x14ac:dyDescent="0.25">
      <c r="A10" s="28">
        <v>99.8</v>
      </c>
      <c r="B10" s="28">
        <v>9.6999999999999993</v>
      </c>
      <c r="C10" s="26">
        <v>57.6</v>
      </c>
      <c r="D10" s="24">
        <v>34.1</v>
      </c>
      <c r="E10" s="9"/>
      <c r="F10" s="28">
        <v>500.2</v>
      </c>
      <c r="G10" s="28">
        <v>6.5</v>
      </c>
      <c r="H10" s="26">
        <v>54.3</v>
      </c>
      <c r="I10" s="24">
        <v>43.6</v>
      </c>
      <c r="K10" s="28">
        <v>99.8</v>
      </c>
      <c r="L10" s="28">
        <v>8.1</v>
      </c>
      <c r="M10" s="26">
        <v>54.2</v>
      </c>
      <c r="N10" s="24">
        <v>38.700000000000003</v>
      </c>
      <c r="P10" s="28">
        <v>200.1</v>
      </c>
      <c r="Q10" s="28">
        <v>10.9</v>
      </c>
      <c r="R10" s="26">
        <v>46.6</v>
      </c>
      <c r="S10" s="30">
        <v>19.2</v>
      </c>
      <c r="U10" s="28">
        <v>500.2</v>
      </c>
      <c r="V10" s="28">
        <v>10.3</v>
      </c>
      <c r="W10" s="26">
        <v>46.8</v>
      </c>
      <c r="X10" s="45">
        <v>21.4</v>
      </c>
    </row>
    <row r="11" spans="1:24" x14ac:dyDescent="0.25">
      <c r="A11" s="42">
        <v>30</v>
      </c>
      <c r="B11" s="33">
        <v>5.3</v>
      </c>
      <c r="C11" s="32">
        <v>57.6</v>
      </c>
      <c r="D11" s="41">
        <v>50.4</v>
      </c>
      <c r="F11" s="27">
        <v>399.9</v>
      </c>
      <c r="G11" s="27">
        <v>5.8</v>
      </c>
      <c r="H11" s="25">
        <v>54.3</v>
      </c>
      <c r="I11" s="31">
        <v>45.6</v>
      </c>
      <c r="K11" s="27">
        <v>129.80000000000001</v>
      </c>
      <c r="L11" s="33">
        <v>9.1</v>
      </c>
      <c r="M11" s="32">
        <v>54.2</v>
      </c>
      <c r="N11" s="41">
        <v>33.700000000000003</v>
      </c>
      <c r="P11" s="27">
        <v>149.80000000000001</v>
      </c>
      <c r="Q11" s="27">
        <v>9.1999999999999993</v>
      </c>
      <c r="R11" s="25">
        <v>46.6</v>
      </c>
      <c r="S11" s="29">
        <v>27</v>
      </c>
      <c r="U11" s="29">
        <v>399.9</v>
      </c>
      <c r="V11" s="27">
        <v>9</v>
      </c>
      <c r="W11" s="25">
        <v>46.8</v>
      </c>
      <c r="X11" s="44">
        <v>26.5</v>
      </c>
    </row>
    <row r="12" spans="1:24" x14ac:dyDescent="0.25">
      <c r="A12" s="34">
        <v>30</v>
      </c>
      <c r="B12" s="27">
        <v>5.4</v>
      </c>
      <c r="C12" s="25">
        <v>57.6</v>
      </c>
      <c r="D12" s="23">
        <v>50.4</v>
      </c>
      <c r="F12" s="27">
        <v>399.9</v>
      </c>
      <c r="G12" s="27">
        <v>5.9</v>
      </c>
      <c r="H12" s="25">
        <v>54.3</v>
      </c>
      <c r="I12" s="29">
        <v>45.6</v>
      </c>
      <c r="K12" s="27">
        <v>129.80000000000001</v>
      </c>
      <c r="L12" s="27">
        <v>9.1999999999999993</v>
      </c>
      <c r="M12" s="25">
        <v>54.2</v>
      </c>
      <c r="N12" s="23">
        <v>33.700000000000003</v>
      </c>
      <c r="P12" s="27">
        <v>149.80000000000001</v>
      </c>
      <c r="Q12" s="27">
        <v>9.3000000000000007</v>
      </c>
      <c r="R12" s="25">
        <v>46.6</v>
      </c>
      <c r="S12" s="29">
        <v>27</v>
      </c>
      <c r="U12" s="29">
        <v>399.9</v>
      </c>
      <c r="V12" s="27">
        <v>9.1</v>
      </c>
      <c r="W12" s="25">
        <v>46.8</v>
      </c>
      <c r="X12" s="44">
        <v>26.5</v>
      </c>
    </row>
    <row r="13" spans="1:24" x14ac:dyDescent="0.25">
      <c r="A13" s="35">
        <v>30</v>
      </c>
      <c r="B13" s="28">
        <v>5.5</v>
      </c>
      <c r="C13" s="26">
        <v>57.6</v>
      </c>
      <c r="D13" s="24">
        <v>50.4</v>
      </c>
      <c r="F13" s="28">
        <v>399.9</v>
      </c>
      <c r="G13" s="28">
        <v>6</v>
      </c>
      <c r="H13" s="26">
        <v>54.3</v>
      </c>
      <c r="I13" s="30">
        <v>45.6</v>
      </c>
      <c r="K13" s="30">
        <v>129.80000000000001</v>
      </c>
      <c r="L13" s="28">
        <v>9.3000000000000007</v>
      </c>
      <c r="M13" s="26">
        <v>54.2</v>
      </c>
      <c r="N13" s="24">
        <v>33.700000000000003</v>
      </c>
      <c r="P13" s="28">
        <v>149.80000000000001</v>
      </c>
      <c r="Q13" s="28">
        <v>9.4</v>
      </c>
      <c r="R13" s="26">
        <v>46.6</v>
      </c>
      <c r="S13" s="30">
        <v>27</v>
      </c>
      <c r="U13" s="30">
        <v>399.9</v>
      </c>
      <c r="V13" s="28">
        <v>9.1999999999999993</v>
      </c>
      <c r="W13" s="26">
        <v>46.8</v>
      </c>
      <c r="X13" s="45">
        <v>26.5</v>
      </c>
    </row>
    <row r="16" spans="1:24" x14ac:dyDescent="0.25">
      <c r="F16" t="s">
        <v>24</v>
      </c>
      <c r="H16" s="1"/>
      <c r="I16" s="10"/>
      <c r="K16" s="10"/>
      <c r="L16" s="1"/>
      <c r="M16" s="57" t="s">
        <v>42</v>
      </c>
      <c r="P16" s="10"/>
    </row>
    <row r="17" spans="6:16" x14ac:dyDescent="0.25">
      <c r="I17" s="10"/>
      <c r="K17" s="10"/>
      <c r="M17" s="10"/>
      <c r="P17" s="10"/>
    </row>
    <row r="18" spans="6:16" x14ac:dyDescent="0.25">
      <c r="F18" t="s">
        <v>29</v>
      </c>
      <c r="I18" s="10"/>
      <c r="K18" s="10"/>
      <c r="M18" s="10"/>
      <c r="P18" s="10"/>
    </row>
    <row r="19" spans="6:16" x14ac:dyDescent="0.25">
      <c r="H19" s="1"/>
      <c r="I19" s="10"/>
      <c r="K19" s="10"/>
      <c r="L19" s="1"/>
      <c r="M19" s="57" t="s">
        <v>41</v>
      </c>
      <c r="P19" s="10"/>
    </row>
    <row r="20" spans="6:16" x14ac:dyDescent="0.25">
      <c r="F20" t="s">
        <v>30</v>
      </c>
      <c r="I20" s="10"/>
      <c r="K20" s="10"/>
      <c r="M20" s="10"/>
      <c r="P20" s="10"/>
    </row>
    <row r="21" spans="6:16" x14ac:dyDescent="0.25">
      <c r="I21" s="10"/>
      <c r="K21" s="10"/>
      <c r="M21" s="10"/>
      <c r="P21" s="10"/>
    </row>
    <row r="22" spans="6:16" x14ac:dyDescent="0.25">
      <c r="M22" t="s">
        <v>43</v>
      </c>
    </row>
    <row r="23" spans="6:16" x14ac:dyDescent="0.25">
      <c r="F23" t="s">
        <v>27</v>
      </c>
    </row>
  </sheetData>
  <mergeCells count="1">
    <mergeCell ref="A1:B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workbookViewId="0"/>
  </sheetViews>
  <sheetFormatPr defaultRowHeight="15" x14ac:dyDescent="0.25"/>
  <cols>
    <col min="1" max="5" width="10.7109375" customWidth="1"/>
    <col min="6" max="6" width="5.7109375" customWidth="1"/>
    <col min="7" max="8" width="10.7109375" customWidth="1"/>
    <col min="9" max="9" width="5.7109375" customWidth="1"/>
    <col min="10" max="11" width="10.7109375" customWidth="1"/>
    <col min="12" max="12" width="5.7109375" customWidth="1"/>
    <col min="13" max="15" width="10.7109375" customWidth="1"/>
    <col min="16" max="16" width="5.7109375" customWidth="1"/>
    <col min="17" max="19" width="10.7109375" customWidth="1"/>
    <col min="20" max="20" width="5.7109375" customWidth="1"/>
  </cols>
  <sheetData>
    <row r="1" spans="1:26" s="3" customFormat="1" ht="30" customHeight="1" x14ac:dyDescent="0.25">
      <c r="A1" s="46" t="s">
        <v>31</v>
      </c>
    </row>
    <row r="3" spans="1:26" x14ac:dyDescent="0.25">
      <c r="A3" t="s">
        <v>7</v>
      </c>
      <c r="G3" t="s">
        <v>38</v>
      </c>
    </row>
    <row r="4" spans="1:26" ht="20.100000000000001" customHeight="1" x14ac:dyDescent="0.25">
      <c r="A4" s="3" t="s">
        <v>2</v>
      </c>
      <c r="B4" s="3" t="s">
        <v>4</v>
      </c>
      <c r="C4" s="3" t="s">
        <v>5</v>
      </c>
      <c r="D4" s="3" t="s">
        <v>3</v>
      </c>
      <c r="E4" s="3" t="s">
        <v>6</v>
      </c>
      <c r="F4" s="3"/>
      <c r="G4" s="3" t="s">
        <v>12</v>
      </c>
      <c r="H4" s="3" t="s">
        <v>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>
        <v>10</v>
      </c>
      <c r="B5" s="1">
        <v>57.6</v>
      </c>
      <c r="C5" s="1">
        <v>55.2</v>
      </c>
      <c r="D5" s="1">
        <f>B5-C5</f>
        <v>2.3999999999999986</v>
      </c>
      <c r="E5" s="2">
        <f>A5*10^(-3)*9.81/(D5*10^(-2))</f>
        <v>4.0875000000000021</v>
      </c>
      <c r="F5" s="2"/>
      <c r="G5" s="75">
        <f t="array" ref="G5:G9">LINEST(D5:D9,A5:A9,FALSE,TRUE)</f>
        <v>0.2367453484982727</v>
      </c>
      <c r="H5" s="4">
        <f>9.81/G5*0.1</f>
        <v>4.1436928168713631</v>
      </c>
    </row>
    <row r="6" spans="1:26" x14ac:dyDescent="0.25">
      <c r="A6" s="1">
        <v>20</v>
      </c>
      <c r="B6" s="1">
        <v>57.6</v>
      </c>
      <c r="C6" s="1">
        <v>52.8</v>
      </c>
      <c r="D6" s="1">
        <f t="shared" ref="D6:D9" si="0">B6-C6</f>
        <v>4.8000000000000043</v>
      </c>
      <c r="E6" s="2">
        <f t="shared" ref="E6:E9" si="1">A6*10^(-3)*9.81/(D6*10^(-2))</f>
        <v>4.0874999999999968</v>
      </c>
      <c r="F6" s="2"/>
      <c r="G6" s="75">
        <v>1.0183012081047683E-3</v>
      </c>
      <c r="H6" s="4">
        <f>9.81/(G5^2)*G6*0.1</f>
        <v>1.7823063592169987E-2</v>
      </c>
    </row>
    <row r="7" spans="1:26" x14ac:dyDescent="0.25">
      <c r="A7" s="1">
        <v>30</v>
      </c>
      <c r="B7" s="1">
        <v>57.6</v>
      </c>
      <c r="C7" s="1">
        <v>50.4</v>
      </c>
      <c r="D7" s="1">
        <f t="shared" si="0"/>
        <v>7.2000000000000028</v>
      </c>
      <c r="E7" s="2">
        <f t="shared" si="1"/>
        <v>4.0874999999999977</v>
      </c>
      <c r="F7" s="2"/>
      <c r="G7" s="7">
        <v>0.99992600242940743</v>
      </c>
      <c r="H7" s="2"/>
    </row>
    <row r="8" spans="1:26" x14ac:dyDescent="0.25">
      <c r="A8" s="1">
        <v>50</v>
      </c>
      <c r="B8" s="1">
        <v>57.6</v>
      </c>
      <c r="C8" s="1">
        <v>45.6</v>
      </c>
      <c r="D8" s="1">
        <f t="shared" si="0"/>
        <v>12</v>
      </c>
      <c r="E8" s="2">
        <f t="shared" si="1"/>
        <v>4.0875000000000004</v>
      </c>
      <c r="F8" s="2"/>
      <c r="G8" s="7">
        <v>54051.828697707126</v>
      </c>
      <c r="H8" s="2"/>
    </row>
    <row r="9" spans="1:26" x14ac:dyDescent="0.25">
      <c r="A9" s="1">
        <v>99.8</v>
      </c>
      <c r="B9" s="1">
        <v>57.6</v>
      </c>
      <c r="C9" s="1">
        <v>34.1</v>
      </c>
      <c r="D9" s="1">
        <f t="shared" si="0"/>
        <v>23.5</v>
      </c>
      <c r="E9" s="2">
        <f t="shared" si="1"/>
        <v>4.1661191489361702</v>
      </c>
      <c r="F9" s="2"/>
      <c r="G9" s="7">
        <v>776.83251202738245</v>
      </c>
      <c r="H9" s="2"/>
    </row>
    <row r="10" spans="1:26" x14ac:dyDescent="0.25">
      <c r="C10" s="1"/>
      <c r="D10" s="1"/>
      <c r="E10" s="2"/>
    </row>
    <row r="11" spans="1:26" x14ac:dyDescent="0.25">
      <c r="C11" s="71" t="s">
        <v>32</v>
      </c>
      <c r="D11" s="71"/>
      <c r="E11" s="4">
        <f>AVERAGE(E5:E9)</f>
        <v>4.1032238297872325</v>
      </c>
      <c r="F11" s="4"/>
      <c r="G11" s="4"/>
      <c r="H11" s="4"/>
    </row>
    <row r="12" spans="1:26" x14ac:dyDescent="0.25">
      <c r="C12" s="71" t="s">
        <v>33</v>
      </c>
      <c r="D12" s="71"/>
      <c r="E12" s="2">
        <f>STDEVA(E5:E9)</f>
        <v>3.5159552270891702E-2</v>
      </c>
      <c r="F12" s="2"/>
      <c r="G12" s="2"/>
      <c r="H12" s="2"/>
    </row>
    <row r="13" spans="1:26" x14ac:dyDescent="0.25">
      <c r="C13" s="71" t="s">
        <v>34</v>
      </c>
      <c r="D13" s="71"/>
      <c r="E13" s="4">
        <f>E12/SQRT(5)</f>
        <v>1.5723829787234189E-2</v>
      </c>
      <c r="F13" s="4"/>
      <c r="G13" s="4"/>
      <c r="H13" s="4"/>
    </row>
    <row r="15" spans="1:26" x14ac:dyDescent="0.25">
      <c r="A15" t="s">
        <v>8</v>
      </c>
      <c r="G15" t="s">
        <v>38</v>
      </c>
    </row>
    <row r="16" spans="1:26" ht="20.100000000000001" customHeight="1" x14ac:dyDescent="0.25">
      <c r="A16" s="3" t="s">
        <v>2</v>
      </c>
      <c r="B16" s="3" t="s">
        <v>4</v>
      </c>
      <c r="C16" s="3" t="s">
        <v>5</v>
      </c>
      <c r="D16" s="3" t="s">
        <v>3</v>
      </c>
      <c r="E16" s="3" t="s">
        <v>6</v>
      </c>
      <c r="F16" s="3"/>
      <c r="G16" s="3" t="s">
        <v>12</v>
      </c>
      <c r="H16" s="3" t="s">
        <v>6</v>
      </c>
    </row>
    <row r="17" spans="1:24" x14ac:dyDescent="0.25">
      <c r="A17" s="1">
        <v>99.8</v>
      </c>
      <c r="B17" s="1">
        <v>54.3</v>
      </c>
      <c r="C17" s="1">
        <v>52.1</v>
      </c>
      <c r="D17" s="1">
        <f>B17-C17</f>
        <v>2.1999999999999957</v>
      </c>
      <c r="E17" s="2">
        <f>A17*10^(-3)*9.81/(D17*10^(-2))</f>
        <v>44.501727272727365</v>
      </c>
      <c r="F17" s="2"/>
      <c r="G17" s="2">
        <f t="array" ref="G17:G21">LINEST(D17:D21,A17:A21,FALSE,TRUE)</f>
        <v>2.1616910195505712E-2</v>
      </c>
      <c r="H17" s="4">
        <f>9.81/G17*0.1</f>
        <v>45.381138707045935</v>
      </c>
    </row>
    <row r="18" spans="1:24" x14ac:dyDescent="0.25">
      <c r="A18" s="1">
        <v>200.1</v>
      </c>
      <c r="B18" s="1">
        <v>54.3</v>
      </c>
      <c r="C18" s="1">
        <v>50</v>
      </c>
      <c r="D18" s="1">
        <f t="shared" ref="D18:D21" si="2">B18-C18</f>
        <v>4.2999999999999972</v>
      </c>
      <c r="E18" s="2">
        <f t="shared" ref="E18:E21" si="3">A18*10^(-3)*9.81/(D18*10^(-2))</f>
        <v>45.650720930232588</v>
      </c>
      <c r="F18" s="2"/>
      <c r="G18" s="6">
        <v>1.2053693498479713E-4</v>
      </c>
      <c r="H18" s="4">
        <f>9.81/(G17^2)*G18*0.1</f>
        <v>0.25304742057930757</v>
      </c>
    </row>
    <row r="19" spans="1:24" x14ac:dyDescent="0.25">
      <c r="A19" s="1">
        <v>299.89999999999998</v>
      </c>
      <c r="B19" s="1">
        <v>54.3</v>
      </c>
      <c r="C19" s="1">
        <v>47.7</v>
      </c>
      <c r="D19" s="1">
        <f t="shared" si="2"/>
        <v>6.5999999999999943</v>
      </c>
      <c r="E19" s="2">
        <f t="shared" si="3"/>
        <v>44.576045454545493</v>
      </c>
      <c r="F19" s="2"/>
      <c r="G19" s="7">
        <v>0.99987564620796032</v>
      </c>
      <c r="H19" s="2"/>
    </row>
    <row r="20" spans="1:24" x14ac:dyDescent="0.25">
      <c r="A20" s="1">
        <v>399.9</v>
      </c>
      <c r="B20" s="1">
        <v>54.3</v>
      </c>
      <c r="C20" s="1">
        <v>45.6</v>
      </c>
      <c r="D20" s="1">
        <f t="shared" si="2"/>
        <v>8.6999999999999957</v>
      </c>
      <c r="E20" s="2">
        <f t="shared" si="3"/>
        <v>45.092172413793129</v>
      </c>
      <c r="F20" s="2"/>
      <c r="G20" s="7">
        <v>32162.288895507976</v>
      </c>
      <c r="H20" s="2"/>
    </row>
    <row r="21" spans="1:24" x14ac:dyDescent="0.25">
      <c r="A21" s="1">
        <v>500.2</v>
      </c>
      <c r="B21" s="1">
        <v>54.3</v>
      </c>
      <c r="C21" s="1">
        <v>43.6</v>
      </c>
      <c r="D21" s="1">
        <f t="shared" si="2"/>
        <v>10.699999999999996</v>
      </c>
      <c r="E21" s="2">
        <f t="shared" si="3"/>
        <v>45.85945794392525</v>
      </c>
      <c r="F21" s="2"/>
      <c r="G21" s="7">
        <v>257.03803237068007</v>
      </c>
      <c r="H21" s="2"/>
    </row>
    <row r="23" spans="1:24" x14ac:dyDescent="0.25">
      <c r="C23" s="71" t="s">
        <v>32</v>
      </c>
      <c r="D23" s="71"/>
      <c r="E23" s="4">
        <f>AVERAGE(E17:E21)</f>
        <v>45.136024803044769</v>
      </c>
      <c r="F23" s="4"/>
      <c r="G23" s="4"/>
      <c r="H23" s="4"/>
    </row>
    <row r="24" spans="1:24" x14ac:dyDescent="0.25">
      <c r="C24" s="71" t="s">
        <v>33</v>
      </c>
      <c r="D24" s="71"/>
      <c r="E24" s="2">
        <f>STDEVA(E17:E21)</f>
        <v>0.61361650736063267</v>
      </c>
      <c r="F24" s="2"/>
      <c r="G24" s="2"/>
      <c r="H24" s="2"/>
    </row>
    <row r="25" spans="1:24" x14ac:dyDescent="0.25">
      <c r="C25" s="71" t="s">
        <v>34</v>
      </c>
      <c r="D25" s="71"/>
      <c r="E25" s="4">
        <f>E24/SQRT(5)</f>
        <v>0.27441764451487494</v>
      </c>
      <c r="F25" s="4"/>
      <c r="G25" s="4"/>
      <c r="H25" s="4"/>
    </row>
    <row r="27" spans="1:24" x14ac:dyDescent="0.25">
      <c r="A27" t="s">
        <v>9</v>
      </c>
      <c r="G27" t="s">
        <v>38</v>
      </c>
    </row>
    <row r="28" spans="1:24" s="3" customFormat="1" ht="20.100000000000001" customHeight="1" x14ac:dyDescent="0.25">
      <c r="A28" s="3" t="s">
        <v>2</v>
      </c>
      <c r="B28" s="3" t="s">
        <v>4</v>
      </c>
      <c r="C28" s="3" t="s">
        <v>5</v>
      </c>
      <c r="D28" s="3" t="s">
        <v>3</v>
      </c>
      <c r="E28" s="3" t="s">
        <v>6</v>
      </c>
      <c r="G28" s="3" t="s">
        <v>12</v>
      </c>
      <c r="H28" s="3" t="s">
        <v>6</v>
      </c>
      <c r="K28" s="14"/>
      <c r="L28" s="20"/>
      <c r="M28" s="68" t="s">
        <v>36</v>
      </c>
      <c r="N28" s="68"/>
      <c r="O28" s="68"/>
      <c r="P28" s="47"/>
      <c r="Q28" s="68" t="s">
        <v>38</v>
      </c>
      <c r="R28" s="68"/>
      <c r="S28" s="68"/>
      <c r="T28" s="20"/>
      <c r="U28" s="68" t="s">
        <v>39</v>
      </c>
      <c r="V28" s="68"/>
      <c r="W28" s="68"/>
      <c r="X28" s="40"/>
    </row>
    <row r="29" spans="1:24" x14ac:dyDescent="0.25">
      <c r="A29" s="1">
        <v>30</v>
      </c>
      <c r="B29" s="1">
        <v>54.2</v>
      </c>
      <c r="C29" s="1">
        <v>49.4</v>
      </c>
      <c r="D29" s="1">
        <f>B29-C29</f>
        <v>4.8000000000000043</v>
      </c>
      <c r="E29" s="2">
        <f>A29*10^(-3)*9.81/(D29*10^(-2))</f>
        <v>6.1312499999999943</v>
      </c>
      <c r="F29" s="2"/>
      <c r="G29" s="2">
        <f t="array" ref="G29:G33">LINEST(D29:D33,A29:A33,FALSE,TRUE)</f>
        <v>0.15777391220735976</v>
      </c>
      <c r="H29" s="4">
        <f>9.81/G29*0.1</f>
        <v>6.2177579694587743</v>
      </c>
      <c r="K29" s="72" t="s">
        <v>7</v>
      </c>
      <c r="L29" s="48"/>
      <c r="M29" s="68"/>
      <c r="N29" s="68"/>
      <c r="O29" s="68"/>
      <c r="P29" s="47"/>
      <c r="Q29" s="68"/>
      <c r="R29" s="68"/>
      <c r="S29" s="68"/>
      <c r="T29" s="22"/>
      <c r="U29" s="68"/>
      <c r="V29" s="68"/>
      <c r="W29" s="68"/>
      <c r="X29" s="54"/>
    </row>
    <row r="30" spans="1:24" x14ac:dyDescent="0.25">
      <c r="A30" s="1">
        <v>50</v>
      </c>
      <c r="B30" s="1">
        <v>54.2</v>
      </c>
      <c r="C30" s="1">
        <v>46.2</v>
      </c>
      <c r="D30" s="1">
        <f t="shared" ref="D30:D33" si="4">B30-C30</f>
        <v>8</v>
      </c>
      <c r="E30" s="2">
        <f t="shared" ref="E30:E33" si="5">A30*10^(-3)*9.81/(D30*10^(-2))</f>
        <v>6.1312500000000005</v>
      </c>
      <c r="F30" s="2"/>
      <c r="G30" s="6">
        <v>8.6450070087500661E-4</v>
      </c>
      <c r="H30" s="4">
        <f>9.81/(G29^2)*G30*0.1</f>
        <v>3.4069359422384447E-2</v>
      </c>
      <c r="K30" s="72"/>
      <c r="L30" s="48"/>
      <c r="M30" s="69"/>
      <c r="N30" s="69"/>
      <c r="O30" s="69"/>
      <c r="P30" s="36"/>
      <c r="Q30" s="69"/>
      <c r="R30" s="69"/>
      <c r="S30" s="69"/>
      <c r="T30" s="22"/>
      <c r="U30" s="69"/>
      <c r="V30" s="69"/>
      <c r="W30" s="69"/>
      <c r="X30" s="54"/>
    </row>
    <row r="31" spans="1:24" x14ac:dyDescent="0.25">
      <c r="A31" s="1">
        <v>80</v>
      </c>
      <c r="B31" s="1">
        <v>54.2</v>
      </c>
      <c r="C31" s="1">
        <v>41.4</v>
      </c>
      <c r="D31" s="1">
        <f t="shared" si="4"/>
        <v>12.800000000000004</v>
      </c>
      <c r="E31" s="2">
        <f t="shared" si="5"/>
        <v>6.1312499999999979</v>
      </c>
      <c r="F31" s="2"/>
      <c r="G31" s="7">
        <v>0.99987992069967302</v>
      </c>
      <c r="H31" s="2"/>
      <c r="K31" s="72" t="s">
        <v>8</v>
      </c>
      <c r="L31" s="48"/>
      <c r="M31" s="69"/>
      <c r="N31" s="69"/>
      <c r="O31" s="69"/>
      <c r="P31" s="36"/>
      <c r="Q31" s="69"/>
      <c r="R31" s="69"/>
      <c r="S31" s="69"/>
      <c r="T31" s="22"/>
      <c r="U31" s="69"/>
      <c r="V31" s="69"/>
      <c r="W31" s="69"/>
      <c r="X31" s="54"/>
    </row>
    <row r="32" spans="1:24" x14ac:dyDescent="0.25">
      <c r="A32" s="1">
        <v>99.8</v>
      </c>
      <c r="B32" s="1">
        <v>54.2</v>
      </c>
      <c r="C32" s="1">
        <v>38.700000000000003</v>
      </c>
      <c r="D32" s="1">
        <f t="shared" si="4"/>
        <v>15.5</v>
      </c>
      <c r="E32" s="2">
        <f t="shared" si="5"/>
        <v>6.3163741935483877</v>
      </c>
      <c r="F32" s="2"/>
      <c r="G32" s="7">
        <v>33307.320011948301</v>
      </c>
      <c r="H32" s="2"/>
      <c r="K32" s="72"/>
      <c r="L32" s="48"/>
      <c r="M32" s="69"/>
      <c r="N32" s="69"/>
      <c r="O32" s="69"/>
      <c r="P32" s="36"/>
      <c r="Q32" s="69"/>
      <c r="R32" s="69"/>
      <c r="S32" s="69"/>
      <c r="T32" s="22"/>
      <c r="U32" s="69"/>
      <c r="V32" s="69"/>
      <c r="W32" s="69"/>
      <c r="X32" s="54"/>
    </row>
    <row r="33" spans="1:24" x14ac:dyDescent="0.25">
      <c r="A33" s="1">
        <v>129.80000000000001</v>
      </c>
      <c r="B33" s="1">
        <v>54.2</v>
      </c>
      <c r="C33" s="1">
        <v>33.700000000000003</v>
      </c>
      <c r="D33" s="1">
        <f t="shared" si="4"/>
        <v>20.5</v>
      </c>
      <c r="E33" s="2">
        <f t="shared" si="5"/>
        <v>6.2114048780487812</v>
      </c>
      <c r="F33" s="2"/>
      <c r="G33" s="7">
        <v>911.27056212726814</v>
      </c>
      <c r="H33" s="2"/>
      <c r="K33" s="72" t="s">
        <v>9</v>
      </c>
      <c r="L33" s="48"/>
      <c r="M33" s="69"/>
      <c r="N33" s="69"/>
      <c r="O33" s="69"/>
      <c r="P33" s="36"/>
      <c r="Q33" s="69"/>
      <c r="R33" s="69"/>
      <c r="S33" s="69"/>
      <c r="T33" s="22"/>
      <c r="U33" s="69"/>
      <c r="V33" s="69"/>
      <c r="W33" s="69"/>
      <c r="X33" s="54"/>
    </row>
    <row r="34" spans="1:24" x14ac:dyDescent="0.25">
      <c r="K34" s="72"/>
      <c r="L34" s="48"/>
      <c r="M34" s="69"/>
      <c r="N34" s="69"/>
      <c r="O34" s="69"/>
      <c r="P34" s="36"/>
      <c r="Q34" s="69"/>
      <c r="R34" s="69"/>
      <c r="S34" s="69"/>
      <c r="T34" s="22"/>
      <c r="U34" s="69"/>
      <c r="V34" s="69"/>
      <c r="W34" s="69"/>
      <c r="X34" s="54"/>
    </row>
    <row r="35" spans="1:24" x14ac:dyDescent="0.25">
      <c r="C35" s="71" t="s">
        <v>32</v>
      </c>
      <c r="D35" s="71"/>
      <c r="E35" s="4">
        <f>AVERAGE(E29:E33)</f>
        <v>6.1843058143194325</v>
      </c>
      <c r="F35" s="4"/>
      <c r="G35" s="4"/>
      <c r="H35" s="4"/>
      <c r="K35" s="72" t="s">
        <v>10</v>
      </c>
      <c r="L35" s="48"/>
      <c r="M35" s="69"/>
      <c r="N35" s="69"/>
      <c r="O35" s="69"/>
      <c r="P35" s="36"/>
      <c r="Q35" s="69"/>
      <c r="R35" s="69"/>
      <c r="S35" s="69"/>
      <c r="T35" s="22"/>
      <c r="U35" s="69"/>
      <c r="V35" s="69"/>
      <c r="W35" s="69"/>
      <c r="X35" s="54"/>
    </row>
    <row r="36" spans="1:24" x14ac:dyDescent="0.25">
      <c r="C36" s="71" t="s">
        <v>33</v>
      </c>
      <c r="D36" s="71"/>
      <c r="E36" s="2">
        <f>STDEVA(E29:E33)</f>
        <v>8.1579982756901662E-2</v>
      </c>
      <c r="F36" s="2"/>
      <c r="G36" s="2"/>
      <c r="H36" s="2"/>
      <c r="K36" s="72"/>
      <c r="L36" s="48"/>
      <c r="M36" s="69"/>
      <c r="N36" s="69"/>
      <c r="O36" s="69"/>
      <c r="P36" s="36"/>
      <c r="Q36" s="69"/>
      <c r="R36" s="69"/>
      <c r="S36" s="69"/>
      <c r="T36" s="22"/>
      <c r="U36" s="69"/>
      <c r="V36" s="69"/>
      <c r="W36" s="69"/>
      <c r="X36" s="54"/>
    </row>
    <row r="37" spans="1:24" x14ac:dyDescent="0.25">
      <c r="C37" s="71" t="s">
        <v>34</v>
      </c>
      <c r="D37" s="71"/>
      <c r="E37" s="4">
        <f>E36/SQRT(5)</f>
        <v>3.6483677409538562E-2</v>
      </c>
      <c r="F37" s="4"/>
      <c r="G37" s="4"/>
      <c r="H37" s="4"/>
      <c r="K37" s="72" t="s">
        <v>11</v>
      </c>
      <c r="L37" s="48"/>
      <c r="M37" s="69"/>
      <c r="N37" s="69"/>
      <c r="O37" s="69"/>
      <c r="P37" s="36"/>
      <c r="Q37" s="69"/>
      <c r="R37" s="69"/>
      <c r="S37" s="69"/>
      <c r="T37" s="22"/>
      <c r="U37" s="69"/>
      <c r="V37" s="69"/>
      <c r="W37" s="69"/>
      <c r="X37" s="54"/>
    </row>
    <row r="38" spans="1:24" x14ac:dyDescent="0.25">
      <c r="K38" s="73"/>
      <c r="L38" s="49"/>
      <c r="M38" s="70"/>
      <c r="N38" s="70"/>
      <c r="O38" s="70"/>
      <c r="P38" s="18"/>
      <c r="Q38" s="70"/>
      <c r="R38" s="70"/>
      <c r="S38" s="70"/>
      <c r="T38" s="60"/>
      <c r="U38" s="70"/>
      <c r="V38" s="70"/>
      <c r="W38" s="70"/>
      <c r="X38" s="55"/>
    </row>
    <row r="39" spans="1:24" x14ac:dyDescent="0.25">
      <c r="A39" t="s">
        <v>10</v>
      </c>
      <c r="G39" t="s">
        <v>38</v>
      </c>
    </row>
    <row r="40" spans="1:24" ht="20.100000000000001" customHeight="1" x14ac:dyDescent="0.25">
      <c r="A40" s="3" t="s">
        <v>2</v>
      </c>
      <c r="B40" s="3" t="s">
        <v>4</v>
      </c>
      <c r="C40" s="3" t="s">
        <v>5</v>
      </c>
      <c r="D40" s="3" t="s">
        <v>3</v>
      </c>
      <c r="E40" s="3" t="s">
        <v>6</v>
      </c>
      <c r="F40" s="3"/>
      <c r="G40" s="3" t="s">
        <v>12</v>
      </c>
      <c r="H40" s="3" t="s">
        <v>6</v>
      </c>
    </row>
    <row r="41" spans="1:24" x14ac:dyDescent="0.25">
      <c r="A41" s="1">
        <v>50</v>
      </c>
      <c r="B41" s="1">
        <v>46.6</v>
      </c>
      <c r="C41" s="1">
        <v>39.6</v>
      </c>
      <c r="D41" s="1">
        <f>B41-C41</f>
        <v>7</v>
      </c>
      <c r="E41" s="2">
        <f>A41*10^(-3)*9.81/(D41*10^(-2))</f>
        <v>7.0071428571428571</v>
      </c>
      <c r="F41" s="2"/>
      <c r="G41" s="2">
        <f t="array" ref="G41:G45">LINEST(D41:D45,A41:A45,FALSE,TRUE)</f>
        <v>0.13572679974937568</v>
      </c>
      <c r="H41" s="4">
        <f>9.81/G41*0.1</f>
        <v>7.2277545909242038</v>
      </c>
    </row>
    <row r="42" spans="1:24" x14ac:dyDescent="0.25">
      <c r="A42" s="1">
        <v>99.8</v>
      </c>
      <c r="B42" s="1">
        <v>46.6</v>
      </c>
      <c r="C42" s="1">
        <v>32.9</v>
      </c>
      <c r="D42" s="1">
        <f t="shared" ref="D42:D45" si="6">B42-C42</f>
        <v>13.700000000000003</v>
      </c>
      <c r="E42" s="2">
        <f t="shared" ref="E42:E45" si="7">A42*10^(-3)*9.81/(D42*10^(-2))</f>
        <v>7.1462627737226265</v>
      </c>
      <c r="F42" s="2"/>
      <c r="G42" s="6">
        <v>1.278919583912384E-3</v>
      </c>
      <c r="H42" s="4">
        <f>9.81/(G41^2)*G42*0.1</f>
        <v>6.8105318265180168E-2</v>
      </c>
    </row>
    <row r="43" spans="1:24" x14ac:dyDescent="0.25">
      <c r="A43" s="1">
        <v>149.80000000000001</v>
      </c>
      <c r="B43" s="1">
        <v>46.6</v>
      </c>
      <c r="C43" s="1">
        <v>27</v>
      </c>
      <c r="D43" s="1">
        <f t="shared" si="6"/>
        <v>19.600000000000001</v>
      </c>
      <c r="E43" s="2">
        <f t="shared" si="7"/>
        <v>7.4976428571428579</v>
      </c>
      <c r="F43" s="2"/>
      <c r="G43" s="7">
        <v>0.99964497328425705</v>
      </c>
      <c r="H43" s="2"/>
    </row>
    <row r="44" spans="1:24" x14ac:dyDescent="0.25">
      <c r="A44" s="1">
        <v>179.8</v>
      </c>
      <c r="B44" s="1">
        <v>46.6</v>
      </c>
      <c r="C44" s="1">
        <v>22</v>
      </c>
      <c r="D44" s="1">
        <f t="shared" si="6"/>
        <v>24.6</v>
      </c>
      <c r="E44" s="2">
        <f t="shared" si="7"/>
        <v>7.1700731707317074</v>
      </c>
      <c r="F44" s="2"/>
      <c r="G44" s="7">
        <v>11262.757747029927</v>
      </c>
      <c r="H44" s="2"/>
    </row>
    <row r="45" spans="1:24" x14ac:dyDescent="0.25">
      <c r="A45" s="1">
        <v>200.1</v>
      </c>
      <c r="B45" s="1">
        <v>46.6</v>
      </c>
      <c r="C45" s="1">
        <v>19.2</v>
      </c>
      <c r="D45" s="1">
        <f t="shared" si="6"/>
        <v>27.400000000000002</v>
      </c>
      <c r="E45" s="2">
        <f t="shared" si="7"/>
        <v>7.164164233576642</v>
      </c>
      <c r="F45" s="2"/>
      <c r="G45" s="7">
        <v>1976.0681938391212</v>
      </c>
      <c r="H45" s="2"/>
    </row>
    <row r="47" spans="1:24" x14ac:dyDescent="0.25">
      <c r="C47" s="71" t="s">
        <v>32</v>
      </c>
      <c r="D47" s="71"/>
      <c r="E47" s="4">
        <f>AVERAGE(E41:E45)</f>
        <v>7.1970571784633393</v>
      </c>
      <c r="F47" s="4"/>
      <c r="G47" s="4"/>
      <c r="H47" s="4"/>
    </row>
    <row r="48" spans="1:24" x14ac:dyDescent="0.25">
      <c r="C48" s="71" t="s">
        <v>33</v>
      </c>
      <c r="D48" s="71"/>
      <c r="E48" s="2">
        <f>STDEVA(E41:E45)</f>
        <v>0.18083787885796326</v>
      </c>
      <c r="F48" s="2"/>
      <c r="G48" s="2"/>
      <c r="H48" s="2"/>
    </row>
    <row r="49" spans="1:8" x14ac:dyDescent="0.25">
      <c r="C49" s="71" t="s">
        <v>34</v>
      </c>
      <c r="D49" s="71"/>
      <c r="E49" s="4">
        <f>E48/SQRT(5)</f>
        <v>8.0873158006655579E-2</v>
      </c>
      <c r="F49" s="4"/>
      <c r="G49" s="4"/>
      <c r="H49" s="4"/>
    </row>
    <row r="51" spans="1:8" x14ac:dyDescent="0.25">
      <c r="A51" t="s">
        <v>11</v>
      </c>
      <c r="G51" t="s">
        <v>35</v>
      </c>
    </row>
    <row r="52" spans="1:8" ht="20.100000000000001" customHeight="1" x14ac:dyDescent="0.25">
      <c r="A52" s="3" t="s">
        <v>2</v>
      </c>
      <c r="B52" s="3" t="s">
        <v>4</v>
      </c>
      <c r="C52" s="3" t="s">
        <v>5</v>
      </c>
      <c r="D52" s="3" t="s">
        <v>3</v>
      </c>
      <c r="E52" s="3" t="s">
        <v>6</v>
      </c>
      <c r="F52" s="3"/>
      <c r="G52" s="3" t="s">
        <v>12</v>
      </c>
      <c r="H52" s="3" t="s">
        <v>6</v>
      </c>
    </row>
    <row r="53" spans="1:8" x14ac:dyDescent="0.25">
      <c r="A53" s="1">
        <v>99.8</v>
      </c>
      <c r="B53" s="1">
        <v>46.8</v>
      </c>
      <c r="C53" s="1">
        <v>41.7</v>
      </c>
      <c r="D53" s="1">
        <f>B53-C53</f>
        <v>5.0999999999999943</v>
      </c>
      <c r="E53" s="2">
        <f>A53*10^(-3)*9.81/(D53*10^(-2))</f>
        <v>19.196823529411787</v>
      </c>
      <c r="F53" s="2"/>
      <c r="G53" s="2">
        <f t="array" ref="G53:G57">LINEST(D53:D57,A53:A57,FALSE,TRUE)</f>
        <v>5.0779050311428688E-2</v>
      </c>
      <c r="H53" s="4">
        <f>9.81/G53*0.1</f>
        <v>19.318990685794873</v>
      </c>
    </row>
    <row r="54" spans="1:8" x14ac:dyDescent="0.25">
      <c r="A54" s="1">
        <v>200.1</v>
      </c>
      <c r="B54" s="1">
        <v>46.8</v>
      </c>
      <c r="C54" s="1">
        <v>36.6</v>
      </c>
      <c r="D54" s="1">
        <f t="shared" ref="D54:D57" si="8">B54-C54</f>
        <v>10.199999999999996</v>
      </c>
      <c r="E54" s="2">
        <f t="shared" ref="E54:E57" si="9">A54*10^(-3)*9.81/(D54*10^(-2))</f>
        <v>19.24491176470589</v>
      </c>
      <c r="F54" s="2"/>
      <c r="G54" s="6">
        <v>3.9499595402707974E-5</v>
      </c>
      <c r="H54" s="4">
        <f>9.81/(G53^2)*G54*0.1</f>
        <v>1.502769963198454E-2</v>
      </c>
    </row>
    <row r="55" spans="1:8" x14ac:dyDescent="0.25">
      <c r="A55" s="1">
        <v>299.89999999999998</v>
      </c>
      <c r="B55" s="1">
        <v>46.8</v>
      </c>
      <c r="C55" s="1">
        <v>31.6</v>
      </c>
      <c r="D55" s="1">
        <f t="shared" si="8"/>
        <v>15.199999999999996</v>
      </c>
      <c r="E55" s="2">
        <f t="shared" si="9"/>
        <v>19.35538815789474</v>
      </c>
      <c r="F55" s="2"/>
      <c r="G55" s="7">
        <v>0.99999757966720237</v>
      </c>
      <c r="H55" s="2"/>
    </row>
    <row r="56" spans="1:8" x14ac:dyDescent="0.25">
      <c r="A56" s="1">
        <v>399.9</v>
      </c>
      <c r="B56" s="1">
        <v>46.8</v>
      </c>
      <c r="C56" s="1">
        <v>26.5</v>
      </c>
      <c r="D56" s="1">
        <f t="shared" si="8"/>
        <v>20.299999999999997</v>
      </c>
      <c r="E56" s="2">
        <f t="shared" si="9"/>
        <v>19.325216748768476</v>
      </c>
      <c r="F56" s="2"/>
      <c r="G56" s="7">
        <v>1652661.2879861083</v>
      </c>
      <c r="H56" s="2"/>
    </row>
    <row r="57" spans="1:8" x14ac:dyDescent="0.25">
      <c r="A57" s="1">
        <v>500.2</v>
      </c>
      <c r="B57" s="1">
        <v>46.8</v>
      </c>
      <c r="C57" s="1">
        <v>21.4</v>
      </c>
      <c r="D57" s="1">
        <f t="shared" si="8"/>
        <v>25.4</v>
      </c>
      <c r="E57" s="2">
        <f t="shared" si="9"/>
        <v>19.318748031496064</v>
      </c>
      <c r="F57" s="2"/>
      <c r="G57" s="7">
        <v>1418.3365671451795</v>
      </c>
      <c r="H57" s="2"/>
    </row>
    <row r="59" spans="1:8" x14ac:dyDescent="0.25">
      <c r="C59" s="71" t="s">
        <v>32</v>
      </c>
      <c r="D59" s="71"/>
      <c r="E59" s="4">
        <f>AVERAGE(E53:E57)</f>
        <v>19.288217646455387</v>
      </c>
      <c r="F59" s="4"/>
      <c r="G59" s="4"/>
      <c r="H59" s="4"/>
    </row>
    <row r="60" spans="1:8" x14ac:dyDescent="0.25">
      <c r="C60" s="71" t="s">
        <v>33</v>
      </c>
      <c r="D60" s="71"/>
      <c r="E60" s="2">
        <f>STDEVA(E53:E57)</f>
        <v>6.5270972901457711E-2</v>
      </c>
      <c r="F60" s="2"/>
      <c r="G60" s="2"/>
      <c r="H60" s="2"/>
    </row>
    <row r="61" spans="1:8" x14ac:dyDescent="0.25">
      <c r="C61" s="71" t="s">
        <v>34</v>
      </c>
      <c r="D61" s="71"/>
      <c r="E61" s="4">
        <f>E60/SQRT(5)</f>
        <v>2.9190066473041225E-2</v>
      </c>
      <c r="F61" s="4"/>
      <c r="G61" s="4"/>
      <c r="H61" s="4"/>
    </row>
  </sheetData>
  <mergeCells count="38">
    <mergeCell ref="C11:D11"/>
    <mergeCell ref="C12:D12"/>
    <mergeCell ref="C13:D13"/>
    <mergeCell ref="C23:D23"/>
    <mergeCell ref="C24:D24"/>
    <mergeCell ref="C25:D25"/>
    <mergeCell ref="C35:D35"/>
    <mergeCell ref="C36:D36"/>
    <mergeCell ref="C37:D37"/>
    <mergeCell ref="C47:D47"/>
    <mergeCell ref="C49:D49"/>
    <mergeCell ref="C59:D59"/>
    <mergeCell ref="C60:D60"/>
    <mergeCell ref="C61:D61"/>
    <mergeCell ref="K29:K30"/>
    <mergeCell ref="K31:K32"/>
    <mergeCell ref="K33:K34"/>
    <mergeCell ref="K35:K36"/>
    <mergeCell ref="K37:K38"/>
    <mergeCell ref="C48:D48"/>
    <mergeCell ref="Q31:S32"/>
    <mergeCell ref="M33:O34"/>
    <mergeCell ref="M35:O36"/>
    <mergeCell ref="Q29:S30"/>
    <mergeCell ref="M28:O28"/>
    <mergeCell ref="Q28:S28"/>
    <mergeCell ref="M29:O30"/>
    <mergeCell ref="M31:O32"/>
    <mergeCell ref="U37:W38"/>
    <mergeCell ref="M37:O38"/>
    <mergeCell ref="Q37:S38"/>
    <mergeCell ref="Q35:S36"/>
    <mergeCell ref="Q33:S34"/>
    <mergeCell ref="U28:W28"/>
    <mergeCell ref="U29:W30"/>
    <mergeCell ref="U31:W32"/>
    <mergeCell ref="U33:W34"/>
    <mergeCell ref="U35:W3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workbookViewId="0"/>
  </sheetViews>
  <sheetFormatPr defaultRowHeight="15" x14ac:dyDescent="0.25"/>
  <cols>
    <col min="1" max="5" width="10.7109375" customWidth="1"/>
    <col min="6" max="6" width="5.7109375" customWidth="1"/>
    <col min="7" max="8" width="10.7109375" customWidth="1"/>
    <col min="9" max="9" width="5.7109375" customWidth="1"/>
    <col min="10" max="11" width="10.7109375" customWidth="1"/>
    <col min="12" max="12" width="5.7109375" customWidth="1"/>
    <col min="13" max="15" width="10.7109375" customWidth="1"/>
    <col min="16" max="16" width="5.7109375" customWidth="1"/>
    <col min="17" max="19" width="10.7109375" customWidth="1"/>
    <col min="20" max="20" width="5.7109375" customWidth="1"/>
    <col min="21" max="23" width="10.7109375" customWidth="1"/>
    <col min="24" max="24" width="5.7109375" customWidth="1"/>
  </cols>
  <sheetData>
    <row r="1" spans="1:18" s="3" customFormat="1" ht="30" customHeight="1" x14ac:dyDescent="0.25">
      <c r="A1" s="46" t="s">
        <v>37</v>
      </c>
      <c r="J1"/>
      <c r="K1"/>
      <c r="L1"/>
      <c r="M1"/>
      <c r="N1"/>
      <c r="O1"/>
      <c r="P1"/>
      <c r="Q1"/>
      <c r="R1"/>
    </row>
    <row r="3" spans="1:18" x14ac:dyDescent="0.25">
      <c r="A3" t="s">
        <v>7</v>
      </c>
      <c r="G3" t="s">
        <v>38</v>
      </c>
      <c r="J3" s="3"/>
      <c r="K3" s="3"/>
      <c r="L3" s="3"/>
      <c r="M3" s="3"/>
      <c r="N3" s="3"/>
      <c r="O3" s="3"/>
      <c r="P3" s="3"/>
      <c r="Q3" s="3"/>
      <c r="R3" s="3"/>
    </row>
    <row r="4" spans="1:18" ht="20.100000000000001" customHeight="1" x14ac:dyDescent="0.25">
      <c r="A4" s="36" t="s">
        <v>2</v>
      </c>
      <c r="B4" s="36" t="s">
        <v>13</v>
      </c>
      <c r="C4" s="3" t="s">
        <v>14</v>
      </c>
      <c r="D4" s="3" t="s">
        <v>6</v>
      </c>
      <c r="E4" s="3" t="s">
        <v>15</v>
      </c>
      <c r="F4" s="3"/>
      <c r="G4" s="3" t="s">
        <v>12</v>
      </c>
      <c r="H4" s="3" t="s">
        <v>6</v>
      </c>
    </row>
    <row r="5" spans="1:18" x14ac:dyDescent="0.25">
      <c r="A5" s="37">
        <v>50</v>
      </c>
      <c r="B5" s="37">
        <v>7</v>
      </c>
      <c r="C5" s="2">
        <f>2*PI()/(B5/10)</f>
        <v>8.9759790102565518</v>
      </c>
      <c r="D5" s="2">
        <f>A5*10^(-3)*C5^2</f>
        <v>4.0284099596283092</v>
      </c>
      <c r="E5" s="2">
        <f>(B5/10)^2</f>
        <v>0.48999999999999994</v>
      </c>
      <c r="F5" s="2"/>
      <c r="G5" s="8">
        <f t="array" ref="G5:G9">LINEST(E5:E13,A5:A13,FALSE,TRUE)</f>
        <v>9.6320235568156977E-3</v>
      </c>
      <c r="H5" s="4">
        <f>4*PI()^2/G5*10^(-3)</f>
        <v>4.0986629000115125</v>
      </c>
    </row>
    <row r="6" spans="1:18" x14ac:dyDescent="0.25">
      <c r="A6" s="37">
        <v>50</v>
      </c>
      <c r="B6" s="37">
        <v>7</v>
      </c>
      <c r="C6" s="2">
        <f t="shared" ref="C6:C9" si="0">2*PI()/(B6/10)</f>
        <v>8.9759790102565518</v>
      </c>
      <c r="D6" s="2">
        <f t="shared" ref="D6:D13" si="1">A6*10^(-3)*C6^2</f>
        <v>4.0284099596283092</v>
      </c>
      <c r="E6" s="2">
        <f t="shared" ref="E6:E13" si="2">(B6/10)^2</f>
        <v>0.48999999999999994</v>
      </c>
      <c r="F6" s="2"/>
      <c r="G6" s="8">
        <v>6.4143577809096141E-5</v>
      </c>
      <c r="H6" s="4">
        <f>4*PI()^2/(G5^2)*G6*10^(-3)</f>
        <v>2.7294669815680829E-2</v>
      </c>
    </row>
    <row r="7" spans="1:18" x14ac:dyDescent="0.25">
      <c r="A7" s="37">
        <v>50</v>
      </c>
      <c r="B7" s="37">
        <v>7.1</v>
      </c>
      <c r="C7" s="2">
        <f t="shared" si="0"/>
        <v>8.8495567706754734</v>
      </c>
      <c r="D7" s="2">
        <f t="shared" si="1"/>
        <v>3.9157327518704061</v>
      </c>
      <c r="E7" s="2">
        <f t="shared" si="2"/>
        <v>0.50409999999999999</v>
      </c>
      <c r="F7" s="2"/>
      <c r="G7" s="7">
        <v>0.99964534407211181</v>
      </c>
      <c r="H7" s="2"/>
    </row>
    <row r="8" spans="1:18" x14ac:dyDescent="0.25">
      <c r="A8" s="37">
        <v>99.8</v>
      </c>
      <c r="B8" s="37">
        <v>9.8000000000000007</v>
      </c>
      <c r="C8" s="2">
        <f t="shared" si="0"/>
        <v>6.4114135787546793</v>
      </c>
      <c r="D8" s="2">
        <f t="shared" si="1"/>
        <v>4.1024011629684205</v>
      </c>
      <c r="E8" s="2">
        <f t="shared" si="2"/>
        <v>0.96040000000000014</v>
      </c>
      <c r="F8" s="2"/>
      <c r="G8" s="7">
        <v>22549.073972052851</v>
      </c>
      <c r="H8" s="2"/>
    </row>
    <row r="9" spans="1:18" x14ac:dyDescent="0.25">
      <c r="A9" s="37">
        <v>99.8</v>
      </c>
      <c r="B9" s="37">
        <v>9.8000000000000007</v>
      </c>
      <c r="C9" s="2">
        <f t="shared" si="0"/>
        <v>6.4114135787546793</v>
      </c>
      <c r="D9" s="2">
        <f t="shared" si="1"/>
        <v>4.1024011629684205</v>
      </c>
      <c r="E9" s="2">
        <f t="shared" si="2"/>
        <v>0.96040000000000014</v>
      </c>
      <c r="F9" s="2"/>
      <c r="G9" s="7">
        <v>3.7184683152913616</v>
      </c>
      <c r="H9" s="2"/>
    </row>
    <row r="10" spans="1:18" x14ac:dyDescent="0.25">
      <c r="A10" s="37">
        <v>99.8</v>
      </c>
      <c r="B10" s="37">
        <v>9.6999999999999993</v>
      </c>
      <c r="C10" s="2">
        <f>2*PI()/(B10/10)</f>
        <v>6.4775106259583364</v>
      </c>
      <c r="D10" s="2">
        <f t="shared" si="1"/>
        <v>4.1874227621584357</v>
      </c>
      <c r="E10" s="2">
        <f t="shared" si="2"/>
        <v>0.94089999999999996</v>
      </c>
      <c r="F10" s="2"/>
    </row>
    <row r="11" spans="1:18" x14ac:dyDescent="0.25">
      <c r="A11" s="37">
        <v>30</v>
      </c>
      <c r="B11" s="37">
        <v>5.3</v>
      </c>
      <c r="C11" s="2">
        <f t="shared" ref="C11:C13" si="3">2*PI()/(B11/10)</f>
        <v>11.855066617319974</v>
      </c>
      <c r="D11" s="2">
        <f t="shared" si="1"/>
        <v>4.2162781350328329</v>
      </c>
      <c r="E11" s="2">
        <f t="shared" si="2"/>
        <v>0.28090000000000004</v>
      </c>
      <c r="F11" s="2"/>
    </row>
    <row r="12" spans="1:18" x14ac:dyDescent="0.25">
      <c r="A12" s="37">
        <v>30</v>
      </c>
      <c r="B12" s="37">
        <v>5.4</v>
      </c>
      <c r="C12" s="2">
        <f t="shared" si="3"/>
        <v>11.635528346628863</v>
      </c>
      <c r="D12" s="2">
        <f t="shared" si="1"/>
        <v>4.0615655971561138</v>
      </c>
      <c r="E12" s="2">
        <f t="shared" si="2"/>
        <v>0.29160000000000003</v>
      </c>
      <c r="F12" s="2"/>
    </row>
    <row r="13" spans="1:18" x14ac:dyDescent="0.25">
      <c r="A13" s="37">
        <v>30</v>
      </c>
      <c r="B13" s="37">
        <v>5.5</v>
      </c>
      <c r="C13" s="2">
        <f t="shared" si="3"/>
        <v>11.423973285781065</v>
      </c>
      <c r="D13" s="2">
        <f t="shared" si="1"/>
        <v>3.9152149690271822</v>
      </c>
      <c r="E13" s="2">
        <f t="shared" si="2"/>
        <v>0.30250000000000005</v>
      </c>
      <c r="F13" s="2"/>
    </row>
    <row r="14" spans="1:18" x14ac:dyDescent="0.25">
      <c r="A14" s="22"/>
      <c r="B14" s="37"/>
      <c r="C14" s="2"/>
      <c r="D14" s="2"/>
      <c r="E14" s="2"/>
      <c r="F14" s="2"/>
      <c r="G14" s="4"/>
      <c r="H14" s="4"/>
    </row>
    <row r="15" spans="1:18" x14ac:dyDescent="0.25">
      <c r="A15" s="22"/>
      <c r="B15" s="71" t="s">
        <v>32</v>
      </c>
      <c r="C15" s="71"/>
      <c r="D15" s="4">
        <f>AVERAGE(D5:D13)</f>
        <v>4.0619818289376033</v>
      </c>
      <c r="E15" s="4"/>
      <c r="F15" s="4"/>
      <c r="G15" s="2"/>
      <c r="H15" s="2"/>
    </row>
    <row r="16" spans="1:18" x14ac:dyDescent="0.25">
      <c r="A16" s="22"/>
      <c r="B16" s="71" t="s">
        <v>33</v>
      </c>
      <c r="C16" s="71"/>
      <c r="D16" s="2">
        <f>STDEVA(D5:D13)</f>
        <v>0.10487721434291887</v>
      </c>
      <c r="E16" s="2"/>
      <c r="F16" s="2"/>
      <c r="G16" s="4"/>
      <c r="H16" s="4"/>
    </row>
    <row r="17" spans="1:24" x14ac:dyDescent="0.25">
      <c r="A17" s="22"/>
      <c r="B17" s="71" t="s">
        <v>34</v>
      </c>
      <c r="C17" s="71"/>
      <c r="D17" s="4">
        <f>D16/SQRT(9)</f>
        <v>3.4959071447639621E-2</v>
      </c>
      <c r="E17" s="4"/>
      <c r="F17" s="4"/>
    </row>
    <row r="18" spans="1:24" x14ac:dyDescent="0.25">
      <c r="A18" s="22"/>
      <c r="B18" s="22"/>
    </row>
    <row r="19" spans="1:24" x14ac:dyDescent="0.25">
      <c r="A19" s="22" t="s">
        <v>8</v>
      </c>
      <c r="B19" s="22"/>
      <c r="G19" t="s">
        <v>38</v>
      </c>
    </row>
    <row r="20" spans="1:24" ht="20.100000000000001" customHeight="1" x14ac:dyDescent="0.25">
      <c r="A20" s="36" t="s">
        <v>2</v>
      </c>
      <c r="B20" s="36" t="s">
        <v>13</v>
      </c>
      <c r="C20" s="3" t="s">
        <v>14</v>
      </c>
      <c r="D20" s="3" t="s">
        <v>6</v>
      </c>
      <c r="E20" s="3" t="s">
        <v>15</v>
      </c>
      <c r="F20" s="3"/>
      <c r="G20" s="3" t="s">
        <v>12</v>
      </c>
      <c r="H20" s="3" t="s">
        <v>6</v>
      </c>
    </row>
    <row r="21" spans="1:24" x14ac:dyDescent="0.25">
      <c r="A21" s="37">
        <v>299.89999999999998</v>
      </c>
      <c r="B21" s="37">
        <v>5.2</v>
      </c>
      <c r="C21" s="2">
        <f>2*PI()/(B21/10)</f>
        <v>12.083048667653051</v>
      </c>
      <c r="D21" s="2">
        <f>A21*10^(-3)*C21^2</f>
        <v>43.785419524951159</v>
      </c>
      <c r="E21" s="2">
        <f t="shared" ref="E21:E29" si="4">(B21/10)^2</f>
        <v>0.27040000000000003</v>
      </c>
      <c r="F21" s="2"/>
      <c r="G21" s="8">
        <f t="array" ref="G21:G25">LINEST(E21:E29,A21:A29,FALSE,TRUE)</f>
        <v>8.6762280114912617E-4</v>
      </c>
      <c r="H21" s="4">
        <f>4*PI()^2/G21*10^(-3)</f>
        <v>45.501821243137108</v>
      </c>
    </row>
    <row r="22" spans="1:24" x14ac:dyDescent="0.25">
      <c r="A22" s="37">
        <v>299.89999999999998</v>
      </c>
      <c r="B22" s="37">
        <v>5.0999999999999996</v>
      </c>
      <c r="C22" s="2">
        <f t="shared" ref="C22:C25" si="5">2*PI()/(B22/10)</f>
        <v>12.319971190548207</v>
      </c>
      <c r="D22" s="2">
        <f t="shared" ref="D22:D29" si="6">A22*10^(-3)*C22^2</f>
        <v>45.519328871767755</v>
      </c>
      <c r="E22" s="2">
        <f t="shared" si="4"/>
        <v>0.2601</v>
      </c>
      <c r="F22" s="2"/>
      <c r="G22" s="8">
        <v>9.4941143320809486E-6</v>
      </c>
      <c r="H22" s="4">
        <f>4*PI()^2/(G21^2)*G22*10^(-3)</f>
        <v>0.49791164158905243</v>
      </c>
    </row>
    <row r="23" spans="1:24" x14ac:dyDescent="0.25">
      <c r="A23" s="37">
        <v>299.89999999999998</v>
      </c>
      <c r="B23" s="37">
        <v>5.3</v>
      </c>
      <c r="C23" s="2">
        <f t="shared" si="5"/>
        <v>11.855066617319974</v>
      </c>
      <c r="D23" s="2">
        <f t="shared" si="6"/>
        <v>42.148727089878221</v>
      </c>
      <c r="E23" s="2">
        <f t="shared" si="4"/>
        <v>0.28090000000000004</v>
      </c>
      <c r="F23" s="2"/>
      <c r="G23" s="7">
        <v>0.99904297967672018</v>
      </c>
      <c r="H23" s="2"/>
    </row>
    <row r="24" spans="1:24" x14ac:dyDescent="0.25">
      <c r="A24" s="37">
        <v>500.2</v>
      </c>
      <c r="B24" s="37">
        <v>6.6</v>
      </c>
      <c r="C24" s="2">
        <f t="shared" si="5"/>
        <v>9.5199777381508888</v>
      </c>
      <c r="D24" s="2">
        <f t="shared" si="6"/>
        <v>45.333114062671228</v>
      </c>
      <c r="E24" s="2">
        <f t="shared" si="4"/>
        <v>0.43559999999999988</v>
      </c>
      <c r="F24" s="2"/>
      <c r="G24" s="7">
        <v>8351.2791139300261</v>
      </c>
      <c r="H24" s="2"/>
    </row>
    <row r="25" spans="1:24" x14ac:dyDescent="0.25">
      <c r="A25" s="37">
        <v>500.2</v>
      </c>
      <c r="B25" s="37">
        <v>6.5</v>
      </c>
      <c r="C25" s="2">
        <f t="shared" si="5"/>
        <v>9.6664389341224393</v>
      </c>
      <c r="D25" s="2">
        <f t="shared" si="6"/>
        <v>46.738708841892503</v>
      </c>
      <c r="E25" s="2">
        <f t="shared" si="4"/>
        <v>0.42250000000000004</v>
      </c>
      <c r="F25" s="2"/>
      <c r="G25" s="7">
        <v>1.1292896215877755</v>
      </c>
      <c r="H25" s="2"/>
    </row>
    <row r="26" spans="1:24" x14ac:dyDescent="0.25">
      <c r="A26" s="37">
        <v>500.2</v>
      </c>
      <c r="B26" s="37">
        <v>6.5</v>
      </c>
      <c r="C26" s="2">
        <f>2*PI()/(B26/10)</f>
        <v>9.6664389341224393</v>
      </c>
      <c r="D26" s="2">
        <f t="shared" si="6"/>
        <v>46.738708841892503</v>
      </c>
      <c r="E26" s="2">
        <f t="shared" si="4"/>
        <v>0.42250000000000004</v>
      </c>
      <c r="F26" s="2"/>
    </row>
    <row r="27" spans="1:24" x14ac:dyDescent="0.25">
      <c r="A27" s="37">
        <v>399.9</v>
      </c>
      <c r="B27" s="37">
        <v>5.8</v>
      </c>
      <c r="C27" s="2">
        <f t="shared" ref="C27:C29" si="7">2*PI()/(B27/10)</f>
        <v>10.833078115826874</v>
      </c>
      <c r="D27" s="2">
        <f t="shared" si="6"/>
        <v>46.930497027296489</v>
      </c>
      <c r="E27" s="2">
        <f t="shared" si="4"/>
        <v>0.33639999999999998</v>
      </c>
      <c r="F27" s="2"/>
      <c r="J27" s="3"/>
      <c r="K27" s="14"/>
      <c r="L27" s="20"/>
      <c r="M27" s="68" t="s">
        <v>36</v>
      </c>
      <c r="N27" s="68"/>
      <c r="O27" s="68"/>
      <c r="P27" s="47"/>
      <c r="Q27" s="68" t="s">
        <v>38</v>
      </c>
      <c r="R27" s="68"/>
      <c r="S27" s="68"/>
      <c r="T27" s="16"/>
      <c r="U27" s="68" t="s">
        <v>39</v>
      </c>
      <c r="V27" s="68"/>
      <c r="W27" s="68"/>
      <c r="X27" s="40"/>
    </row>
    <row r="28" spans="1:24" x14ac:dyDescent="0.25">
      <c r="A28" s="37">
        <v>399.9</v>
      </c>
      <c r="B28" s="37">
        <v>5.9</v>
      </c>
      <c r="C28" s="2">
        <f t="shared" si="7"/>
        <v>10.649466622338281</v>
      </c>
      <c r="D28" s="2">
        <f t="shared" si="6"/>
        <v>45.353114622184812</v>
      </c>
      <c r="E28" s="2">
        <f t="shared" si="4"/>
        <v>0.34810000000000008</v>
      </c>
      <c r="F28" s="2"/>
      <c r="K28" s="72" t="s">
        <v>7</v>
      </c>
      <c r="L28" s="48"/>
      <c r="M28" s="68"/>
      <c r="N28" s="68"/>
      <c r="O28" s="68"/>
      <c r="P28" s="47"/>
      <c r="Q28" s="68"/>
      <c r="R28" s="68"/>
      <c r="S28" s="68"/>
      <c r="T28" s="47"/>
      <c r="U28" s="68"/>
      <c r="V28" s="68"/>
      <c r="W28" s="68"/>
      <c r="X28" s="54"/>
    </row>
    <row r="29" spans="1:24" x14ac:dyDescent="0.25">
      <c r="A29" s="37">
        <v>399.9</v>
      </c>
      <c r="B29" s="37">
        <v>6</v>
      </c>
      <c r="C29" s="2">
        <f t="shared" si="7"/>
        <v>10.471975511965978</v>
      </c>
      <c r="D29" s="2">
        <f t="shared" si="6"/>
        <v>43.853942222173721</v>
      </c>
      <c r="E29" s="2">
        <f t="shared" si="4"/>
        <v>0.36</v>
      </c>
      <c r="F29" s="2"/>
      <c r="K29" s="72"/>
      <c r="L29" s="48"/>
      <c r="M29" s="69"/>
      <c r="N29" s="69"/>
      <c r="O29" s="69"/>
      <c r="P29" s="36"/>
      <c r="Q29" s="69"/>
      <c r="R29" s="69"/>
      <c r="S29" s="69"/>
      <c r="T29" s="36"/>
      <c r="U29" s="69"/>
      <c r="V29" s="69"/>
      <c r="W29" s="69"/>
      <c r="X29" s="54"/>
    </row>
    <row r="30" spans="1:24" x14ac:dyDescent="0.25">
      <c r="A30" s="22"/>
      <c r="B30" s="22"/>
      <c r="C30" s="2"/>
      <c r="D30" s="2"/>
      <c r="E30" s="2"/>
      <c r="F30" s="2"/>
      <c r="G30" s="4"/>
      <c r="H30" s="4"/>
      <c r="K30" s="72" t="s">
        <v>8</v>
      </c>
      <c r="L30" s="48"/>
      <c r="M30" s="69"/>
      <c r="N30" s="69"/>
      <c r="O30" s="69"/>
      <c r="P30" s="36"/>
      <c r="Q30" s="69"/>
      <c r="R30" s="69"/>
      <c r="S30" s="69"/>
      <c r="T30" s="36"/>
      <c r="U30" s="69"/>
      <c r="V30" s="69"/>
      <c r="W30" s="69"/>
      <c r="X30" s="54"/>
    </row>
    <row r="31" spans="1:24" x14ac:dyDescent="0.25">
      <c r="A31" s="22"/>
      <c r="B31" s="71" t="s">
        <v>32</v>
      </c>
      <c r="C31" s="71"/>
      <c r="D31" s="4">
        <f>AVERAGE(D21:D29)</f>
        <v>45.155729011634264</v>
      </c>
      <c r="E31" s="4"/>
      <c r="F31" s="4"/>
      <c r="G31" s="2"/>
      <c r="H31" s="2"/>
      <c r="K31" s="72"/>
      <c r="L31" s="48"/>
      <c r="M31" s="69"/>
      <c r="N31" s="69"/>
      <c r="O31" s="69"/>
      <c r="P31" s="36"/>
      <c r="Q31" s="69"/>
      <c r="R31" s="69"/>
      <c r="S31" s="69"/>
      <c r="T31" s="36"/>
      <c r="U31" s="69"/>
      <c r="V31" s="69"/>
      <c r="W31" s="69"/>
      <c r="X31" s="54"/>
    </row>
    <row r="32" spans="1:24" x14ac:dyDescent="0.25">
      <c r="A32" s="22"/>
      <c r="B32" s="71" t="s">
        <v>33</v>
      </c>
      <c r="C32" s="71"/>
      <c r="D32" s="2">
        <f>STDEVA(D21:D29)</f>
        <v>1.6193571518218104</v>
      </c>
      <c r="E32" s="2"/>
      <c r="F32" s="2"/>
      <c r="G32" s="4"/>
      <c r="H32" s="4"/>
      <c r="K32" s="72" t="s">
        <v>9</v>
      </c>
      <c r="L32" s="48"/>
      <c r="M32" s="69"/>
      <c r="N32" s="69"/>
      <c r="O32" s="69"/>
      <c r="P32" s="36"/>
      <c r="Q32" s="69"/>
      <c r="R32" s="69"/>
      <c r="S32" s="69"/>
      <c r="T32" s="36"/>
      <c r="U32" s="69"/>
      <c r="V32" s="69"/>
      <c r="W32" s="69"/>
      <c r="X32" s="54"/>
    </row>
    <row r="33" spans="1:24" x14ac:dyDescent="0.25">
      <c r="A33" s="22"/>
      <c r="B33" s="71" t="s">
        <v>34</v>
      </c>
      <c r="C33" s="71"/>
      <c r="D33" s="4">
        <f>D32/SQRT(9)</f>
        <v>0.53978571727393676</v>
      </c>
      <c r="E33" s="4"/>
      <c r="F33" s="4"/>
      <c r="K33" s="72"/>
      <c r="L33" s="48"/>
      <c r="M33" s="69"/>
      <c r="N33" s="69"/>
      <c r="O33" s="69"/>
      <c r="P33" s="36"/>
      <c r="Q33" s="69"/>
      <c r="R33" s="69"/>
      <c r="S33" s="69"/>
      <c r="T33" s="36"/>
      <c r="U33" s="69"/>
      <c r="V33" s="69"/>
      <c r="W33" s="69"/>
      <c r="X33" s="54"/>
    </row>
    <row r="34" spans="1:24" x14ac:dyDescent="0.25">
      <c r="A34" s="22"/>
      <c r="B34" s="22"/>
      <c r="K34" s="72" t="s">
        <v>10</v>
      </c>
      <c r="L34" s="48"/>
      <c r="M34" s="69"/>
      <c r="N34" s="69"/>
      <c r="O34" s="69"/>
      <c r="P34" s="36"/>
      <c r="Q34" s="69"/>
      <c r="R34" s="69"/>
      <c r="S34" s="69"/>
      <c r="T34" s="36"/>
      <c r="U34" s="69"/>
      <c r="V34" s="69"/>
      <c r="W34" s="69"/>
      <c r="X34" s="54"/>
    </row>
    <row r="35" spans="1:24" x14ac:dyDescent="0.25">
      <c r="A35" s="22" t="s">
        <v>9</v>
      </c>
      <c r="B35" s="22"/>
      <c r="G35" t="s">
        <v>38</v>
      </c>
      <c r="K35" s="72"/>
      <c r="L35" s="48"/>
      <c r="M35" s="69"/>
      <c r="N35" s="69"/>
      <c r="O35" s="69"/>
      <c r="P35" s="36"/>
      <c r="Q35" s="69"/>
      <c r="R35" s="69"/>
      <c r="S35" s="69"/>
      <c r="T35" s="36"/>
      <c r="U35" s="69"/>
      <c r="V35" s="69"/>
      <c r="W35" s="69"/>
      <c r="X35" s="54"/>
    </row>
    <row r="36" spans="1:24" ht="20.100000000000001" customHeight="1" x14ac:dyDescent="0.25">
      <c r="A36" s="36" t="s">
        <v>2</v>
      </c>
      <c r="B36" s="36" t="s">
        <v>13</v>
      </c>
      <c r="C36" s="3" t="s">
        <v>14</v>
      </c>
      <c r="D36" s="3" t="s">
        <v>6</v>
      </c>
      <c r="E36" s="3" t="s">
        <v>15</v>
      </c>
      <c r="F36" s="3"/>
      <c r="G36" s="3" t="s">
        <v>12</v>
      </c>
      <c r="H36" s="3" t="s">
        <v>6</v>
      </c>
      <c r="K36" s="72" t="s">
        <v>11</v>
      </c>
      <c r="L36" s="48"/>
      <c r="M36" s="69"/>
      <c r="N36" s="69"/>
      <c r="O36" s="69"/>
      <c r="P36" s="36"/>
      <c r="Q36" s="69"/>
      <c r="R36" s="69"/>
      <c r="S36" s="69"/>
      <c r="T36" s="36"/>
      <c r="U36" s="69"/>
      <c r="V36" s="69"/>
      <c r="W36" s="69"/>
      <c r="X36" s="54"/>
    </row>
    <row r="37" spans="1:24" x14ac:dyDescent="0.25">
      <c r="A37" s="37">
        <v>50</v>
      </c>
      <c r="B37" s="37">
        <v>5.8</v>
      </c>
      <c r="C37" s="2">
        <f>2*PI()/(B37/10)</f>
        <v>10.833078115826874</v>
      </c>
      <c r="D37" s="2">
        <f>A37*10^(-3)*C37^2</f>
        <v>5.8677790731803574</v>
      </c>
      <c r="E37" s="2">
        <f t="shared" ref="E37:E45" si="8">(B37/10)^2</f>
        <v>0.33639999999999998</v>
      </c>
      <c r="F37" s="2"/>
      <c r="G37" s="8">
        <f t="array" ref="G37:G41">LINEST(E37:E45,A37:A45,FALSE,TRUE)</f>
        <v>6.5688620112041903E-3</v>
      </c>
      <c r="H37" s="4">
        <f>4*PI()^2/G37*10^(-3)</f>
        <v>6.0099325479848726</v>
      </c>
      <c r="K37" s="73"/>
      <c r="L37" s="49"/>
      <c r="M37" s="70"/>
      <c r="N37" s="70"/>
      <c r="O37" s="70"/>
      <c r="P37" s="18"/>
      <c r="Q37" s="70"/>
      <c r="R37" s="70"/>
      <c r="S37" s="70"/>
      <c r="T37" s="18"/>
      <c r="U37" s="70"/>
      <c r="V37" s="70"/>
      <c r="W37" s="70"/>
      <c r="X37" s="55"/>
    </row>
    <row r="38" spans="1:24" x14ac:dyDescent="0.25">
      <c r="A38" s="37">
        <v>50</v>
      </c>
      <c r="B38" s="37">
        <v>5.8</v>
      </c>
      <c r="C38" s="2">
        <f t="shared" ref="C38:C41" si="9">2*PI()/(B38/10)</f>
        <v>10.833078115826874</v>
      </c>
      <c r="D38" s="2">
        <f t="shared" ref="D38:D45" si="10">A38*10^(-3)*C38^2</f>
        <v>5.8677790731803574</v>
      </c>
      <c r="E38" s="2">
        <f t="shared" si="8"/>
        <v>0.33639999999999998</v>
      </c>
      <c r="F38" s="2"/>
      <c r="G38" s="8">
        <v>4.1549217992658828E-5</v>
      </c>
      <c r="H38" s="4">
        <f>4*PI()^2/(G37^2)*G38*10^(-3)</f>
        <v>3.8013889944937818E-2</v>
      </c>
    </row>
    <row r="39" spans="1:24" x14ac:dyDescent="0.25">
      <c r="A39" s="37">
        <v>50</v>
      </c>
      <c r="B39" s="37">
        <v>5.7</v>
      </c>
      <c r="C39" s="2">
        <f t="shared" si="9"/>
        <v>11.023132117858921</v>
      </c>
      <c r="D39" s="2">
        <f t="shared" si="10"/>
        <v>6.0754720843886458</v>
      </c>
      <c r="E39" s="2">
        <f t="shared" si="8"/>
        <v>0.32490000000000008</v>
      </c>
      <c r="F39" s="2"/>
      <c r="G39" s="7">
        <v>0.99968003944736961</v>
      </c>
      <c r="H39" s="2"/>
    </row>
    <row r="40" spans="1:24" x14ac:dyDescent="0.25">
      <c r="A40" s="37">
        <v>99.8</v>
      </c>
      <c r="B40" s="37">
        <v>8.1999999999999993</v>
      </c>
      <c r="C40" s="2">
        <f t="shared" si="9"/>
        <v>7.662421106316569</v>
      </c>
      <c r="D40" s="2">
        <f t="shared" si="10"/>
        <v>5.8595271816104582</v>
      </c>
      <c r="E40" s="2">
        <f t="shared" si="8"/>
        <v>0.67239999999999989</v>
      </c>
      <c r="F40" s="2"/>
      <c r="G40" s="7">
        <v>24995.082205699735</v>
      </c>
      <c r="H40" s="2"/>
    </row>
    <row r="41" spans="1:24" x14ac:dyDescent="0.25">
      <c r="A41" s="37">
        <v>99.8</v>
      </c>
      <c r="B41" s="37">
        <v>8.1</v>
      </c>
      <c r="C41" s="2">
        <f t="shared" si="9"/>
        <v>7.7570188977525758</v>
      </c>
      <c r="D41" s="2">
        <f t="shared" si="10"/>
        <v>6.0050999495730402</v>
      </c>
      <c r="E41" s="2">
        <f t="shared" si="8"/>
        <v>0.65609999999999991</v>
      </c>
      <c r="F41" s="2"/>
      <c r="G41" s="7">
        <v>3.7939263946875168</v>
      </c>
      <c r="H41" s="2"/>
    </row>
    <row r="42" spans="1:24" x14ac:dyDescent="0.25">
      <c r="A42" s="37">
        <v>99.8</v>
      </c>
      <c r="B42" s="37">
        <v>8.1</v>
      </c>
      <c r="C42" s="2">
        <f>2*PI()/(B42/10)</f>
        <v>7.7570188977525758</v>
      </c>
      <c r="D42" s="2">
        <f t="shared" si="10"/>
        <v>6.0050999495730402</v>
      </c>
      <c r="E42" s="2">
        <f t="shared" si="8"/>
        <v>0.65609999999999991</v>
      </c>
      <c r="F42" s="2"/>
    </row>
    <row r="43" spans="1:24" x14ac:dyDescent="0.25">
      <c r="A43" s="37">
        <v>129.80000000000001</v>
      </c>
      <c r="B43" s="37">
        <v>9.1</v>
      </c>
      <c r="C43" s="2">
        <f t="shared" ref="C43:C45" si="11">2*PI()/(B43/10)</f>
        <v>6.9045992386588866</v>
      </c>
      <c r="D43" s="2">
        <f t="shared" si="10"/>
        <v>6.1880190859142576</v>
      </c>
      <c r="E43" s="2">
        <f t="shared" si="8"/>
        <v>0.82809999999999984</v>
      </c>
      <c r="F43" s="2"/>
    </row>
    <row r="44" spans="1:24" x14ac:dyDescent="0.25">
      <c r="A44" s="37">
        <v>129.80000000000001</v>
      </c>
      <c r="B44" s="37">
        <v>9.1999999999999993</v>
      </c>
      <c r="C44" s="2">
        <f t="shared" si="11"/>
        <v>6.8295492469343335</v>
      </c>
      <c r="D44" s="2">
        <f t="shared" si="10"/>
        <v>6.0542280305359126</v>
      </c>
      <c r="E44" s="2">
        <f t="shared" si="8"/>
        <v>0.84639999999999982</v>
      </c>
      <c r="F44" s="2"/>
    </row>
    <row r="45" spans="1:24" x14ac:dyDescent="0.25">
      <c r="A45" s="37">
        <v>129.80000000000001</v>
      </c>
      <c r="B45" s="37">
        <v>9.3000000000000007</v>
      </c>
      <c r="C45" s="2">
        <f t="shared" si="11"/>
        <v>6.7561132335264364</v>
      </c>
      <c r="D45" s="2">
        <f t="shared" si="10"/>
        <v>5.9247295699451907</v>
      </c>
      <c r="E45" s="2">
        <f t="shared" si="8"/>
        <v>0.86490000000000011</v>
      </c>
      <c r="F45" s="2"/>
    </row>
    <row r="46" spans="1:24" x14ac:dyDescent="0.25">
      <c r="A46" s="22"/>
      <c r="B46" s="22"/>
      <c r="C46" s="2"/>
      <c r="D46" s="2"/>
      <c r="E46" s="2"/>
      <c r="F46" s="2"/>
      <c r="G46" s="4"/>
      <c r="H46" s="4"/>
    </row>
    <row r="47" spans="1:24" x14ac:dyDescent="0.25">
      <c r="A47" s="22"/>
      <c r="B47" s="71" t="s">
        <v>32</v>
      </c>
      <c r="C47" s="71"/>
      <c r="D47" s="4">
        <f>AVERAGE(D37:D45)</f>
        <v>5.9830815553223617</v>
      </c>
      <c r="E47" s="4"/>
      <c r="F47" s="4"/>
      <c r="G47" s="2"/>
      <c r="H47" s="2"/>
    </row>
    <row r="48" spans="1:24" x14ac:dyDescent="0.25">
      <c r="A48" s="22"/>
      <c r="B48" s="71" t="s">
        <v>33</v>
      </c>
      <c r="C48" s="71"/>
      <c r="D48" s="2">
        <f>STDEVA(D37:D45)</f>
        <v>0.11281999149604091</v>
      </c>
      <c r="E48" s="2"/>
      <c r="F48" s="2"/>
      <c r="G48" s="4"/>
      <c r="H48" s="4"/>
    </row>
    <row r="49" spans="1:8" x14ac:dyDescent="0.25">
      <c r="A49" s="22"/>
      <c r="B49" s="71" t="s">
        <v>34</v>
      </c>
      <c r="C49" s="71"/>
      <c r="D49" s="4">
        <f>D48/SQRT(9)</f>
        <v>3.7606663832013637E-2</v>
      </c>
      <c r="E49" s="4"/>
      <c r="F49" s="4"/>
    </row>
    <row r="50" spans="1:8" x14ac:dyDescent="0.25">
      <c r="A50" s="22"/>
      <c r="B50" s="22"/>
    </row>
    <row r="51" spans="1:8" x14ac:dyDescent="0.25">
      <c r="A51" s="22" t="s">
        <v>10</v>
      </c>
      <c r="B51" s="22"/>
      <c r="G51" t="s">
        <v>38</v>
      </c>
    </row>
    <row r="52" spans="1:8" ht="20.100000000000001" customHeight="1" x14ac:dyDescent="0.25">
      <c r="A52" s="36" t="s">
        <v>2</v>
      </c>
      <c r="B52" s="36" t="s">
        <v>13</v>
      </c>
      <c r="C52" s="3" t="s">
        <v>14</v>
      </c>
      <c r="D52" s="3" t="s">
        <v>6</v>
      </c>
      <c r="E52" s="3" t="s">
        <v>15</v>
      </c>
      <c r="F52" s="3"/>
      <c r="G52" s="3" t="s">
        <v>12</v>
      </c>
      <c r="H52" s="3" t="s">
        <v>6</v>
      </c>
    </row>
    <row r="53" spans="1:8" x14ac:dyDescent="0.25">
      <c r="A53" s="37">
        <v>99.8</v>
      </c>
      <c r="B53" s="37">
        <v>7.6</v>
      </c>
      <c r="C53" s="2">
        <f>2*PI()/(B53/10)</f>
        <v>8.2673490883941927</v>
      </c>
      <c r="D53" s="2">
        <f>A53*10^(-3)*C53^2</f>
        <v>6.8212362827473543</v>
      </c>
      <c r="E53" s="2">
        <f t="shared" ref="E53:E61" si="12">(B53/10)^2</f>
        <v>0.5776</v>
      </c>
      <c r="F53" s="2"/>
      <c r="G53" s="8">
        <f t="array" ref="G53:G57">LINEST(E53:E61,A53:A61,FALSE,TRUE)</f>
        <v>5.7867462156199236E-3</v>
      </c>
      <c r="H53" s="4">
        <f>4*PI()^2/G53*10^(-3)</f>
        <v>6.8222134051420777</v>
      </c>
    </row>
    <row r="54" spans="1:8" x14ac:dyDescent="0.25">
      <c r="A54" s="37">
        <v>99.8</v>
      </c>
      <c r="B54" s="37">
        <v>7.6</v>
      </c>
      <c r="C54" s="2">
        <f t="shared" ref="C54:C57" si="13">2*PI()/(B54/10)</f>
        <v>8.2673490883941927</v>
      </c>
      <c r="D54" s="2">
        <f t="shared" ref="D54:D61" si="14">A54*10^(-3)*C54^2</f>
        <v>6.8212362827473543</v>
      </c>
      <c r="E54" s="2">
        <f t="shared" si="12"/>
        <v>0.5776</v>
      </c>
      <c r="F54" s="2"/>
      <c r="G54" s="8">
        <v>3.3511556097237518E-5</v>
      </c>
      <c r="H54" s="4">
        <f>4*PI()^2/(G53^2)*G54*10^(-3)</f>
        <v>3.9508037628578213E-2</v>
      </c>
    </row>
    <row r="55" spans="1:8" x14ac:dyDescent="0.25">
      <c r="A55" s="37">
        <v>99.8</v>
      </c>
      <c r="B55" s="37">
        <v>7.6</v>
      </c>
      <c r="C55" s="2">
        <f t="shared" si="13"/>
        <v>8.2673490883941927</v>
      </c>
      <c r="D55" s="2">
        <f t="shared" si="14"/>
        <v>6.8212362827473543</v>
      </c>
      <c r="E55" s="2">
        <f t="shared" si="12"/>
        <v>0.5776</v>
      </c>
      <c r="F55" s="2"/>
      <c r="G55" s="7">
        <v>0.99973177836789873</v>
      </c>
      <c r="H55" s="2"/>
    </row>
    <row r="56" spans="1:8" x14ac:dyDescent="0.25">
      <c r="A56" s="37">
        <v>200.1</v>
      </c>
      <c r="B56" s="37">
        <v>10.7</v>
      </c>
      <c r="C56" s="2">
        <f t="shared" si="13"/>
        <v>5.8721358011024183</v>
      </c>
      <c r="D56" s="2">
        <f t="shared" si="14"/>
        <v>6.8998439712044073</v>
      </c>
      <c r="E56" s="2">
        <f t="shared" si="12"/>
        <v>1.1448999999999996</v>
      </c>
      <c r="F56" s="2"/>
      <c r="G56" s="7">
        <v>29818.080533956199</v>
      </c>
      <c r="H56" s="2"/>
    </row>
    <row r="57" spans="1:8" x14ac:dyDescent="0.25">
      <c r="A57" s="37">
        <v>200.1</v>
      </c>
      <c r="B57" s="37">
        <v>10.7</v>
      </c>
      <c r="C57" s="2">
        <f t="shared" si="13"/>
        <v>5.8721358011024183</v>
      </c>
      <c r="D57" s="2">
        <f t="shared" si="14"/>
        <v>6.8998439712044073</v>
      </c>
      <c r="E57" s="2">
        <f t="shared" si="12"/>
        <v>1.1448999999999996</v>
      </c>
      <c r="F57" s="2"/>
      <c r="G57" s="7">
        <v>7.2772803922872082</v>
      </c>
      <c r="H57" s="2"/>
    </row>
    <row r="58" spans="1:8" x14ac:dyDescent="0.25">
      <c r="A58" s="37">
        <v>200.1</v>
      </c>
      <c r="B58" s="37">
        <v>10.9</v>
      </c>
      <c r="C58" s="2">
        <f>2*PI()/(B58/10)</f>
        <v>5.7643901900730148</v>
      </c>
      <c r="D58" s="2">
        <f t="shared" si="14"/>
        <v>6.6489616721083431</v>
      </c>
      <c r="E58" s="2">
        <f t="shared" si="12"/>
        <v>1.1881000000000002</v>
      </c>
      <c r="F58" s="2"/>
    </row>
    <row r="59" spans="1:8" x14ac:dyDescent="0.25">
      <c r="A59" s="37">
        <v>149.80000000000001</v>
      </c>
      <c r="B59" s="37">
        <v>9.1999999999999993</v>
      </c>
      <c r="C59" s="2">
        <f t="shared" ref="C59:C61" si="15">2*PI()/(B59/10)</f>
        <v>6.8295492469343335</v>
      </c>
      <c r="D59" s="2">
        <f t="shared" si="14"/>
        <v>6.9870828888619387</v>
      </c>
      <c r="E59" s="2">
        <f t="shared" si="12"/>
        <v>0.84639999999999982</v>
      </c>
      <c r="F59" s="2"/>
    </row>
    <row r="60" spans="1:8" x14ac:dyDescent="0.25">
      <c r="A60" s="37">
        <v>149.80000000000001</v>
      </c>
      <c r="B60" s="37">
        <v>9.3000000000000007</v>
      </c>
      <c r="C60" s="2">
        <f t="shared" si="15"/>
        <v>6.7561132335264364</v>
      </c>
      <c r="D60" s="2">
        <f t="shared" si="14"/>
        <v>6.8376308904298106</v>
      </c>
      <c r="E60" s="2">
        <f t="shared" si="12"/>
        <v>0.86490000000000011</v>
      </c>
      <c r="F60" s="2"/>
    </row>
    <row r="61" spans="1:8" x14ac:dyDescent="0.25">
      <c r="A61" s="37">
        <v>149.80000000000001</v>
      </c>
      <c r="B61" s="37">
        <v>9.4</v>
      </c>
      <c r="C61" s="2">
        <f t="shared" si="15"/>
        <v>6.6842396884889208</v>
      </c>
      <c r="D61" s="2">
        <f t="shared" si="14"/>
        <v>6.6929232199329363</v>
      </c>
      <c r="E61" s="2">
        <f t="shared" si="12"/>
        <v>0.88360000000000016</v>
      </c>
      <c r="F61" s="2"/>
    </row>
    <row r="62" spans="1:8" x14ac:dyDescent="0.25">
      <c r="A62" s="22"/>
      <c r="B62" s="22"/>
      <c r="C62" s="2"/>
      <c r="D62" s="2"/>
      <c r="E62" s="2"/>
      <c r="F62" s="2"/>
      <c r="G62" s="4"/>
      <c r="H62" s="4"/>
    </row>
    <row r="63" spans="1:8" x14ac:dyDescent="0.25">
      <c r="A63" s="22"/>
      <c r="B63" s="71" t="s">
        <v>32</v>
      </c>
      <c r="C63" s="71"/>
      <c r="D63" s="4">
        <f>AVERAGE(D53:D61)</f>
        <v>6.8255550513315448</v>
      </c>
      <c r="E63" s="4"/>
      <c r="F63" s="4"/>
      <c r="G63" s="2"/>
      <c r="H63" s="2"/>
    </row>
    <row r="64" spans="1:8" x14ac:dyDescent="0.25">
      <c r="A64" s="22"/>
      <c r="B64" s="71" t="s">
        <v>33</v>
      </c>
      <c r="C64" s="71"/>
      <c r="D64" s="2">
        <f>STDEVA(D53:D61)</f>
        <v>0.10374676801640349</v>
      </c>
      <c r="E64" s="2"/>
      <c r="F64" s="2"/>
      <c r="G64" s="4"/>
      <c r="H64" s="4"/>
    </row>
    <row r="65" spans="1:8" x14ac:dyDescent="0.25">
      <c r="A65" s="22"/>
      <c r="B65" s="71" t="s">
        <v>34</v>
      </c>
      <c r="C65" s="71"/>
      <c r="D65" s="4">
        <f>D64/SQRT(9)</f>
        <v>3.4582256005467833E-2</v>
      </c>
      <c r="E65" s="4"/>
      <c r="F65" s="4"/>
    </row>
    <row r="66" spans="1:8" x14ac:dyDescent="0.25">
      <c r="A66" s="22"/>
      <c r="B66" s="22"/>
    </row>
    <row r="67" spans="1:8" x14ac:dyDescent="0.25">
      <c r="A67" s="22" t="s">
        <v>11</v>
      </c>
      <c r="B67" s="22"/>
      <c r="G67" t="s">
        <v>38</v>
      </c>
    </row>
    <row r="68" spans="1:8" ht="20.100000000000001" customHeight="1" x14ac:dyDescent="0.25">
      <c r="A68" s="36" t="s">
        <v>2</v>
      </c>
      <c r="B68" s="36" t="s">
        <v>13</v>
      </c>
      <c r="C68" s="3" t="s">
        <v>14</v>
      </c>
      <c r="D68" s="3" t="s">
        <v>6</v>
      </c>
      <c r="E68" s="3" t="s">
        <v>15</v>
      </c>
      <c r="F68" s="3"/>
      <c r="G68" s="3" t="s">
        <v>12</v>
      </c>
      <c r="H68" s="3" t="s">
        <v>6</v>
      </c>
    </row>
    <row r="69" spans="1:8" x14ac:dyDescent="0.25">
      <c r="A69" s="37">
        <v>200.1</v>
      </c>
      <c r="B69" s="37">
        <v>6.6</v>
      </c>
      <c r="C69" s="2">
        <f>2*PI()/(B69/10)</f>
        <v>9.5199777381508888</v>
      </c>
      <c r="D69" s="2">
        <f>A69*10^(-3)*C69^2</f>
        <v>18.135058224591191</v>
      </c>
      <c r="E69" s="2">
        <f t="shared" ref="E69:E77" si="16">(B69/10)^2</f>
        <v>0.43559999999999988</v>
      </c>
      <c r="F69" s="2"/>
      <c r="G69" s="8">
        <f t="array" ref="G69:G73">LINEST(E69:E77,A69:A77,FALSE,TRUE)</f>
        <v>2.0910334722572524E-3</v>
      </c>
      <c r="H69" s="4">
        <f>4*PI()^2/G69*10^(-3)</f>
        <v>18.879859231397585</v>
      </c>
    </row>
    <row r="70" spans="1:8" x14ac:dyDescent="0.25">
      <c r="A70" s="37">
        <v>200.1</v>
      </c>
      <c r="B70" s="37">
        <v>6.5</v>
      </c>
      <c r="C70" s="2">
        <f t="shared" ref="C70:C73" si="17">2*PI()/(B70/10)</f>
        <v>9.6664389341224393</v>
      </c>
      <c r="D70" s="2">
        <f t="shared" ref="D70:D77" si="18">A70*10^(-3)*C70^2</f>
        <v>18.697352337590345</v>
      </c>
      <c r="E70" s="2">
        <f t="shared" si="16"/>
        <v>0.42250000000000004</v>
      </c>
      <c r="F70" s="2"/>
      <c r="G70" s="8">
        <v>1.2722731376436848E-5</v>
      </c>
      <c r="H70" s="4">
        <f>4*PI()^2/(G69^2)*G70*10^(-3)</f>
        <v>0.11487304273839072</v>
      </c>
    </row>
    <row r="71" spans="1:8" x14ac:dyDescent="0.25">
      <c r="A71" s="37">
        <v>200.1</v>
      </c>
      <c r="B71" s="37">
        <v>6.6</v>
      </c>
      <c r="C71" s="2">
        <f t="shared" si="17"/>
        <v>9.5199777381508888</v>
      </c>
      <c r="D71" s="2">
        <f t="shared" si="18"/>
        <v>18.135058224591191</v>
      </c>
      <c r="E71" s="2">
        <f t="shared" si="16"/>
        <v>0.43559999999999988</v>
      </c>
      <c r="F71" s="2"/>
      <c r="G71" s="7">
        <v>0.99970392609589942</v>
      </c>
      <c r="H71" s="2"/>
    </row>
    <row r="72" spans="1:8" x14ac:dyDescent="0.25">
      <c r="A72" s="37">
        <v>500.2</v>
      </c>
      <c r="B72" s="37">
        <v>10.199999999999999</v>
      </c>
      <c r="C72" s="2">
        <f t="shared" si="17"/>
        <v>6.1599855952741036</v>
      </c>
      <c r="D72" s="2">
        <f t="shared" si="18"/>
        <v>18.980300351499025</v>
      </c>
      <c r="E72" s="2">
        <f t="shared" si="16"/>
        <v>1.0404</v>
      </c>
      <c r="F72" s="2"/>
      <c r="G72" s="7">
        <v>27012.280710997464</v>
      </c>
      <c r="H72" s="2"/>
    </row>
    <row r="73" spans="1:8" x14ac:dyDescent="0.25">
      <c r="A73" s="37">
        <v>500.2</v>
      </c>
      <c r="B73" s="37">
        <v>10.199999999999999</v>
      </c>
      <c r="C73" s="2">
        <f t="shared" si="17"/>
        <v>6.1599855952741036</v>
      </c>
      <c r="D73" s="2">
        <f t="shared" si="18"/>
        <v>18.980300351499025</v>
      </c>
      <c r="E73" s="2">
        <f t="shared" si="16"/>
        <v>1.0404</v>
      </c>
      <c r="F73" s="2"/>
      <c r="G73" s="7">
        <v>5.9048678749424859</v>
      </c>
      <c r="H73" s="2"/>
    </row>
    <row r="74" spans="1:8" x14ac:dyDescent="0.25">
      <c r="A74" s="37">
        <v>500.2</v>
      </c>
      <c r="B74" s="37">
        <v>10.3</v>
      </c>
      <c r="C74" s="2">
        <f>2*PI()/(B74/10)</f>
        <v>6.1001799098830931</v>
      </c>
      <c r="D74" s="2">
        <f t="shared" si="18"/>
        <v>18.613539905457237</v>
      </c>
      <c r="E74" s="2">
        <f t="shared" si="16"/>
        <v>1.0609</v>
      </c>
      <c r="F74" s="2"/>
    </row>
    <row r="75" spans="1:8" x14ac:dyDescent="0.25">
      <c r="A75" s="37">
        <v>399.9</v>
      </c>
      <c r="B75" s="37">
        <v>9</v>
      </c>
      <c r="C75" s="2">
        <f t="shared" ref="C75:C77" si="19">2*PI()/(B75/10)</f>
        <v>6.9813170079773181</v>
      </c>
      <c r="D75" s="2">
        <f t="shared" si="18"/>
        <v>19.490640987632762</v>
      </c>
      <c r="E75" s="2">
        <f t="shared" si="16"/>
        <v>0.81</v>
      </c>
      <c r="F75" s="2"/>
    </row>
    <row r="76" spans="1:8" x14ac:dyDescent="0.25">
      <c r="A76" s="37">
        <v>399.9</v>
      </c>
      <c r="B76" s="37">
        <v>9.1</v>
      </c>
      <c r="C76" s="2">
        <f t="shared" si="19"/>
        <v>6.9045992386588866</v>
      </c>
      <c r="D76" s="2">
        <f t="shared" si="18"/>
        <v>19.064628909530903</v>
      </c>
      <c r="E76" s="2">
        <f t="shared" si="16"/>
        <v>0.82809999999999984</v>
      </c>
      <c r="F76" s="2"/>
    </row>
    <row r="77" spans="1:8" x14ac:dyDescent="0.25">
      <c r="A77" s="37">
        <v>399.9</v>
      </c>
      <c r="B77" s="37">
        <v>9.1999999999999993</v>
      </c>
      <c r="C77" s="2">
        <f t="shared" si="19"/>
        <v>6.8295492469343335</v>
      </c>
      <c r="D77" s="2">
        <f t="shared" si="18"/>
        <v>18.652432892228898</v>
      </c>
      <c r="E77" s="2">
        <f t="shared" si="16"/>
        <v>0.84639999999999982</v>
      </c>
      <c r="F77" s="2"/>
    </row>
    <row r="78" spans="1:8" x14ac:dyDescent="0.25">
      <c r="A78" s="22"/>
      <c r="B78" s="22"/>
      <c r="C78" s="2"/>
      <c r="D78" s="2"/>
      <c r="E78" s="2"/>
      <c r="F78" s="2"/>
      <c r="G78" s="4"/>
      <c r="H78" s="4"/>
    </row>
    <row r="79" spans="1:8" x14ac:dyDescent="0.25">
      <c r="A79" s="22"/>
      <c r="B79" s="71" t="s">
        <v>32</v>
      </c>
      <c r="C79" s="71"/>
      <c r="D79" s="4">
        <f>AVERAGE(D69:D77)</f>
        <v>18.749923576068952</v>
      </c>
      <c r="E79" s="4"/>
      <c r="F79" s="4"/>
      <c r="G79" s="2"/>
      <c r="H79" s="2"/>
    </row>
    <row r="80" spans="1:8" x14ac:dyDescent="0.25">
      <c r="A80" s="22"/>
      <c r="B80" s="71" t="s">
        <v>33</v>
      </c>
      <c r="C80" s="71"/>
      <c r="D80" s="2">
        <f>STDEVA(D69:D77)</f>
        <v>0.4388673095416124</v>
      </c>
      <c r="E80" s="2"/>
      <c r="F80" s="2"/>
      <c r="G80" s="4"/>
      <c r="H80" s="4"/>
    </row>
    <row r="81" spans="1:6" x14ac:dyDescent="0.25">
      <c r="A81" s="22"/>
      <c r="B81" s="71" t="s">
        <v>34</v>
      </c>
      <c r="C81" s="71"/>
      <c r="D81" s="4">
        <f>D80/SQRT(9)</f>
        <v>0.14628910318053748</v>
      </c>
      <c r="E81" s="4"/>
      <c r="F81" s="4"/>
    </row>
  </sheetData>
  <mergeCells count="38">
    <mergeCell ref="B64:C64"/>
    <mergeCell ref="B65:C65"/>
    <mergeCell ref="B79:C79"/>
    <mergeCell ref="B80:C80"/>
    <mergeCell ref="B81:C81"/>
    <mergeCell ref="B33:C33"/>
    <mergeCell ref="B47:C47"/>
    <mergeCell ref="B48:C48"/>
    <mergeCell ref="B49:C49"/>
    <mergeCell ref="B63:C63"/>
    <mergeCell ref="B15:C15"/>
    <mergeCell ref="B16:C16"/>
    <mergeCell ref="B17:C17"/>
    <mergeCell ref="B31:C31"/>
    <mergeCell ref="B32:C32"/>
    <mergeCell ref="U32:W33"/>
    <mergeCell ref="U34:W35"/>
    <mergeCell ref="U36:W37"/>
    <mergeCell ref="K30:K31"/>
    <mergeCell ref="M30:O31"/>
    <mergeCell ref="Q30:S31"/>
    <mergeCell ref="U27:W27"/>
    <mergeCell ref="U28:W29"/>
    <mergeCell ref="U30:W31"/>
    <mergeCell ref="M27:O27"/>
    <mergeCell ref="Q27:S27"/>
    <mergeCell ref="K28:K29"/>
    <mergeCell ref="M28:O29"/>
    <mergeCell ref="Q28:S29"/>
    <mergeCell ref="K36:K37"/>
    <mergeCell ref="M36:O37"/>
    <mergeCell ref="Q36:S37"/>
    <mergeCell ref="K32:K33"/>
    <mergeCell ref="M32:O33"/>
    <mergeCell ref="Q32:S33"/>
    <mergeCell ref="K34:K35"/>
    <mergeCell ref="M34:O35"/>
    <mergeCell ref="Q34:S35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workbookViewId="0"/>
  </sheetViews>
  <sheetFormatPr defaultRowHeight="15" x14ac:dyDescent="0.25"/>
  <cols>
    <col min="1" max="9" width="10.7109375" customWidth="1"/>
    <col min="10" max="10" width="5.7109375" customWidth="1"/>
    <col min="11" max="12" width="10.7109375" customWidth="1"/>
    <col min="13" max="13" width="5.7109375" customWidth="1"/>
    <col min="14" max="14" width="10.7109375" customWidth="1"/>
    <col min="15" max="15" width="5.7109375" customWidth="1"/>
    <col min="16" max="18" width="10.7109375" customWidth="1"/>
    <col min="19" max="19" width="5.7109375" customWidth="1"/>
    <col min="20" max="22" width="10.7109375" customWidth="1"/>
    <col min="23" max="23" width="5.7109375" customWidth="1"/>
    <col min="24" max="26" width="10.7109375" customWidth="1"/>
    <col min="27" max="27" width="5.7109375" customWidth="1"/>
  </cols>
  <sheetData>
    <row r="1" spans="1:16" s="3" customFormat="1" ht="30" customHeight="1" x14ac:dyDescent="0.25">
      <c r="A1" s="46" t="s">
        <v>40</v>
      </c>
      <c r="K1"/>
      <c r="L1"/>
      <c r="M1"/>
      <c r="N1"/>
      <c r="O1"/>
      <c r="P1"/>
    </row>
    <row r="2" spans="1:16" s="3" customFormat="1" ht="15" customHeight="1" x14ac:dyDescent="0.25">
      <c r="A2" s="46"/>
      <c r="K2"/>
      <c r="L2"/>
      <c r="M2"/>
      <c r="N2"/>
      <c r="O2"/>
      <c r="P2"/>
    </row>
    <row r="3" spans="1:16" s="3" customFormat="1" ht="15" customHeight="1" x14ac:dyDescent="0.25">
      <c r="K3" t="s">
        <v>38</v>
      </c>
    </row>
    <row r="4" spans="1:16" ht="18" x14ac:dyDescent="0.25">
      <c r="A4" s="3" t="s">
        <v>16</v>
      </c>
      <c r="B4" s="3" t="s">
        <v>2</v>
      </c>
      <c r="C4" s="3" t="s">
        <v>13</v>
      </c>
      <c r="D4" s="3" t="s">
        <v>4</v>
      </c>
      <c r="E4" s="3" t="s">
        <v>5</v>
      </c>
      <c r="F4" s="3" t="s">
        <v>3</v>
      </c>
      <c r="G4" s="3" t="s">
        <v>14</v>
      </c>
      <c r="H4" s="3" t="s">
        <v>17</v>
      </c>
      <c r="I4" s="3" t="s">
        <v>15</v>
      </c>
      <c r="J4" s="3"/>
      <c r="K4" s="3" t="s">
        <v>12</v>
      </c>
      <c r="L4" s="3" t="s">
        <v>17</v>
      </c>
    </row>
    <row r="5" spans="1:16" x14ac:dyDescent="0.25">
      <c r="A5">
        <v>1</v>
      </c>
      <c r="B5" s="1">
        <v>50</v>
      </c>
      <c r="C5" s="1">
        <v>7</v>
      </c>
      <c r="D5" s="1">
        <v>57.6</v>
      </c>
      <c r="E5" s="1">
        <v>45.6</v>
      </c>
      <c r="F5" s="1">
        <f>D5-E5</f>
        <v>12</v>
      </c>
      <c r="G5" s="2">
        <f>2*PI()/C5*10</f>
        <v>8.9759790102565518</v>
      </c>
      <c r="H5" s="2">
        <f>F5*G5^2/100</f>
        <v>9.6681839031079431</v>
      </c>
      <c r="I5" s="5">
        <f>(C5/10)^2</f>
        <v>0.48999999999999994</v>
      </c>
      <c r="K5">
        <f t="array" ref="K5:K9">LINEST(I5:I49,F5:F49,FALSE,TRUE)</f>
        <v>4.165472937444166E-2</v>
      </c>
      <c r="L5" s="12">
        <f>4*PI()^2/K5*10^(-2)</f>
        <v>9.4775354917034811</v>
      </c>
    </row>
    <row r="6" spans="1:16" x14ac:dyDescent="0.25">
      <c r="B6" s="1">
        <v>50</v>
      </c>
      <c r="C6" s="1">
        <v>7</v>
      </c>
      <c r="D6" s="1">
        <v>57.6</v>
      </c>
      <c r="E6" s="1">
        <v>45.6</v>
      </c>
      <c r="F6" s="1">
        <f t="shared" ref="F6:F49" si="0">D6-E6</f>
        <v>12</v>
      </c>
      <c r="G6" s="2">
        <f t="shared" ref="G6:G49" si="1">2*PI()/C6*10</f>
        <v>8.9759790102565518</v>
      </c>
      <c r="H6" s="2">
        <f t="shared" ref="H6:H49" si="2">F6*G6^2/100</f>
        <v>9.6681839031079431</v>
      </c>
      <c r="I6" s="5">
        <f t="shared" ref="I6:I49" si="3">(C6/10)^2</f>
        <v>0.48999999999999994</v>
      </c>
      <c r="K6">
        <v>1.8794547829521872E-4</v>
      </c>
      <c r="L6" s="12">
        <f>4*PI()^2/(K5^2)*K6*10^(-2)</f>
        <v>4.2762489825250424E-2</v>
      </c>
    </row>
    <row r="7" spans="1:16" x14ac:dyDescent="0.25">
      <c r="B7" s="1">
        <v>50</v>
      </c>
      <c r="C7" s="1">
        <v>7.1</v>
      </c>
      <c r="D7" s="1">
        <v>57.6</v>
      </c>
      <c r="E7" s="1">
        <v>45.6</v>
      </c>
      <c r="F7" s="1">
        <f t="shared" si="0"/>
        <v>12</v>
      </c>
      <c r="G7" s="2">
        <f t="shared" si="1"/>
        <v>8.8495567706754734</v>
      </c>
      <c r="H7" s="2">
        <f t="shared" si="2"/>
        <v>9.397758604488974</v>
      </c>
      <c r="I7" s="5">
        <f t="shared" si="3"/>
        <v>0.50409999999999999</v>
      </c>
      <c r="K7" s="11">
        <v>0.99910504961491253</v>
      </c>
    </row>
    <row r="8" spans="1:16" x14ac:dyDescent="0.25">
      <c r="B8" s="1">
        <v>99.8</v>
      </c>
      <c r="C8" s="1">
        <v>9.8000000000000007</v>
      </c>
      <c r="D8" s="1">
        <v>57.6</v>
      </c>
      <c r="E8" s="1">
        <v>34.1</v>
      </c>
      <c r="F8" s="1">
        <f t="shared" si="0"/>
        <v>23.5</v>
      </c>
      <c r="G8" s="2">
        <f t="shared" si="1"/>
        <v>6.4114135787546793</v>
      </c>
      <c r="H8" s="2">
        <f t="shared" si="2"/>
        <v>9.6599626582923719</v>
      </c>
      <c r="I8" s="5">
        <f t="shared" si="3"/>
        <v>0.96040000000000014</v>
      </c>
      <c r="K8" s="11">
        <v>49120.736652630672</v>
      </c>
    </row>
    <row r="9" spans="1:16" x14ac:dyDescent="0.25">
      <c r="B9" s="1">
        <v>99.8</v>
      </c>
      <c r="C9" s="1">
        <v>9.8000000000000007</v>
      </c>
      <c r="D9" s="1">
        <v>57.6</v>
      </c>
      <c r="E9" s="1">
        <v>34.1</v>
      </c>
      <c r="F9" s="1">
        <f t="shared" si="0"/>
        <v>23.5</v>
      </c>
      <c r="G9" s="2">
        <f t="shared" si="1"/>
        <v>6.4114135787546793</v>
      </c>
      <c r="H9" s="2">
        <f t="shared" si="2"/>
        <v>9.6599626582923719</v>
      </c>
      <c r="I9" s="5">
        <f t="shared" si="3"/>
        <v>0.96040000000000014</v>
      </c>
      <c r="K9" s="11">
        <v>21.811611374643398</v>
      </c>
    </row>
    <row r="10" spans="1:16" x14ac:dyDescent="0.25">
      <c r="B10" s="1">
        <v>99.8</v>
      </c>
      <c r="C10" s="1">
        <v>9.6999999999999993</v>
      </c>
      <c r="D10" s="1">
        <v>57.6</v>
      </c>
      <c r="E10" s="1">
        <v>34.1</v>
      </c>
      <c r="F10" s="1">
        <f t="shared" si="0"/>
        <v>23.5</v>
      </c>
      <c r="G10" s="2">
        <f t="shared" si="1"/>
        <v>6.4775106259583373</v>
      </c>
      <c r="H10" s="2">
        <f t="shared" si="2"/>
        <v>9.8601638187097436</v>
      </c>
      <c r="I10" s="5">
        <f t="shared" si="3"/>
        <v>0.94089999999999996</v>
      </c>
    </row>
    <row r="11" spans="1:16" x14ac:dyDescent="0.25">
      <c r="B11" s="1">
        <v>30</v>
      </c>
      <c r="C11" s="1">
        <v>5.3</v>
      </c>
      <c r="D11" s="1">
        <v>57.6</v>
      </c>
      <c r="E11" s="1">
        <v>50.4</v>
      </c>
      <c r="F11" s="1">
        <f t="shared" si="0"/>
        <v>7.2000000000000028</v>
      </c>
      <c r="G11" s="2">
        <f t="shared" si="1"/>
        <v>11.855066617319974</v>
      </c>
      <c r="H11" s="2">
        <f t="shared" si="2"/>
        <v>10.119067524078805</v>
      </c>
      <c r="I11" s="5">
        <f t="shared" si="3"/>
        <v>0.28090000000000004</v>
      </c>
    </row>
    <row r="12" spans="1:16" x14ac:dyDescent="0.25">
      <c r="B12" s="1">
        <v>30</v>
      </c>
      <c r="C12" s="1">
        <v>5.4</v>
      </c>
      <c r="D12" s="1">
        <v>57.6</v>
      </c>
      <c r="E12" s="1">
        <v>50.4</v>
      </c>
      <c r="F12" s="1">
        <f t="shared" si="0"/>
        <v>7.2000000000000028</v>
      </c>
      <c r="G12" s="2">
        <f t="shared" si="1"/>
        <v>11.635528346628863</v>
      </c>
      <c r="H12" s="2">
        <f t="shared" si="2"/>
        <v>9.7477574331746784</v>
      </c>
      <c r="I12" s="5">
        <f t="shared" si="3"/>
        <v>0.29160000000000003</v>
      </c>
    </row>
    <row r="13" spans="1:16" x14ac:dyDescent="0.25">
      <c r="B13" s="1">
        <v>30</v>
      </c>
      <c r="C13" s="1">
        <v>5.5</v>
      </c>
      <c r="D13" s="1">
        <v>57.6</v>
      </c>
      <c r="E13" s="1">
        <v>50.4</v>
      </c>
      <c r="F13" s="1">
        <f t="shared" si="0"/>
        <v>7.2000000000000028</v>
      </c>
      <c r="G13" s="2">
        <f t="shared" si="1"/>
        <v>11.423973285781067</v>
      </c>
      <c r="H13" s="2">
        <f t="shared" si="2"/>
        <v>9.3965159256652449</v>
      </c>
      <c r="I13" s="5">
        <f t="shared" si="3"/>
        <v>0.30250000000000005</v>
      </c>
    </row>
    <row r="14" spans="1:16" x14ac:dyDescent="0.25">
      <c r="A14">
        <v>2</v>
      </c>
      <c r="B14" s="1">
        <v>299.89999999999998</v>
      </c>
      <c r="C14" s="1">
        <v>5.2</v>
      </c>
      <c r="D14" s="1">
        <v>54.3</v>
      </c>
      <c r="E14" s="1">
        <v>47.7</v>
      </c>
      <c r="F14" s="1">
        <f t="shared" si="0"/>
        <v>6.5999999999999943</v>
      </c>
      <c r="G14" s="2">
        <f t="shared" si="1"/>
        <v>12.083048667653049</v>
      </c>
      <c r="H14" s="2">
        <f t="shared" si="2"/>
        <v>9.636004296921552</v>
      </c>
      <c r="I14" s="5">
        <f t="shared" si="3"/>
        <v>0.27040000000000003</v>
      </c>
    </row>
    <row r="15" spans="1:16" x14ac:dyDescent="0.25">
      <c r="B15" s="1">
        <v>299.89999999999998</v>
      </c>
      <c r="C15" s="1">
        <v>5.0999999999999996</v>
      </c>
      <c r="D15" s="1">
        <v>54.3</v>
      </c>
      <c r="E15" s="1">
        <v>47.7</v>
      </c>
      <c r="F15" s="1">
        <f t="shared" si="0"/>
        <v>6.5999999999999943</v>
      </c>
      <c r="G15" s="2">
        <f t="shared" si="1"/>
        <v>12.319971190548209</v>
      </c>
      <c r="H15" s="2">
        <f t="shared" si="2"/>
        <v>10.01759154897189</v>
      </c>
      <c r="I15" s="5">
        <f t="shared" si="3"/>
        <v>0.2601</v>
      </c>
    </row>
    <row r="16" spans="1:16" x14ac:dyDescent="0.25">
      <c r="B16" s="1">
        <v>299.89999999999998</v>
      </c>
      <c r="C16" s="1">
        <v>5.3</v>
      </c>
      <c r="D16" s="1">
        <v>54.3</v>
      </c>
      <c r="E16" s="1">
        <v>47.7</v>
      </c>
      <c r="F16" s="1">
        <f t="shared" si="0"/>
        <v>6.5999999999999943</v>
      </c>
      <c r="G16" s="2">
        <f t="shared" si="1"/>
        <v>11.855066617319974</v>
      </c>
      <c r="H16" s="2">
        <f t="shared" si="2"/>
        <v>9.2758118970722254</v>
      </c>
      <c r="I16" s="5">
        <f t="shared" si="3"/>
        <v>0.28090000000000004</v>
      </c>
    </row>
    <row r="17" spans="1:27" x14ac:dyDescent="0.25">
      <c r="B17" s="1">
        <v>500.2</v>
      </c>
      <c r="C17" s="1">
        <v>6.6</v>
      </c>
      <c r="D17" s="1">
        <v>54.3</v>
      </c>
      <c r="E17" s="1">
        <v>43.6</v>
      </c>
      <c r="F17" s="1">
        <f t="shared" si="0"/>
        <v>10.699999999999996</v>
      </c>
      <c r="G17" s="2">
        <f t="shared" si="1"/>
        <v>9.5199777381508888</v>
      </c>
      <c r="H17" s="2">
        <f t="shared" si="2"/>
        <v>9.6974074464330666</v>
      </c>
      <c r="I17" s="5">
        <f t="shared" si="3"/>
        <v>0.43559999999999988</v>
      </c>
    </row>
    <row r="18" spans="1:27" x14ac:dyDescent="0.25">
      <c r="B18" s="1">
        <v>500.2</v>
      </c>
      <c r="C18" s="1">
        <v>6.5</v>
      </c>
      <c r="D18" s="1">
        <v>54.3</v>
      </c>
      <c r="E18" s="1">
        <v>43.6</v>
      </c>
      <c r="F18" s="1">
        <f t="shared" si="0"/>
        <v>10.699999999999996</v>
      </c>
      <c r="G18" s="2">
        <f t="shared" si="1"/>
        <v>9.6664389341224393</v>
      </c>
      <c r="H18" s="2">
        <f t="shared" si="2"/>
        <v>9.9980844583816388</v>
      </c>
      <c r="I18" s="5">
        <f t="shared" si="3"/>
        <v>0.42250000000000004</v>
      </c>
    </row>
    <row r="19" spans="1:27" x14ac:dyDescent="0.25">
      <c r="B19" s="1">
        <v>500.2</v>
      </c>
      <c r="C19" s="1">
        <v>6.5</v>
      </c>
      <c r="D19" s="1">
        <v>54.3</v>
      </c>
      <c r="E19" s="1">
        <v>43.6</v>
      </c>
      <c r="F19" s="1">
        <f t="shared" si="0"/>
        <v>10.699999999999996</v>
      </c>
      <c r="G19" s="2">
        <f t="shared" si="1"/>
        <v>9.6664389341224393</v>
      </c>
      <c r="H19" s="2">
        <f t="shared" si="2"/>
        <v>9.9980844583816388</v>
      </c>
      <c r="I19" s="5">
        <f t="shared" si="3"/>
        <v>0.42250000000000004</v>
      </c>
    </row>
    <row r="20" spans="1:27" x14ac:dyDescent="0.25">
      <c r="B20" s="1">
        <v>399.9</v>
      </c>
      <c r="C20" s="1">
        <v>5.8</v>
      </c>
      <c r="D20" s="1">
        <v>54.3</v>
      </c>
      <c r="E20" s="1">
        <v>45.6</v>
      </c>
      <c r="F20" s="1">
        <f t="shared" si="0"/>
        <v>8.6999999999999957</v>
      </c>
      <c r="G20" s="2">
        <f t="shared" si="1"/>
        <v>10.833078115826872</v>
      </c>
      <c r="H20" s="2">
        <f t="shared" si="2"/>
        <v>10.209935587333812</v>
      </c>
      <c r="I20" s="5">
        <f t="shared" si="3"/>
        <v>0.33639999999999998</v>
      </c>
    </row>
    <row r="21" spans="1:27" x14ac:dyDescent="0.25">
      <c r="B21" s="1">
        <v>399.9</v>
      </c>
      <c r="C21" s="1">
        <v>5.9</v>
      </c>
      <c r="D21" s="1">
        <v>54.3</v>
      </c>
      <c r="E21" s="1">
        <v>45.6</v>
      </c>
      <c r="F21" s="1">
        <f t="shared" si="0"/>
        <v>8.6999999999999957</v>
      </c>
      <c r="G21" s="2">
        <f t="shared" si="1"/>
        <v>10.649466622338281</v>
      </c>
      <c r="H21" s="2">
        <f t="shared" si="2"/>
        <v>9.8667691226058434</v>
      </c>
      <c r="I21" s="5">
        <f t="shared" si="3"/>
        <v>0.34810000000000008</v>
      </c>
    </row>
    <row r="22" spans="1:27" x14ac:dyDescent="0.25">
      <c r="B22" s="1">
        <v>399.9</v>
      </c>
      <c r="C22" s="1">
        <v>6</v>
      </c>
      <c r="D22" s="1">
        <v>54.3</v>
      </c>
      <c r="E22" s="1">
        <v>45.6</v>
      </c>
      <c r="F22" s="1">
        <f t="shared" si="0"/>
        <v>8.6999999999999957</v>
      </c>
      <c r="G22" s="2">
        <f t="shared" si="1"/>
        <v>10.471975511965976</v>
      </c>
      <c r="H22" s="2">
        <f t="shared" si="2"/>
        <v>9.5406175877197068</v>
      </c>
      <c r="I22" s="5">
        <f t="shared" si="3"/>
        <v>0.36</v>
      </c>
    </row>
    <row r="23" spans="1:27" x14ac:dyDescent="0.25">
      <c r="A23">
        <v>3</v>
      </c>
      <c r="B23" s="1">
        <v>50</v>
      </c>
      <c r="C23" s="1">
        <v>5.8</v>
      </c>
      <c r="D23" s="1">
        <v>54.2</v>
      </c>
      <c r="E23" s="1">
        <v>46.2</v>
      </c>
      <c r="F23" s="1">
        <f t="shared" si="0"/>
        <v>8</v>
      </c>
      <c r="G23" s="2">
        <f t="shared" si="1"/>
        <v>10.833078115826872</v>
      </c>
      <c r="H23" s="2">
        <f t="shared" si="2"/>
        <v>9.3884465170885676</v>
      </c>
      <c r="I23" s="5">
        <f t="shared" si="3"/>
        <v>0.33639999999999998</v>
      </c>
    </row>
    <row r="24" spans="1:27" x14ac:dyDescent="0.25">
      <c r="B24" s="1">
        <v>50</v>
      </c>
      <c r="C24" s="1">
        <v>5.8</v>
      </c>
      <c r="D24" s="1">
        <v>54.2</v>
      </c>
      <c r="E24" s="1">
        <v>46.2</v>
      </c>
      <c r="F24" s="1">
        <f t="shared" si="0"/>
        <v>8</v>
      </c>
      <c r="G24" s="2">
        <f t="shared" si="1"/>
        <v>10.833078115826872</v>
      </c>
      <c r="H24" s="2">
        <f t="shared" si="2"/>
        <v>9.3884465170885676</v>
      </c>
      <c r="I24" s="5">
        <f t="shared" si="3"/>
        <v>0.33639999999999998</v>
      </c>
    </row>
    <row r="25" spans="1:27" x14ac:dyDescent="0.25">
      <c r="B25" s="1">
        <v>50</v>
      </c>
      <c r="C25" s="1">
        <v>5.7</v>
      </c>
      <c r="D25" s="1">
        <v>54.2</v>
      </c>
      <c r="E25" s="1">
        <v>46.2</v>
      </c>
      <c r="F25" s="1">
        <f t="shared" si="0"/>
        <v>8</v>
      </c>
      <c r="G25" s="2">
        <f t="shared" si="1"/>
        <v>11.023132117858923</v>
      </c>
      <c r="H25" s="2">
        <f t="shared" si="2"/>
        <v>9.7207553350218365</v>
      </c>
      <c r="I25" s="5">
        <f t="shared" si="3"/>
        <v>0.32490000000000008</v>
      </c>
    </row>
    <row r="26" spans="1:27" x14ac:dyDescent="0.25">
      <c r="B26" s="1">
        <v>99.8</v>
      </c>
      <c r="C26" s="1">
        <v>8.1999999999999993</v>
      </c>
      <c r="D26" s="1">
        <v>54.2</v>
      </c>
      <c r="E26" s="1">
        <v>38.700000000000003</v>
      </c>
      <c r="F26" s="1">
        <f t="shared" si="0"/>
        <v>15.5</v>
      </c>
      <c r="G26" s="2">
        <f t="shared" si="1"/>
        <v>7.662421106316569</v>
      </c>
      <c r="H26" s="2">
        <f t="shared" si="2"/>
        <v>9.1004680676314731</v>
      </c>
      <c r="I26" s="5">
        <f t="shared" si="3"/>
        <v>0.67239999999999989</v>
      </c>
    </row>
    <row r="27" spans="1:27" x14ac:dyDescent="0.25">
      <c r="B27" s="1">
        <v>99.8</v>
      </c>
      <c r="C27" s="1">
        <v>8.1</v>
      </c>
      <c r="D27" s="1">
        <v>54.2</v>
      </c>
      <c r="E27" s="1">
        <v>38.700000000000003</v>
      </c>
      <c r="F27" s="1">
        <f t="shared" si="0"/>
        <v>15.5</v>
      </c>
      <c r="G27" s="2">
        <f t="shared" si="1"/>
        <v>7.7570188977525758</v>
      </c>
      <c r="H27" s="2">
        <f t="shared" si="2"/>
        <v>9.3265580379140403</v>
      </c>
      <c r="I27" s="5">
        <f t="shared" si="3"/>
        <v>0.65609999999999991</v>
      </c>
    </row>
    <row r="28" spans="1:27" x14ac:dyDescent="0.25">
      <c r="B28" s="1">
        <v>99.8</v>
      </c>
      <c r="C28" s="1">
        <v>8.1</v>
      </c>
      <c r="D28" s="1">
        <v>54.2</v>
      </c>
      <c r="E28" s="1">
        <v>38.700000000000003</v>
      </c>
      <c r="F28" s="1">
        <f t="shared" si="0"/>
        <v>15.5</v>
      </c>
      <c r="G28" s="2">
        <f t="shared" si="1"/>
        <v>7.7570188977525758</v>
      </c>
      <c r="H28" s="2">
        <f t="shared" si="2"/>
        <v>9.3265580379140403</v>
      </c>
      <c r="I28" s="5">
        <f t="shared" si="3"/>
        <v>0.65609999999999991</v>
      </c>
      <c r="O28" s="19"/>
      <c r="P28" s="74" t="s">
        <v>36</v>
      </c>
      <c r="Q28" s="74"/>
      <c r="R28" s="74"/>
      <c r="S28" s="47"/>
      <c r="T28" s="74" t="s">
        <v>38</v>
      </c>
      <c r="U28" s="74"/>
      <c r="V28" s="74"/>
      <c r="W28" s="16"/>
      <c r="X28" s="74" t="s">
        <v>39</v>
      </c>
      <c r="Y28" s="74"/>
      <c r="Z28" s="74"/>
      <c r="AA28" s="40"/>
    </row>
    <row r="29" spans="1:27" x14ac:dyDescent="0.25">
      <c r="B29" s="1">
        <v>129.80000000000001</v>
      </c>
      <c r="C29" s="1">
        <v>9.1</v>
      </c>
      <c r="D29" s="1">
        <v>54.2</v>
      </c>
      <c r="E29" s="1">
        <v>33.700000000000003</v>
      </c>
      <c r="F29" s="1">
        <f t="shared" si="0"/>
        <v>20.5</v>
      </c>
      <c r="G29" s="2">
        <f t="shared" si="1"/>
        <v>6.9045992386588857</v>
      </c>
      <c r="H29" s="2">
        <f t="shared" si="2"/>
        <v>9.7730655825302168</v>
      </c>
      <c r="I29" s="5">
        <f t="shared" si="3"/>
        <v>0.82809999999999984</v>
      </c>
      <c r="O29" s="58"/>
      <c r="P29" s="52"/>
      <c r="Q29" s="52"/>
      <c r="R29" s="52"/>
      <c r="S29" s="47"/>
      <c r="T29" s="52"/>
      <c r="U29" s="52"/>
      <c r="V29" s="52"/>
      <c r="W29" s="47"/>
      <c r="X29" s="52"/>
      <c r="Y29" s="52"/>
      <c r="Z29" s="52"/>
      <c r="AA29" s="54"/>
    </row>
    <row r="30" spans="1:27" x14ac:dyDescent="0.25">
      <c r="B30" s="1">
        <v>129.80000000000001</v>
      </c>
      <c r="C30" s="1">
        <v>9.1999999999999993</v>
      </c>
      <c r="D30" s="1">
        <v>54.2</v>
      </c>
      <c r="E30" s="1">
        <v>33.700000000000003</v>
      </c>
      <c r="F30" s="1">
        <f t="shared" si="0"/>
        <v>20.5</v>
      </c>
      <c r="G30" s="2">
        <f t="shared" si="1"/>
        <v>6.8295492469343335</v>
      </c>
      <c r="H30" s="2">
        <f t="shared" si="2"/>
        <v>9.5617622978417725</v>
      </c>
      <c r="I30" s="5">
        <f t="shared" si="3"/>
        <v>0.84639999999999982</v>
      </c>
      <c r="O30" s="59"/>
      <c r="P30" s="51"/>
      <c r="Q30" s="51"/>
      <c r="R30" s="51"/>
      <c r="S30" s="18"/>
      <c r="T30" s="51"/>
      <c r="U30" s="51"/>
      <c r="V30" s="51"/>
      <c r="W30" s="18"/>
      <c r="X30" s="51"/>
      <c r="Y30" s="51"/>
      <c r="Z30" s="51"/>
      <c r="AA30" s="55"/>
    </row>
    <row r="31" spans="1:27" x14ac:dyDescent="0.25">
      <c r="B31" s="1">
        <v>129.80000000000001</v>
      </c>
      <c r="C31" s="1">
        <v>9.3000000000000007</v>
      </c>
      <c r="D31" s="1">
        <v>54.2</v>
      </c>
      <c r="E31" s="1">
        <v>33.700000000000003</v>
      </c>
      <c r="F31" s="1">
        <f t="shared" si="0"/>
        <v>20.5</v>
      </c>
      <c r="G31" s="2">
        <f t="shared" si="1"/>
        <v>6.7561132335264364</v>
      </c>
      <c r="H31" s="2">
        <f t="shared" si="2"/>
        <v>9.3572385349673635</v>
      </c>
      <c r="I31" s="5">
        <f t="shared" si="3"/>
        <v>0.86490000000000011</v>
      </c>
    </row>
    <row r="32" spans="1:27" x14ac:dyDescent="0.25">
      <c r="A32">
        <v>4</v>
      </c>
      <c r="B32" s="1">
        <v>99.8</v>
      </c>
      <c r="C32" s="1">
        <v>7.6</v>
      </c>
      <c r="D32" s="1">
        <v>46.6</v>
      </c>
      <c r="E32" s="1">
        <v>32.9</v>
      </c>
      <c r="F32" s="1">
        <f t="shared" si="0"/>
        <v>13.700000000000003</v>
      </c>
      <c r="G32" s="2">
        <f t="shared" si="1"/>
        <v>8.2673490883941927</v>
      </c>
      <c r="H32" s="2">
        <f t="shared" si="2"/>
        <v>9.363821350064006</v>
      </c>
      <c r="I32" s="5">
        <f t="shared" si="3"/>
        <v>0.5776</v>
      </c>
    </row>
    <row r="33" spans="1:9" x14ac:dyDescent="0.25">
      <c r="B33" s="1">
        <v>99.8</v>
      </c>
      <c r="C33" s="1">
        <v>7.6</v>
      </c>
      <c r="D33" s="1">
        <v>46.6</v>
      </c>
      <c r="E33" s="1">
        <v>32.9</v>
      </c>
      <c r="F33" s="1">
        <f t="shared" si="0"/>
        <v>13.700000000000003</v>
      </c>
      <c r="G33" s="2">
        <f t="shared" si="1"/>
        <v>8.2673490883941927</v>
      </c>
      <c r="H33" s="2">
        <f t="shared" si="2"/>
        <v>9.363821350064006</v>
      </c>
      <c r="I33" s="5">
        <f t="shared" si="3"/>
        <v>0.5776</v>
      </c>
    </row>
    <row r="34" spans="1:9" x14ac:dyDescent="0.25">
      <c r="B34" s="1">
        <v>99.8</v>
      </c>
      <c r="C34" s="1">
        <v>7.6</v>
      </c>
      <c r="D34" s="1">
        <v>46.6</v>
      </c>
      <c r="E34" s="1">
        <v>32.9</v>
      </c>
      <c r="F34" s="1">
        <f t="shared" si="0"/>
        <v>13.700000000000003</v>
      </c>
      <c r="G34" s="2">
        <f t="shared" si="1"/>
        <v>8.2673490883941927</v>
      </c>
      <c r="H34" s="2">
        <f t="shared" si="2"/>
        <v>9.363821350064006</v>
      </c>
      <c r="I34" s="5">
        <f t="shared" si="3"/>
        <v>0.5776</v>
      </c>
    </row>
    <row r="35" spans="1:9" x14ac:dyDescent="0.25">
      <c r="B35" s="1">
        <v>200.1</v>
      </c>
      <c r="C35" s="1">
        <v>10.7</v>
      </c>
      <c r="D35" s="1">
        <v>46.6</v>
      </c>
      <c r="E35" s="1">
        <v>19.2</v>
      </c>
      <c r="F35" s="1">
        <f t="shared" si="0"/>
        <v>27.400000000000002</v>
      </c>
      <c r="G35" s="2">
        <f t="shared" si="1"/>
        <v>5.8721358011024174</v>
      </c>
      <c r="H35" s="2">
        <f t="shared" si="2"/>
        <v>9.4480622094453128</v>
      </c>
      <c r="I35" s="5">
        <f t="shared" si="3"/>
        <v>1.1448999999999996</v>
      </c>
    </row>
    <row r="36" spans="1:9" x14ac:dyDescent="0.25">
      <c r="B36" s="1">
        <v>200.1</v>
      </c>
      <c r="C36" s="1">
        <v>10.7</v>
      </c>
      <c r="D36" s="1">
        <v>46.6</v>
      </c>
      <c r="E36" s="1">
        <v>19.2</v>
      </c>
      <c r="F36" s="1">
        <f t="shared" si="0"/>
        <v>27.400000000000002</v>
      </c>
      <c r="G36" s="2">
        <f t="shared" si="1"/>
        <v>5.8721358011024174</v>
      </c>
      <c r="H36" s="2">
        <f t="shared" si="2"/>
        <v>9.4480622094453128</v>
      </c>
      <c r="I36" s="5">
        <f t="shared" si="3"/>
        <v>1.1448999999999996</v>
      </c>
    </row>
    <row r="37" spans="1:9" x14ac:dyDescent="0.25">
      <c r="B37" s="1">
        <v>200.1</v>
      </c>
      <c r="C37" s="1">
        <v>10.9</v>
      </c>
      <c r="D37" s="1">
        <v>46.6</v>
      </c>
      <c r="E37" s="1">
        <v>19.2</v>
      </c>
      <c r="F37" s="1">
        <f t="shared" si="0"/>
        <v>27.400000000000002</v>
      </c>
      <c r="G37" s="2">
        <f t="shared" si="1"/>
        <v>5.7643901900730139</v>
      </c>
      <c r="H37" s="2">
        <f t="shared" si="2"/>
        <v>9.1045252281743405</v>
      </c>
      <c r="I37" s="5">
        <f t="shared" si="3"/>
        <v>1.1881000000000002</v>
      </c>
    </row>
    <row r="38" spans="1:9" x14ac:dyDescent="0.25">
      <c r="B38" s="1">
        <v>149.80000000000001</v>
      </c>
      <c r="C38" s="1">
        <v>9.1999999999999993</v>
      </c>
      <c r="D38" s="1">
        <v>46.6</v>
      </c>
      <c r="E38" s="1">
        <v>27</v>
      </c>
      <c r="F38" s="1">
        <f t="shared" si="0"/>
        <v>19.600000000000001</v>
      </c>
      <c r="G38" s="2">
        <f t="shared" si="1"/>
        <v>6.8295492469343335</v>
      </c>
      <c r="H38" s="2">
        <f t="shared" si="2"/>
        <v>9.1419776115950597</v>
      </c>
      <c r="I38" s="5">
        <f t="shared" si="3"/>
        <v>0.84639999999999982</v>
      </c>
    </row>
    <row r="39" spans="1:9" x14ac:dyDescent="0.25">
      <c r="B39" s="1">
        <v>149.80000000000001</v>
      </c>
      <c r="C39" s="1">
        <v>9.3000000000000007</v>
      </c>
      <c r="D39" s="1">
        <v>46.6</v>
      </c>
      <c r="E39" s="1">
        <v>27</v>
      </c>
      <c r="F39" s="1">
        <f t="shared" si="0"/>
        <v>19.600000000000001</v>
      </c>
      <c r="G39" s="2">
        <f t="shared" si="1"/>
        <v>6.7561132335264364</v>
      </c>
      <c r="H39" s="2">
        <f t="shared" si="2"/>
        <v>8.9464329407492844</v>
      </c>
      <c r="I39" s="5">
        <f t="shared" si="3"/>
        <v>0.86490000000000011</v>
      </c>
    </row>
    <row r="40" spans="1:9" x14ac:dyDescent="0.25">
      <c r="B40" s="1">
        <v>149.80000000000001</v>
      </c>
      <c r="C40" s="1">
        <v>9.4</v>
      </c>
      <c r="D40" s="1">
        <v>46.6</v>
      </c>
      <c r="E40" s="1">
        <v>27</v>
      </c>
      <c r="F40" s="1">
        <f t="shared" si="0"/>
        <v>19.600000000000001</v>
      </c>
      <c r="G40" s="2">
        <f t="shared" si="1"/>
        <v>6.6842396884889208</v>
      </c>
      <c r="H40" s="2">
        <f t="shared" si="2"/>
        <v>8.7570958017814124</v>
      </c>
      <c r="I40" s="5">
        <f t="shared" si="3"/>
        <v>0.88360000000000016</v>
      </c>
    </row>
    <row r="41" spans="1:9" x14ac:dyDescent="0.25">
      <c r="A41">
        <v>5</v>
      </c>
      <c r="B41" s="1">
        <v>200.1</v>
      </c>
      <c r="C41" s="1">
        <v>6.6</v>
      </c>
      <c r="D41" s="1">
        <v>46.8</v>
      </c>
      <c r="E41" s="1">
        <v>36.6</v>
      </c>
      <c r="F41" s="1">
        <f t="shared" si="0"/>
        <v>10.199999999999996</v>
      </c>
      <c r="G41" s="2">
        <f t="shared" si="1"/>
        <v>9.5199777381508888</v>
      </c>
      <c r="H41" s="2">
        <f t="shared" si="2"/>
        <v>9.2442575657586232</v>
      </c>
      <c r="I41" s="5">
        <f t="shared" si="3"/>
        <v>0.43559999999999988</v>
      </c>
    </row>
    <row r="42" spans="1:9" x14ac:dyDescent="0.25">
      <c r="B42" s="1">
        <v>200.1</v>
      </c>
      <c r="C42" s="1">
        <v>6.5</v>
      </c>
      <c r="D42" s="1">
        <v>46.8</v>
      </c>
      <c r="E42" s="1">
        <v>36.6</v>
      </c>
      <c r="F42" s="1">
        <f t="shared" si="0"/>
        <v>10.199999999999996</v>
      </c>
      <c r="G42" s="2">
        <f t="shared" si="1"/>
        <v>9.6664389341224393</v>
      </c>
      <c r="H42" s="2">
        <f t="shared" si="2"/>
        <v>9.53088425004605</v>
      </c>
      <c r="I42" s="5">
        <f t="shared" si="3"/>
        <v>0.42250000000000004</v>
      </c>
    </row>
    <row r="43" spans="1:9" x14ac:dyDescent="0.25">
      <c r="B43" s="1">
        <v>200.1</v>
      </c>
      <c r="C43" s="1">
        <v>6.6</v>
      </c>
      <c r="D43" s="1">
        <v>46.8</v>
      </c>
      <c r="E43" s="1">
        <v>36.6</v>
      </c>
      <c r="F43" s="1">
        <f t="shared" si="0"/>
        <v>10.199999999999996</v>
      </c>
      <c r="G43" s="2">
        <f t="shared" si="1"/>
        <v>9.5199777381508888</v>
      </c>
      <c r="H43" s="2">
        <f t="shared" si="2"/>
        <v>9.2442575657586232</v>
      </c>
      <c r="I43" s="5">
        <f t="shared" si="3"/>
        <v>0.43559999999999988</v>
      </c>
    </row>
    <row r="44" spans="1:9" x14ac:dyDescent="0.25">
      <c r="B44" s="1">
        <v>500.2</v>
      </c>
      <c r="C44" s="1">
        <v>10.199999999999999</v>
      </c>
      <c r="D44" s="1">
        <v>46.8</v>
      </c>
      <c r="E44" s="1">
        <v>21.4</v>
      </c>
      <c r="F44" s="1">
        <f t="shared" si="0"/>
        <v>25.4</v>
      </c>
      <c r="G44" s="2">
        <f t="shared" si="1"/>
        <v>6.1599855952741045</v>
      </c>
      <c r="H44" s="2">
        <f t="shared" si="2"/>
        <v>9.6381373236320531</v>
      </c>
      <c r="I44" s="5">
        <f t="shared" si="3"/>
        <v>1.0404</v>
      </c>
    </row>
    <row r="45" spans="1:9" x14ac:dyDescent="0.25">
      <c r="B45" s="1">
        <v>500.2</v>
      </c>
      <c r="C45" s="1">
        <v>10.199999999999999</v>
      </c>
      <c r="D45" s="1">
        <v>46.8</v>
      </c>
      <c r="E45" s="1">
        <v>21.4</v>
      </c>
      <c r="F45" s="1">
        <f t="shared" si="0"/>
        <v>25.4</v>
      </c>
      <c r="G45" s="2">
        <f t="shared" si="1"/>
        <v>6.1599855952741045</v>
      </c>
      <c r="H45" s="2">
        <f t="shared" si="2"/>
        <v>9.6381373236320531</v>
      </c>
      <c r="I45" s="5">
        <f t="shared" si="3"/>
        <v>1.0404</v>
      </c>
    </row>
    <row r="46" spans="1:9" x14ac:dyDescent="0.25">
      <c r="B46" s="1">
        <v>500.2</v>
      </c>
      <c r="C46" s="1">
        <v>10.3</v>
      </c>
      <c r="D46" s="1">
        <v>46.8</v>
      </c>
      <c r="E46" s="1">
        <v>21.4</v>
      </c>
      <c r="F46" s="1">
        <f t="shared" si="0"/>
        <v>25.4</v>
      </c>
      <c r="G46" s="2">
        <f t="shared" si="1"/>
        <v>6.1001799098830931</v>
      </c>
      <c r="H46" s="2">
        <f t="shared" si="2"/>
        <v>9.4518975129670899</v>
      </c>
      <c r="I46" s="5">
        <f t="shared" si="3"/>
        <v>1.0609</v>
      </c>
    </row>
    <row r="47" spans="1:9" x14ac:dyDescent="0.25">
      <c r="B47" s="1">
        <v>399.9</v>
      </c>
      <c r="C47" s="1">
        <v>9</v>
      </c>
      <c r="D47" s="1">
        <v>46.8</v>
      </c>
      <c r="E47" s="1">
        <v>26.5</v>
      </c>
      <c r="F47" s="1">
        <f t="shared" si="0"/>
        <v>20.299999999999997</v>
      </c>
      <c r="G47" s="2">
        <f t="shared" si="1"/>
        <v>6.9813170079773181</v>
      </c>
      <c r="H47" s="2">
        <f t="shared" si="2"/>
        <v>9.8939737946722932</v>
      </c>
      <c r="I47" s="5">
        <f t="shared" si="3"/>
        <v>0.81</v>
      </c>
    </row>
    <row r="48" spans="1:9" x14ac:dyDescent="0.25">
      <c r="B48" s="1">
        <v>399.9</v>
      </c>
      <c r="C48" s="1">
        <v>9.1</v>
      </c>
      <c r="D48" s="1">
        <v>46.8</v>
      </c>
      <c r="E48" s="1">
        <v>26.5</v>
      </c>
      <c r="F48" s="1">
        <f t="shared" si="0"/>
        <v>20.299999999999997</v>
      </c>
      <c r="G48" s="2">
        <f t="shared" si="1"/>
        <v>6.9045992386588857</v>
      </c>
      <c r="H48" s="2">
        <f t="shared" si="2"/>
        <v>9.6777186012372383</v>
      </c>
      <c r="I48" s="5">
        <f t="shared" si="3"/>
        <v>0.82809999999999984</v>
      </c>
    </row>
    <row r="49" spans="2:9" x14ac:dyDescent="0.25">
      <c r="B49" s="1">
        <v>399.9</v>
      </c>
      <c r="C49" s="1">
        <v>9.1999999999999993</v>
      </c>
      <c r="D49" s="1">
        <v>46.8</v>
      </c>
      <c r="E49" s="1">
        <v>26.5</v>
      </c>
      <c r="F49" s="1">
        <f t="shared" si="0"/>
        <v>20.299999999999997</v>
      </c>
      <c r="G49" s="2">
        <f t="shared" si="1"/>
        <v>6.8295492469343335</v>
      </c>
      <c r="H49" s="2">
        <f t="shared" si="2"/>
        <v>9.4684768120091665</v>
      </c>
      <c r="I49" s="5">
        <f t="shared" si="3"/>
        <v>0.84639999999999982</v>
      </c>
    </row>
    <row r="51" spans="2:9" x14ac:dyDescent="0.25">
      <c r="F51" s="53" t="s">
        <v>32</v>
      </c>
      <c r="G51" s="53"/>
      <c r="H51" s="4">
        <f>AVERAGE(H5:H49)</f>
        <v>9.5352560569296294</v>
      </c>
    </row>
    <row r="52" spans="2:9" x14ac:dyDescent="0.25">
      <c r="F52" s="53" t="s">
        <v>33</v>
      </c>
      <c r="G52" s="53"/>
      <c r="H52" s="2">
        <f>STDEVA(H5:H49)</f>
        <v>0.30583198522362198</v>
      </c>
    </row>
    <row r="53" spans="2:9" x14ac:dyDescent="0.25">
      <c r="F53" s="53" t="s">
        <v>34</v>
      </c>
      <c r="G53" s="53"/>
      <c r="H53" s="4">
        <f>H52/SQRT(COUNT(H5:H49))</f>
        <v>4.5590740576915333E-2</v>
      </c>
    </row>
  </sheetData>
  <mergeCells count="3">
    <mergeCell ref="P28:R28"/>
    <mergeCell ref="T28:V28"/>
    <mergeCell ref="X28:Z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/>
  </sheetViews>
  <sheetFormatPr defaultRowHeight="15" x14ac:dyDescent="0.25"/>
  <cols>
    <col min="1" max="14" width="10.7109375" customWidth="1"/>
    <col min="15" max="18" width="15.7109375" customWidth="1"/>
    <col min="19" max="19" width="5.7109375" customWidth="1"/>
    <col min="20" max="21" width="15.7109375" customWidth="1"/>
  </cols>
  <sheetData>
    <row r="1" spans="1:19" s="3" customFormat="1" ht="30" customHeight="1" x14ac:dyDescent="0.25">
      <c r="A1" s="46" t="s">
        <v>49</v>
      </c>
      <c r="N1"/>
      <c r="O1"/>
      <c r="P1"/>
      <c r="Q1"/>
      <c r="R1"/>
      <c r="S1"/>
    </row>
    <row r="3" spans="1:19" x14ac:dyDescent="0.25">
      <c r="A3" t="s">
        <v>7</v>
      </c>
      <c r="B3" s="63" t="s">
        <v>53</v>
      </c>
      <c r="C3" s="50" t="s">
        <v>50</v>
      </c>
      <c r="D3" s="63" t="s">
        <v>51</v>
      </c>
      <c r="E3" s="63" t="s">
        <v>52</v>
      </c>
      <c r="I3" t="s">
        <v>23</v>
      </c>
    </row>
    <row r="4" spans="1:19" ht="20.100000000000001" customHeight="1" x14ac:dyDescent="0.25">
      <c r="C4" s="36" t="s">
        <v>13</v>
      </c>
      <c r="D4" s="36" t="s">
        <v>13</v>
      </c>
      <c r="E4" s="36" t="s">
        <v>13</v>
      </c>
      <c r="H4" s="3" t="s">
        <v>2</v>
      </c>
      <c r="I4" s="3" t="s">
        <v>6</v>
      </c>
      <c r="J4" s="3" t="s">
        <v>18</v>
      </c>
      <c r="K4" s="3" t="s">
        <v>21</v>
      </c>
      <c r="L4" s="3" t="s">
        <v>46</v>
      </c>
      <c r="M4" s="3" t="s">
        <v>14</v>
      </c>
      <c r="N4" s="3" t="s">
        <v>22</v>
      </c>
      <c r="O4" s="3" t="s">
        <v>19</v>
      </c>
      <c r="P4" s="3" t="s">
        <v>20</v>
      </c>
      <c r="Q4" s="3" t="s">
        <v>47</v>
      </c>
      <c r="R4" s="3" t="s">
        <v>48</v>
      </c>
    </row>
    <row r="5" spans="1:19" x14ac:dyDescent="0.25">
      <c r="B5" s="37"/>
      <c r="C5" s="37">
        <v>7</v>
      </c>
      <c r="D5">
        <v>9.8000000000000007</v>
      </c>
      <c r="E5">
        <v>5.3</v>
      </c>
      <c r="H5">
        <v>50</v>
      </c>
      <c r="I5">
        <v>4.1399999999999997</v>
      </c>
      <c r="J5">
        <v>0.02</v>
      </c>
      <c r="K5" s="5">
        <f>C8/10</f>
        <v>0.70333333333333337</v>
      </c>
      <c r="L5" s="5">
        <f>C12/10</f>
        <v>4.7140452079103088E-3</v>
      </c>
      <c r="M5" s="5">
        <f>2*PI()/K5</f>
        <v>8.9334388253738197</v>
      </c>
      <c r="N5" s="5">
        <f>2*PI()/(K5^2)*L5</f>
        <v>5.987578362783888E-2</v>
      </c>
      <c r="O5" s="5">
        <f>SQRT(I5)</f>
        <v>2.0346989949375804</v>
      </c>
      <c r="P5" s="5">
        <f>1/(2*O5)*J5</f>
        <v>4.9147318718299046E-3</v>
      </c>
      <c r="Q5" s="5">
        <f>O5/SQRT(H5/1000)</f>
        <v>9.0994505328618605</v>
      </c>
      <c r="R5" s="5">
        <f>P5/SQRT(H5/1000)</f>
        <v>2.1979349113192902E-2</v>
      </c>
    </row>
    <row r="6" spans="1:19" x14ac:dyDescent="0.25">
      <c r="B6" s="37"/>
      <c r="C6" s="37">
        <v>7</v>
      </c>
      <c r="D6">
        <v>9.8000000000000007</v>
      </c>
      <c r="E6">
        <v>5.4</v>
      </c>
      <c r="H6">
        <v>99.8</v>
      </c>
      <c r="I6">
        <v>4.1399999999999997</v>
      </c>
      <c r="J6">
        <v>0.02</v>
      </c>
      <c r="K6" s="5">
        <f>D8/10</f>
        <v>0.97666666666666679</v>
      </c>
      <c r="L6" s="5">
        <f>D12/10</f>
        <v>4.7140452079103504E-3</v>
      </c>
      <c r="M6" s="5">
        <f t="shared" ref="M6:M19" si="0">2*PI()/K6</f>
        <v>6.4332955363613502</v>
      </c>
      <c r="N6" s="5">
        <f t="shared" ref="N6:N19" si="1">2*PI()/(K6^2)*L6</f>
        <v>3.1051378151114608E-2</v>
      </c>
      <c r="O6" s="5">
        <f t="shared" ref="O6:O19" si="2">SQRT(I6)</f>
        <v>2.0346989949375804</v>
      </c>
      <c r="P6" s="5">
        <f t="shared" ref="P6:P19" si="3">1/(2*O6)*J6</f>
        <v>4.9147318718299046E-3</v>
      </c>
      <c r="Q6" s="5">
        <f>O6/SQRT(H6/1000)</f>
        <v>6.4407271275736973</v>
      </c>
      <c r="R6" s="5">
        <f t="shared" ref="R6:R19" si="4">P6/SQRT(H6/1000)</f>
        <v>1.5557311902351927E-2</v>
      </c>
    </row>
    <row r="7" spans="1:19" x14ac:dyDescent="0.25">
      <c r="B7" s="37"/>
      <c r="C7" s="37">
        <v>7.1</v>
      </c>
      <c r="D7">
        <v>9.6999999999999993</v>
      </c>
      <c r="E7">
        <v>5.5</v>
      </c>
      <c r="H7">
        <v>30</v>
      </c>
      <c r="I7">
        <v>4.1399999999999997</v>
      </c>
      <c r="J7">
        <v>0.02</v>
      </c>
      <c r="K7" s="5">
        <f>E8/10</f>
        <v>0.53999999999999992</v>
      </c>
      <c r="L7" s="5">
        <f>E12/10</f>
        <v>6.6666666666666723E-3</v>
      </c>
      <c r="M7" s="5">
        <f t="shared" si="0"/>
        <v>11.635528346628865</v>
      </c>
      <c r="N7" s="5">
        <f t="shared" si="1"/>
        <v>0.14364849810652935</v>
      </c>
      <c r="O7" s="5">
        <f t="shared" si="2"/>
        <v>2.0346989949375804</v>
      </c>
      <c r="P7" s="5">
        <f t="shared" si="3"/>
        <v>4.9147318718299046E-3</v>
      </c>
      <c r="Q7" s="5">
        <f t="shared" ref="Q7:Q19" si="5">O7/SQRT(H7/1000)</f>
        <v>11.74734012447073</v>
      </c>
      <c r="R7" s="5">
        <f t="shared" si="4"/>
        <v>2.8375217691958287E-2</v>
      </c>
    </row>
    <row r="8" spans="1:19" x14ac:dyDescent="0.25">
      <c r="B8" s="56" t="s">
        <v>32</v>
      </c>
      <c r="C8" s="13">
        <f>AVERAGE(C5:C7)</f>
        <v>7.0333333333333341</v>
      </c>
      <c r="D8" s="13">
        <f>AVERAGE(D5:D7)</f>
        <v>9.7666666666666675</v>
      </c>
      <c r="E8" s="13">
        <f>AVERAGE(E5:E7)</f>
        <v>5.3999999999999995</v>
      </c>
      <c r="H8">
        <v>299.89999999999998</v>
      </c>
      <c r="I8">
        <v>45.4</v>
      </c>
      <c r="J8">
        <v>0.3</v>
      </c>
      <c r="K8" s="5">
        <f>C19/10</f>
        <v>0.52</v>
      </c>
      <c r="L8" s="5">
        <f>C23/10</f>
        <v>6.6666666666666723E-3</v>
      </c>
      <c r="M8" s="5">
        <f t="shared" si="0"/>
        <v>12.083048667653051</v>
      </c>
      <c r="N8" s="5">
        <f t="shared" si="1"/>
        <v>0.15491088035452641</v>
      </c>
      <c r="O8" s="5">
        <f t="shared" si="2"/>
        <v>6.7379522111692065</v>
      </c>
      <c r="P8" s="5">
        <f t="shared" si="3"/>
        <v>2.2261956644832177E-2</v>
      </c>
      <c r="Q8" s="5">
        <f t="shared" si="5"/>
        <v>12.303812197778354</v>
      </c>
      <c r="R8" s="5">
        <f t="shared" si="4"/>
        <v>4.0651361886932885E-2</v>
      </c>
    </row>
    <row r="9" spans="1:19" x14ac:dyDescent="0.25">
      <c r="A9" s="71" t="s">
        <v>44</v>
      </c>
      <c r="B9" s="71"/>
      <c r="C9" s="61">
        <f>STDEVA(C5:C7)</f>
        <v>5.7735026918962373E-2</v>
      </c>
      <c r="D9" s="61">
        <f>STDEVA(D5:D7)</f>
        <v>5.77350269189634E-2</v>
      </c>
      <c r="E9" s="61">
        <f>STDEVA(E5:E7)</f>
        <v>0.10000000000000009</v>
      </c>
      <c r="H9">
        <v>500.2</v>
      </c>
      <c r="I9">
        <v>45.4</v>
      </c>
      <c r="J9">
        <v>0.3</v>
      </c>
      <c r="K9" s="5">
        <f>D19/10</f>
        <v>0.65333333333333343</v>
      </c>
      <c r="L9" s="5">
        <f>D23/10</f>
        <v>4.7140452079103088E-3</v>
      </c>
      <c r="M9" s="5">
        <f t="shared" si="0"/>
        <v>9.617120368132019</v>
      </c>
      <c r="N9" s="5">
        <f t="shared" si="1"/>
        <v>6.9391132936667377E-2</v>
      </c>
      <c r="O9" s="5">
        <f t="shared" si="2"/>
        <v>6.7379522111692065</v>
      </c>
      <c r="P9" s="5">
        <f t="shared" si="3"/>
        <v>2.2261956644832177E-2</v>
      </c>
      <c r="Q9" s="5">
        <f t="shared" si="5"/>
        <v>9.5269981905210379</v>
      </c>
      <c r="R9" s="5">
        <f t="shared" si="4"/>
        <v>3.147686626824131E-2</v>
      </c>
    </row>
    <row r="10" spans="1:19" x14ac:dyDescent="0.25">
      <c r="B10" s="53" t="s">
        <v>45</v>
      </c>
      <c r="C10" s="61">
        <f>(0.1)/(SQRT(3))</f>
        <v>5.7735026918962581E-2</v>
      </c>
      <c r="D10" s="61">
        <f>(0.1)/(SQRT(3))</f>
        <v>5.7735026918962581E-2</v>
      </c>
      <c r="E10" s="61">
        <f>(0.1)/(SQRT(3))</f>
        <v>5.7735026918962581E-2</v>
      </c>
      <c r="H10">
        <v>399.9</v>
      </c>
      <c r="I10">
        <v>45.4</v>
      </c>
      <c r="J10">
        <v>0.3</v>
      </c>
      <c r="K10" s="5">
        <f>E19/10</f>
        <v>0.59</v>
      </c>
      <c r="L10" s="5">
        <f>E23/10</f>
        <v>6.6666666666666723E-3</v>
      </c>
      <c r="M10" s="5">
        <f t="shared" si="0"/>
        <v>10.649466622338283</v>
      </c>
      <c r="N10" s="5">
        <f t="shared" si="1"/>
        <v>0.12033295618461345</v>
      </c>
      <c r="O10" s="5">
        <f t="shared" si="2"/>
        <v>6.7379522111692065</v>
      </c>
      <c r="P10" s="5">
        <f t="shared" si="3"/>
        <v>2.2261956644832177E-2</v>
      </c>
      <c r="Q10" s="5">
        <f t="shared" si="5"/>
        <v>10.654969830812469</v>
      </c>
      <c r="R10" s="5">
        <f t="shared" si="4"/>
        <v>3.5203644815459692E-2</v>
      </c>
    </row>
    <row r="11" spans="1:19" x14ac:dyDescent="0.25">
      <c r="B11" s="56" t="s">
        <v>61</v>
      </c>
      <c r="C11" s="61">
        <f>SQRT(C9^2+C10^2)</f>
        <v>8.1649658092772456E-2</v>
      </c>
      <c r="D11" s="61">
        <f t="shared" ref="D11:E11" si="6">SQRT(D9^2+D10^2)</f>
        <v>8.1649658092773192E-2</v>
      </c>
      <c r="E11" s="61">
        <f t="shared" si="6"/>
        <v>0.11547005383792523</v>
      </c>
      <c r="H11">
        <v>50</v>
      </c>
      <c r="I11">
        <v>6.28</v>
      </c>
      <c r="J11">
        <v>0.03</v>
      </c>
      <c r="K11" s="5">
        <f>C31/10</f>
        <v>0.57666666666666666</v>
      </c>
      <c r="L11" s="5">
        <f>C35/10</f>
        <v>4.7140452079103088E-3</v>
      </c>
      <c r="M11" s="5">
        <f t="shared" si="0"/>
        <v>10.895697064473271</v>
      </c>
      <c r="N11" s="5">
        <f t="shared" si="1"/>
        <v>8.9068454104547945E-2</v>
      </c>
      <c r="O11" s="5">
        <f t="shared" si="2"/>
        <v>2.5059928172283334</v>
      </c>
      <c r="P11" s="5">
        <f t="shared" si="3"/>
        <v>5.9856516335071667E-3</v>
      </c>
      <c r="Q11" s="5">
        <f t="shared" si="5"/>
        <v>11.207140580897519</v>
      </c>
      <c r="R11" s="5">
        <f t="shared" si="4"/>
        <v>2.6768647884309365E-2</v>
      </c>
    </row>
    <row r="12" spans="1:19" x14ac:dyDescent="0.25">
      <c r="A12" s="71" t="s">
        <v>34</v>
      </c>
      <c r="B12" s="71"/>
      <c r="C12" s="13">
        <f>C11/SQRT(3)</f>
        <v>4.7140452079103085E-2</v>
      </c>
      <c r="D12" s="13">
        <f t="shared" ref="D12:E12" si="7">D11/SQRT(3)</f>
        <v>4.7140452079103508E-2</v>
      </c>
      <c r="E12" s="13">
        <f t="shared" si="7"/>
        <v>6.6666666666666721E-2</v>
      </c>
      <c r="H12">
        <v>99.8</v>
      </c>
      <c r="I12">
        <v>6.28</v>
      </c>
      <c r="J12">
        <v>0.03</v>
      </c>
      <c r="K12" s="5">
        <f>D31/10</f>
        <v>0.81333333333333324</v>
      </c>
      <c r="L12" s="5">
        <f>D35/10</f>
        <v>4.7140452079103088E-3</v>
      </c>
      <c r="M12" s="5">
        <f t="shared" si="0"/>
        <v>7.725227836696213</v>
      </c>
      <c r="N12" s="5">
        <f t="shared" si="1"/>
        <v>4.4775090078188251E-2</v>
      </c>
      <c r="O12" s="5">
        <f t="shared" si="2"/>
        <v>2.5059928172283334</v>
      </c>
      <c r="P12" s="5">
        <f t="shared" si="3"/>
        <v>5.9856516335071667E-3</v>
      </c>
      <c r="Q12" s="5">
        <f t="shared" si="5"/>
        <v>7.9325816543800425</v>
      </c>
      <c r="R12" s="5">
        <f t="shared" si="4"/>
        <v>1.8947249174474625E-2</v>
      </c>
    </row>
    <row r="13" spans="1:19" x14ac:dyDescent="0.25">
      <c r="H13">
        <v>129.80000000000001</v>
      </c>
      <c r="I13">
        <v>6.28</v>
      </c>
      <c r="J13">
        <v>0.03</v>
      </c>
      <c r="K13" s="5">
        <f>E31/10</f>
        <v>0.91999999999999993</v>
      </c>
      <c r="L13" s="5">
        <f>E35/10</f>
        <v>6.666666666666694E-3</v>
      </c>
      <c r="M13" s="5">
        <f t="shared" si="0"/>
        <v>6.8295492469343335</v>
      </c>
      <c r="N13" s="5">
        <f t="shared" si="1"/>
        <v>4.9489487296625813E-2</v>
      </c>
      <c r="O13" s="5">
        <f t="shared" si="2"/>
        <v>2.5059928172283334</v>
      </c>
      <c r="P13" s="5">
        <f t="shared" si="3"/>
        <v>5.9856516335071667E-3</v>
      </c>
      <c r="Q13" s="5">
        <f t="shared" si="5"/>
        <v>6.9557261553505718</v>
      </c>
      <c r="R13" s="5">
        <f t="shared" si="4"/>
        <v>1.6613995593990221E-2</v>
      </c>
    </row>
    <row r="14" spans="1:19" x14ac:dyDescent="0.25">
      <c r="A14" t="s">
        <v>8</v>
      </c>
      <c r="B14" s="63" t="s">
        <v>53</v>
      </c>
      <c r="C14" s="64" t="s">
        <v>54</v>
      </c>
      <c r="D14" s="64" t="s">
        <v>55</v>
      </c>
      <c r="E14" s="64" t="s">
        <v>56</v>
      </c>
      <c r="H14">
        <v>99.8</v>
      </c>
      <c r="I14">
        <v>7.23</v>
      </c>
      <c r="J14">
        <v>7.0000000000000007E-2</v>
      </c>
      <c r="K14" s="5">
        <f>C42/10</f>
        <v>0.7599999999999999</v>
      </c>
      <c r="L14" s="5">
        <f>C46/10</f>
        <v>3.333333333333334E-3</v>
      </c>
      <c r="M14" s="5">
        <f t="shared" si="0"/>
        <v>8.2673490883941927</v>
      </c>
      <c r="N14" s="5">
        <f t="shared" si="1"/>
        <v>3.6260303019272785E-2</v>
      </c>
      <c r="O14" s="5">
        <f t="shared" si="2"/>
        <v>2.6888659319497505</v>
      </c>
      <c r="P14" s="5">
        <f t="shared" si="3"/>
        <v>1.3016640057848031E-2</v>
      </c>
      <c r="Q14" s="5">
        <f t="shared" si="5"/>
        <v>8.511456384165939</v>
      </c>
      <c r="R14" s="5">
        <f t="shared" si="4"/>
        <v>4.1203454141882138E-2</v>
      </c>
    </row>
    <row r="15" spans="1:19" x14ac:dyDescent="0.25">
      <c r="C15" s="36" t="s">
        <v>13</v>
      </c>
      <c r="D15" s="36" t="s">
        <v>13</v>
      </c>
      <c r="E15" s="36" t="s">
        <v>13</v>
      </c>
      <c r="H15" s="62">
        <v>200.1</v>
      </c>
      <c r="I15">
        <v>7.23</v>
      </c>
      <c r="J15">
        <v>7.0000000000000007E-2</v>
      </c>
      <c r="K15" s="5">
        <f>D42/10</f>
        <v>1.0766666666666667</v>
      </c>
      <c r="L15" s="5">
        <f>D46/10</f>
        <v>7.4535599249993308E-3</v>
      </c>
      <c r="M15" s="5">
        <f t="shared" si="0"/>
        <v>5.8357758271017826</v>
      </c>
      <c r="N15" s="5">
        <f t="shared" si="1"/>
        <v>4.0399973532042423E-2</v>
      </c>
      <c r="O15" s="5">
        <f t="shared" si="2"/>
        <v>2.6888659319497505</v>
      </c>
      <c r="P15" s="5">
        <f t="shared" si="3"/>
        <v>1.3016640057848031E-2</v>
      </c>
      <c r="Q15" s="5">
        <f t="shared" si="5"/>
        <v>6.0109844479073073</v>
      </c>
      <c r="R15" s="5">
        <f t="shared" si="4"/>
        <v>2.9098818212552661E-2</v>
      </c>
    </row>
    <row r="16" spans="1:19" x14ac:dyDescent="0.25">
      <c r="B16" s="37">
        <v>99.8</v>
      </c>
      <c r="C16" s="37">
        <v>5.2</v>
      </c>
      <c r="D16" s="37">
        <v>6.6</v>
      </c>
      <c r="E16" s="37">
        <v>5.8</v>
      </c>
      <c r="H16" s="62">
        <v>149.80000000000001</v>
      </c>
      <c r="I16">
        <v>7.23</v>
      </c>
      <c r="J16">
        <v>7.0000000000000007E-2</v>
      </c>
      <c r="K16" s="5">
        <f>E42/10</f>
        <v>0.92999999999999994</v>
      </c>
      <c r="L16" s="5">
        <f>E46/10</f>
        <v>6.666666666666694E-3</v>
      </c>
      <c r="M16" s="5">
        <f t="shared" si="0"/>
        <v>6.7561132335264373</v>
      </c>
      <c r="N16" s="5">
        <f t="shared" si="1"/>
        <v>4.8430919236748853E-2</v>
      </c>
      <c r="O16" s="5">
        <f t="shared" si="2"/>
        <v>2.6888659319497505</v>
      </c>
      <c r="P16" s="5">
        <f t="shared" si="3"/>
        <v>1.3016640057848031E-2</v>
      </c>
      <c r="Q16" s="5">
        <f t="shared" si="5"/>
        <v>6.9472550313026478</v>
      </c>
      <c r="R16" s="5">
        <f t="shared" si="4"/>
        <v>3.3631248422626922E-2</v>
      </c>
    </row>
    <row r="17" spans="1:18" x14ac:dyDescent="0.25">
      <c r="B17" s="37"/>
      <c r="C17" s="37">
        <v>5.0999999999999996</v>
      </c>
      <c r="D17" s="37">
        <v>6.5</v>
      </c>
      <c r="E17" s="37">
        <v>5.9</v>
      </c>
      <c r="H17" s="62">
        <v>200.1</v>
      </c>
      <c r="I17">
        <v>19.32</v>
      </c>
      <c r="J17">
        <v>0.02</v>
      </c>
      <c r="K17" s="5">
        <f>C53/10</f>
        <v>0.65333333333333343</v>
      </c>
      <c r="L17" s="5">
        <f>C57/10</f>
        <v>4.7140452079103088E-3</v>
      </c>
      <c r="M17" s="5">
        <f t="shared" si="0"/>
        <v>9.617120368132019</v>
      </c>
      <c r="N17" s="5">
        <f t="shared" si="1"/>
        <v>6.9391132936667377E-2</v>
      </c>
      <c r="O17" s="5">
        <f t="shared" si="2"/>
        <v>4.3954521951671826</v>
      </c>
      <c r="P17" s="5">
        <f t="shared" si="3"/>
        <v>2.2750787759664502E-3</v>
      </c>
      <c r="Q17" s="5">
        <f t="shared" si="5"/>
        <v>9.8260736888103501</v>
      </c>
      <c r="R17" s="5">
        <f t="shared" si="4"/>
        <v>5.0859594662579447E-3</v>
      </c>
    </row>
    <row r="18" spans="1:18" x14ac:dyDescent="0.25">
      <c r="B18" s="37"/>
      <c r="C18" s="37">
        <v>5.3</v>
      </c>
      <c r="D18" s="37">
        <v>6.5</v>
      </c>
      <c r="E18" s="37">
        <v>6</v>
      </c>
      <c r="H18" s="62">
        <v>500.2</v>
      </c>
      <c r="I18">
        <v>19.32</v>
      </c>
      <c r="J18">
        <v>0.02</v>
      </c>
      <c r="K18" s="5">
        <f>D53/10</f>
        <v>1.0233333333333332</v>
      </c>
      <c r="L18" s="5">
        <f>D57/10</f>
        <v>4.7140452079103504E-3</v>
      </c>
      <c r="M18" s="5">
        <f t="shared" si="0"/>
        <v>6.1399204956152316</v>
      </c>
      <c r="N18" s="5">
        <f t="shared" si="1"/>
        <v>2.8283905005836021E-2</v>
      </c>
      <c r="O18" s="5">
        <f t="shared" si="2"/>
        <v>4.3954521951671826</v>
      </c>
      <c r="P18" s="5">
        <f t="shared" si="3"/>
        <v>2.2750787759664502E-3</v>
      </c>
      <c r="Q18" s="5">
        <f t="shared" si="5"/>
        <v>6.2148652583887962</v>
      </c>
      <c r="R18" s="5">
        <f t="shared" si="4"/>
        <v>3.2168039639693556E-3</v>
      </c>
    </row>
    <row r="19" spans="1:18" x14ac:dyDescent="0.25">
      <c r="B19" s="56" t="s">
        <v>32</v>
      </c>
      <c r="C19" s="13">
        <f>AVERAGE(C16:C18)</f>
        <v>5.2</v>
      </c>
      <c r="D19" s="13">
        <f>AVERAGE(D16:D18)</f>
        <v>6.5333333333333341</v>
      </c>
      <c r="E19" s="13">
        <f>AVERAGE(E16:E18)</f>
        <v>5.8999999999999995</v>
      </c>
      <c r="H19" s="62">
        <v>399.9</v>
      </c>
      <c r="I19">
        <v>19.32</v>
      </c>
      <c r="J19">
        <v>0.02</v>
      </c>
      <c r="K19" s="5">
        <f>E53/10</f>
        <v>0.90999999999999992</v>
      </c>
      <c r="L19" s="5">
        <f>E57/10</f>
        <v>6.6666666666666489E-3</v>
      </c>
      <c r="M19" s="5">
        <f t="shared" si="0"/>
        <v>6.9045992386588866</v>
      </c>
      <c r="N19" s="5">
        <f t="shared" si="1"/>
        <v>5.0583144605559481E-2</v>
      </c>
      <c r="O19" s="5">
        <f t="shared" si="2"/>
        <v>4.3954521951671826</v>
      </c>
      <c r="P19" s="5">
        <f t="shared" si="3"/>
        <v>2.2750787759664502E-3</v>
      </c>
      <c r="Q19" s="5">
        <f t="shared" si="5"/>
        <v>6.9506890319956689</v>
      </c>
      <c r="R19" s="5">
        <f t="shared" si="4"/>
        <v>3.5976651304325405E-3</v>
      </c>
    </row>
    <row r="20" spans="1:18" x14ac:dyDescent="0.25">
      <c r="A20" s="71" t="s">
        <v>44</v>
      </c>
      <c r="B20" s="71"/>
      <c r="C20" s="61">
        <f>STDEVA(C16:C18)</f>
        <v>0.10000000000000009</v>
      </c>
      <c r="D20" s="61">
        <f>STDEVA(D16:D18)</f>
        <v>5.7735026918962373E-2</v>
      </c>
      <c r="E20" s="61">
        <f>STDEVA(E16:E18)</f>
        <v>0.10000000000000009</v>
      </c>
    </row>
    <row r="21" spans="1:18" x14ac:dyDescent="0.25">
      <c r="B21" s="56" t="s">
        <v>45</v>
      </c>
      <c r="C21" s="61">
        <f>(0.1)/(SQRT(3))</f>
        <v>5.7735026918962581E-2</v>
      </c>
      <c r="D21" s="61">
        <f>(0.1)/(SQRT(3))</f>
        <v>5.7735026918962581E-2</v>
      </c>
      <c r="E21" s="61">
        <f>(0.1)/(SQRT(3))</f>
        <v>5.7735026918962581E-2</v>
      </c>
      <c r="Q21" t="s">
        <v>60</v>
      </c>
    </row>
    <row r="22" spans="1:18" x14ac:dyDescent="0.25">
      <c r="B22" s="56" t="s">
        <v>61</v>
      </c>
      <c r="C22" s="61">
        <f>SQRT(C20^2+C21^2)</f>
        <v>0.11547005383792523</v>
      </c>
      <c r="D22" s="61">
        <f t="shared" ref="D22" si="8">SQRT(D20^2+D21^2)</f>
        <v>8.1649658092772456E-2</v>
      </c>
      <c r="E22" s="61">
        <f t="shared" ref="E22" si="9">SQRT(E20^2+E21^2)</f>
        <v>0.11547005383792523</v>
      </c>
      <c r="Q22" s="65">
        <f t="array" ref="Q22:Q26">LINEST(Q5:Q19,M5:M19,FALSE,TRUE)</f>
        <v>1.0152386323538294</v>
      </c>
    </row>
    <row r="23" spans="1:18" x14ac:dyDescent="0.25">
      <c r="A23" s="71" t="s">
        <v>34</v>
      </c>
      <c r="B23" s="71"/>
      <c r="C23" s="13">
        <f>C22/SQRT(3)</f>
        <v>6.6666666666666721E-2</v>
      </c>
      <c r="D23" s="13">
        <f t="shared" ref="D23" si="10">D22/SQRT(3)</f>
        <v>4.7140452079103085E-2</v>
      </c>
      <c r="E23" s="13">
        <f t="shared" ref="E23" si="11">E22/SQRT(3)</f>
        <v>6.6666666666666721E-2</v>
      </c>
      <c r="Q23" s="65">
        <v>3.1582353141591311E-3</v>
      </c>
    </row>
    <row r="24" spans="1:18" x14ac:dyDescent="0.25">
      <c r="K24" s="5"/>
      <c r="L24" s="5"/>
      <c r="M24" s="5"/>
      <c r="N24" s="5"/>
      <c r="O24" s="5"/>
      <c r="P24" s="5"/>
      <c r="Q24" s="66">
        <v>0.99986453662219965</v>
      </c>
      <c r="R24" s="5"/>
    </row>
    <row r="25" spans="1:18" x14ac:dyDescent="0.25">
      <c r="K25" s="5"/>
      <c r="L25" s="5"/>
      <c r="M25" s="5"/>
      <c r="N25" s="5"/>
      <c r="O25" s="5"/>
      <c r="P25" s="5"/>
      <c r="Q25" s="66">
        <v>103334.96580406227</v>
      </c>
      <c r="R25" s="5"/>
    </row>
    <row r="26" spans="1:18" x14ac:dyDescent="0.25">
      <c r="A26" t="s">
        <v>9</v>
      </c>
      <c r="B26" s="63" t="s">
        <v>53</v>
      </c>
      <c r="C26" s="64" t="s">
        <v>50</v>
      </c>
      <c r="D26" s="64" t="s">
        <v>51</v>
      </c>
      <c r="E26" s="64" t="s">
        <v>57</v>
      </c>
      <c r="K26" s="5"/>
      <c r="L26" s="5"/>
      <c r="M26" s="5"/>
      <c r="N26" s="5"/>
      <c r="O26" s="5"/>
      <c r="P26" s="5"/>
      <c r="Q26" s="66">
        <v>1195.0344384854113</v>
      </c>
      <c r="R26" s="5"/>
    </row>
    <row r="27" spans="1:18" x14ac:dyDescent="0.25">
      <c r="B27" s="36"/>
      <c r="C27" s="36" t="s">
        <v>13</v>
      </c>
      <c r="D27" s="36" t="s">
        <v>13</v>
      </c>
      <c r="E27" s="36" t="s">
        <v>13</v>
      </c>
      <c r="K27" s="5"/>
      <c r="L27" s="5"/>
      <c r="M27" s="5"/>
      <c r="N27" s="5"/>
      <c r="O27" s="5"/>
      <c r="P27" s="5"/>
      <c r="Q27" s="5"/>
      <c r="R27" s="5"/>
    </row>
    <row r="28" spans="1:18" x14ac:dyDescent="0.25">
      <c r="C28" s="37">
        <v>5.8</v>
      </c>
      <c r="D28" s="37">
        <v>8.1999999999999993</v>
      </c>
      <c r="E28">
        <v>9.1</v>
      </c>
      <c r="K28" s="5"/>
      <c r="L28" s="5"/>
      <c r="M28" s="5"/>
      <c r="N28" s="5"/>
      <c r="O28" s="5"/>
      <c r="P28" s="5"/>
      <c r="Q28" s="5"/>
      <c r="R28" s="5"/>
    </row>
    <row r="29" spans="1:18" x14ac:dyDescent="0.25">
      <c r="C29" s="37">
        <v>5.8</v>
      </c>
      <c r="D29" s="37">
        <v>8.1</v>
      </c>
      <c r="E29">
        <v>9.1999999999999993</v>
      </c>
      <c r="K29" s="5"/>
      <c r="L29" s="5"/>
      <c r="M29" s="5"/>
      <c r="N29" s="5"/>
      <c r="O29" s="5"/>
      <c r="P29" s="5"/>
      <c r="Q29" s="5"/>
      <c r="R29" s="5"/>
    </row>
    <row r="30" spans="1:18" x14ac:dyDescent="0.25">
      <c r="C30" s="37">
        <v>5.7</v>
      </c>
      <c r="D30" s="37">
        <v>8.1</v>
      </c>
      <c r="E30">
        <v>9.3000000000000007</v>
      </c>
      <c r="K30" s="5"/>
      <c r="L30" s="5"/>
      <c r="M30" s="5"/>
      <c r="N30" s="5"/>
      <c r="O30" s="5"/>
      <c r="P30" s="5"/>
      <c r="Q30" s="5"/>
      <c r="R30" s="5"/>
    </row>
    <row r="31" spans="1:18" x14ac:dyDescent="0.25">
      <c r="B31" s="56" t="s">
        <v>32</v>
      </c>
      <c r="C31" s="13">
        <f>AVERAGE(C28:C30)</f>
        <v>5.7666666666666666</v>
      </c>
      <c r="D31" s="13">
        <f>AVERAGE(D28:D30)</f>
        <v>8.1333333333333329</v>
      </c>
      <c r="E31" s="13">
        <f>AVERAGE(E28:E30)</f>
        <v>9.1999999999999993</v>
      </c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71" t="s">
        <v>44</v>
      </c>
      <c r="B32" s="71"/>
      <c r="C32" s="61">
        <f>STDEVA(C28:C30)</f>
        <v>5.7735026918962373E-2</v>
      </c>
      <c r="D32" s="61">
        <f>STDEVA(D28:D30)</f>
        <v>5.7735026918962373E-2</v>
      </c>
      <c r="E32" s="61">
        <f>STDEVA(E28:E30)</f>
        <v>0.10000000000000053</v>
      </c>
      <c r="K32" s="5"/>
      <c r="L32" s="5"/>
      <c r="M32" s="5"/>
      <c r="N32" s="5"/>
      <c r="O32" s="5"/>
      <c r="P32" s="5"/>
      <c r="Q32" s="5"/>
      <c r="R32" s="5"/>
    </row>
    <row r="33" spans="1:18" x14ac:dyDescent="0.25">
      <c r="B33" s="56" t="s">
        <v>45</v>
      </c>
      <c r="C33" s="61">
        <f>(0.1)/(SQRT(3))</f>
        <v>5.7735026918962581E-2</v>
      </c>
      <c r="D33" s="61">
        <f>(0.1)/(SQRT(3))</f>
        <v>5.7735026918962581E-2</v>
      </c>
      <c r="E33" s="61">
        <f>(0.1)/(SQRT(3))</f>
        <v>5.7735026918962581E-2</v>
      </c>
      <c r="H33" s="62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B34" s="56" t="s">
        <v>61</v>
      </c>
      <c r="C34" s="61">
        <f>SQRT(C32^2+C33^2)</f>
        <v>8.1649658092772456E-2</v>
      </c>
      <c r="D34" s="61">
        <f t="shared" ref="D34" si="12">SQRT(D32^2+D33^2)</f>
        <v>8.1649658092772456E-2</v>
      </c>
      <c r="E34" s="61">
        <f t="shared" ref="E34" si="13">SQRT(E32^2+E33^2)</f>
        <v>0.11547005383792562</v>
      </c>
    </row>
    <row r="35" spans="1:18" x14ac:dyDescent="0.25">
      <c r="A35" s="71" t="s">
        <v>34</v>
      </c>
      <c r="B35" s="71"/>
      <c r="C35" s="13">
        <f>C34/SQRT(3)</f>
        <v>4.7140452079103085E-2</v>
      </c>
      <c r="D35" s="13">
        <f t="shared" ref="D35" si="14">D34/SQRT(3)</f>
        <v>4.7140452079103085E-2</v>
      </c>
      <c r="E35" s="13">
        <f t="shared" ref="E35" si="15">E34/SQRT(3)</f>
        <v>6.6666666666666943E-2</v>
      </c>
    </row>
    <row r="37" spans="1:18" x14ac:dyDescent="0.25">
      <c r="A37" t="s">
        <v>10</v>
      </c>
      <c r="B37" s="63" t="s">
        <v>53</v>
      </c>
      <c r="C37" s="64" t="s">
        <v>51</v>
      </c>
      <c r="D37" s="64" t="s">
        <v>58</v>
      </c>
      <c r="E37" s="64" t="s">
        <v>59</v>
      </c>
    </row>
    <row r="38" spans="1:18" x14ac:dyDescent="0.25">
      <c r="B38" s="36"/>
      <c r="C38" s="36" t="s">
        <v>13</v>
      </c>
      <c r="D38" s="36" t="s">
        <v>13</v>
      </c>
      <c r="E38" s="36" t="s">
        <v>13</v>
      </c>
    </row>
    <row r="39" spans="1:18" x14ac:dyDescent="0.25">
      <c r="C39" s="37">
        <v>7.6</v>
      </c>
      <c r="D39" s="37">
        <v>10.7</v>
      </c>
      <c r="E39">
        <v>9.1999999999999993</v>
      </c>
    </row>
    <row r="40" spans="1:18" x14ac:dyDescent="0.25">
      <c r="C40" s="37">
        <v>7.6</v>
      </c>
      <c r="D40" s="37">
        <v>10.7</v>
      </c>
      <c r="E40">
        <v>9.3000000000000007</v>
      </c>
    </row>
    <row r="41" spans="1:18" x14ac:dyDescent="0.25">
      <c r="C41" s="37">
        <v>7.6</v>
      </c>
      <c r="D41" s="37">
        <v>10.9</v>
      </c>
      <c r="E41">
        <v>9.4</v>
      </c>
    </row>
    <row r="42" spans="1:18" x14ac:dyDescent="0.25">
      <c r="B42" s="56" t="s">
        <v>32</v>
      </c>
      <c r="C42" s="13">
        <f>AVERAGE(C39:C41)</f>
        <v>7.5999999999999988</v>
      </c>
      <c r="D42" s="13">
        <f>AVERAGE(D39:D41)</f>
        <v>10.766666666666666</v>
      </c>
      <c r="E42" s="13">
        <f>AVERAGE(E39:E41)</f>
        <v>9.2999999999999989</v>
      </c>
    </row>
    <row r="43" spans="1:18" x14ac:dyDescent="0.25">
      <c r="A43" s="71" t="s">
        <v>44</v>
      </c>
      <c r="B43" s="71"/>
      <c r="C43" s="61">
        <f>STDEVA(C39:C41)</f>
        <v>1.0877919644084146E-15</v>
      </c>
      <c r="D43" s="61">
        <f>STDEVA(D39:D41)</f>
        <v>0.11547005383792576</v>
      </c>
      <c r="E43" s="61">
        <f>STDEVA(E39:E41)</f>
        <v>0.10000000000000053</v>
      </c>
    </row>
    <row r="44" spans="1:18" x14ac:dyDescent="0.25">
      <c r="B44" s="56" t="s">
        <v>45</v>
      </c>
      <c r="C44" s="61">
        <f>(0.1)/(SQRT(3))</f>
        <v>5.7735026918962581E-2</v>
      </c>
      <c r="D44" s="61">
        <f>(0.1)/(SQRT(3))</f>
        <v>5.7735026918962581E-2</v>
      </c>
      <c r="E44" s="61">
        <f>(0.1)/(SQRT(3))</f>
        <v>5.7735026918962581E-2</v>
      </c>
    </row>
    <row r="45" spans="1:18" x14ac:dyDescent="0.25">
      <c r="B45" s="56" t="s">
        <v>61</v>
      </c>
      <c r="C45" s="61">
        <f>SQRT(C43^2+C44^2)</f>
        <v>5.7735026918962581E-2</v>
      </c>
      <c r="D45" s="61">
        <f t="shared" ref="D45" si="16">SQRT(D43^2+D44^2)</f>
        <v>0.1290994448735811</v>
      </c>
      <c r="E45" s="61">
        <f t="shared" ref="E45" si="17">SQRT(E43^2+E44^2)</f>
        <v>0.11547005383792562</v>
      </c>
    </row>
    <row r="46" spans="1:18" x14ac:dyDescent="0.25">
      <c r="A46" s="71" t="s">
        <v>34</v>
      </c>
      <c r="B46" s="71"/>
      <c r="C46" s="13">
        <f>C45/SQRT(3)</f>
        <v>3.333333333333334E-2</v>
      </c>
      <c r="D46" s="13">
        <f t="shared" ref="D46" si="18">D45/SQRT(3)</f>
        <v>7.4535599249993312E-2</v>
      </c>
      <c r="E46" s="13">
        <f t="shared" ref="E46" si="19">E45/SQRT(3)</f>
        <v>6.6666666666666943E-2</v>
      </c>
    </row>
    <row r="48" spans="1:18" x14ac:dyDescent="0.25">
      <c r="A48" t="s">
        <v>11</v>
      </c>
      <c r="B48" s="63" t="s">
        <v>53</v>
      </c>
      <c r="C48" s="64" t="s">
        <v>58</v>
      </c>
      <c r="D48" s="64" t="s">
        <v>55</v>
      </c>
      <c r="E48" s="64" t="s">
        <v>56</v>
      </c>
    </row>
    <row r="49" spans="1:5" x14ac:dyDescent="0.25">
      <c r="B49" s="36"/>
      <c r="C49" s="36" t="s">
        <v>13</v>
      </c>
      <c r="D49" s="36" t="s">
        <v>13</v>
      </c>
      <c r="E49" s="36" t="s">
        <v>13</v>
      </c>
    </row>
    <row r="50" spans="1:5" x14ac:dyDescent="0.25">
      <c r="B50" s="22"/>
      <c r="C50" s="37">
        <v>6.6</v>
      </c>
      <c r="D50" s="37">
        <v>10.199999999999999</v>
      </c>
      <c r="E50" s="22">
        <v>9</v>
      </c>
    </row>
    <row r="51" spans="1:5" x14ac:dyDescent="0.25">
      <c r="B51" s="22"/>
      <c r="C51" s="37">
        <v>6.5</v>
      </c>
      <c r="D51" s="37">
        <v>10.199999999999999</v>
      </c>
      <c r="E51" s="22">
        <v>9.1</v>
      </c>
    </row>
    <row r="52" spans="1:5" x14ac:dyDescent="0.25">
      <c r="B52" s="22"/>
      <c r="C52" s="37">
        <v>6.5</v>
      </c>
      <c r="D52" s="37">
        <v>10.3</v>
      </c>
      <c r="E52" s="22">
        <v>9.1999999999999993</v>
      </c>
    </row>
    <row r="53" spans="1:5" x14ac:dyDescent="0.25">
      <c r="B53" s="56" t="s">
        <v>32</v>
      </c>
      <c r="C53" s="13">
        <f>AVERAGE(C50:C52)</f>
        <v>6.5333333333333341</v>
      </c>
      <c r="D53" s="13">
        <f>AVERAGE(D50:D52)</f>
        <v>10.233333333333333</v>
      </c>
      <c r="E53" s="13">
        <f>AVERAGE(E50:E52)</f>
        <v>9.1</v>
      </c>
    </row>
    <row r="54" spans="1:5" x14ac:dyDescent="0.25">
      <c r="A54" s="71" t="s">
        <v>44</v>
      </c>
      <c r="B54" s="71"/>
      <c r="C54" s="61">
        <f>STDEVA(C50:C52)</f>
        <v>5.7735026918962373E-2</v>
      </c>
      <c r="D54" s="61">
        <f>STDEVA(D50:D52)</f>
        <v>5.77350269189634E-2</v>
      </c>
      <c r="E54" s="61">
        <f>STDEVA(E50:E52)</f>
        <v>9.9999999999999645E-2</v>
      </c>
    </row>
    <row r="55" spans="1:5" x14ac:dyDescent="0.25">
      <c r="B55" s="56" t="s">
        <v>45</v>
      </c>
      <c r="C55" s="61">
        <f>(0.1)/(SQRT(3))</f>
        <v>5.7735026918962581E-2</v>
      </c>
      <c r="D55" s="61">
        <f>(0.1)/(SQRT(3))</f>
        <v>5.7735026918962581E-2</v>
      </c>
      <c r="E55" s="61">
        <f>(0.1)/(SQRT(3))</f>
        <v>5.7735026918962581E-2</v>
      </c>
    </row>
    <row r="56" spans="1:5" x14ac:dyDescent="0.25">
      <c r="B56" s="56" t="s">
        <v>61</v>
      </c>
      <c r="C56" s="61">
        <f>SQRT(C54^2+C55^2)</f>
        <v>8.1649658092772456E-2</v>
      </c>
      <c r="D56" s="61">
        <f t="shared" ref="D56" si="20">SQRT(D54^2+D55^2)</f>
        <v>8.1649658092773192E-2</v>
      </c>
      <c r="E56" s="61">
        <f t="shared" ref="E56" si="21">SQRT(E54^2+E55^2)</f>
        <v>0.11547005383792484</v>
      </c>
    </row>
    <row r="57" spans="1:5" x14ac:dyDescent="0.25">
      <c r="A57" s="71" t="s">
        <v>34</v>
      </c>
      <c r="B57" s="71"/>
      <c r="C57" s="13">
        <f>C56/SQRT(3)</f>
        <v>4.7140452079103085E-2</v>
      </c>
      <c r="D57" s="13">
        <f t="shared" ref="D57" si="22">D56/SQRT(3)</f>
        <v>4.7140452079103508E-2</v>
      </c>
      <c r="E57" s="13">
        <f t="shared" ref="E57" si="23">E56/SQRT(3)</f>
        <v>6.6666666666666485E-2</v>
      </c>
    </row>
  </sheetData>
  <mergeCells count="10">
    <mergeCell ref="A54:B54"/>
    <mergeCell ref="A57:B57"/>
    <mergeCell ref="A20:B20"/>
    <mergeCell ref="A23:B23"/>
    <mergeCell ref="A35:B35"/>
    <mergeCell ref="A43:B43"/>
    <mergeCell ref="A9:B9"/>
    <mergeCell ref="A12:B12"/>
    <mergeCell ref="A32:B32"/>
    <mergeCell ref="A46:B4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statická metoda</vt:lpstr>
      <vt:lpstr>dynamická metoda</vt:lpstr>
      <vt:lpstr>úloha1</vt:lpstr>
      <vt:lpstr>úloha2</vt:lpstr>
      <vt:lpstr>úloha3</vt:lpstr>
      <vt:lpstr>úloha4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2022-01-03T12:11:32Z</dcterms:modified>
</cp:coreProperties>
</file>