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49BE9F31-2352-499B-8A92-40C2F59FED92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regrese" sheetId="2" r:id="rId1"/>
    <sheet name="nejmensi ctverce" sheetId="3" r:id="rId2"/>
    <sheet name="prikla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4" l="1"/>
  <c r="P33" i="4"/>
  <c r="P32" i="4"/>
  <c r="P34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8" i="4" s="1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3" i="4"/>
  <c r="Q3" i="4"/>
  <c r="B29" i="4" a="1"/>
  <c r="B29" i="4" s="1"/>
  <c r="D16" i="4" l="1"/>
  <c r="D18" i="4"/>
  <c r="D3" i="4"/>
  <c r="D17" i="4"/>
  <c r="D14" i="4"/>
  <c r="D23" i="4"/>
  <c r="Q28" i="4"/>
  <c r="P28" i="4"/>
  <c r="S28" i="4"/>
  <c r="O28" i="4"/>
  <c r="C32" i="4"/>
  <c r="C30" i="4"/>
  <c r="C29" i="4"/>
  <c r="D4" i="4" s="1"/>
  <c r="B32" i="4"/>
  <c r="B30" i="4"/>
  <c r="C33" i="4"/>
  <c r="C31" i="4"/>
  <c r="B33" i="4"/>
  <c r="B31" i="4"/>
  <c r="C8" i="2"/>
  <c r="G8" i="2" s="1"/>
  <c r="C9" i="2"/>
  <c r="G9" i="2" s="1"/>
  <c r="C10" i="2"/>
  <c r="G10" i="2" s="1"/>
  <c r="C11" i="2"/>
  <c r="G11" i="2" s="1"/>
  <c r="C12" i="2"/>
  <c r="G12" i="2" s="1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7" i="2"/>
  <c r="G7" i="2" s="1"/>
  <c r="B8" i="2"/>
  <c r="B9" i="2"/>
  <c r="H9" i="2" s="1"/>
  <c r="J5" i="3" s="1"/>
  <c r="L5" i="3" s="1"/>
  <c r="B10" i="2"/>
  <c r="H10" i="2" s="1"/>
  <c r="J6" i="3" s="1"/>
  <c r="L6" i="3" s="1"/>
  <c r="B11" i="2"/>
  <c r="F11" i="2" s="1"/>
  <c r="B12" i="2"/>
  <c r="H12" i="2" s="1"/>
  <c r="J8" i="3" s="1"/>
  <c r="L8" i="3" s="1"/>
  <c r="B13" i="2"/>
  <c r="H13" i="2" s="1"/>
  <c r="J9" i="3" s="1"/>
  <c r="L9" i="3" s="1"/>
  <c r="B14" i="2"/>
  <c r="H14" i="2" s="1"/>
  <c r="J10" i="3" s="1"/>
  <c r="L10" i="3" s="1"/>
  <c r="B15" i="2"/>
  <c r="F15" i="2" s="1"/>
  <c r="B16" i="2"/>
  <c r="H16" i="2" s="1"/>
  <c r="J12" i="3" s="1"/>
  <c r="L12" i="3" s="1"/>
  <c r="B17" i="2"/>
  <c r="H17" i="2" s="1"/>
  <c r="J13" i="3" s="1"/>
  <c r="L13" i="3" s="1"/>
  <c r="B18" i="2"/>
  <c r="H18" i="2" s="1"/>
  <c r="J14" i="3" s="1"/>
  <c r="L14" i="3" s="1"/>
  <c r="B19" i="2"/>
  <c r="F19" i="2" s="1"/>
  <c r="B20" i="2"/>
  <c r="H20" i="2" s="1"/>
  <c r="J16" i="3" s="1"/>
  <c r="L16" i="3" s="1"/>
  <c r="B21" i="2"/>
  <c r="H21" i="2" s="1"/>
  <c r="J17" i="3" s="1"/>
  <c r="L17" i="3" s="1"/>
  <c r="B22" i="2"/>
  <c r="H22" i="2" s="1"/>
  <c r="J18" i="3" s="1"/>
  <c r="L18" i="3" s="1"/>
  <c r="B23" i="2"/>
  <c r="F23" i="2" s="1"/>
  <c r="B24" i="2"/>
  <c r="B25" i="2"/>
  <c r="H25" i="2" s="1"/>
  <c r="J21" i="3" s="1"/>
  <c r="L21" i="3" s="1"/>
  <c r="B26" i="2"/>
  <c r="H26" i="2" s="1"/>
  <c r="J22" i="3" s="1"/>
  <c r="L22" i="3" s="1"/>
  <c r="B27" i="2"/>
  <c r="F27" i="2" s="1"/>
  <c r="B28" i="2"/>
  <c r="H28" i="2" s="1"/>
  <c r="J24" i="3" s="1"/>
  <c r="L24" i="3" s="1"/>
  <c r="B29" i="2"/>
  <c r="F29" i="2" s="1"/>
  <c r="B30" i="2"/>
  <c r="B7" i="2"/>
  <c r="H7" i="2" s="1"/>
  <c r="J3" i="3" s="1"/>
  <c r="E7" i="2"/>
  <c r="H3" i="3" s="1"/>
  <c r="E30" i="2"/>
  <c r="H26" i="3" s="1"/>
  <c r="F30" i="2"/>
  <c r="E29" i="2"/>
  <c r="H25" i="3" s="1"/>
  <c r="E28" i="2"/>
  <c r="H24" i="3" s="1"/>
  <c r="E27" i="2"/>
  <c r="H23" i="3" s="1"/>
  <c r="E26" i="2"/>
  <c r="H22" i="3" s="1"/>
  <c r="E25" i="2"/>
  <c r="H21" i="3" s="1"/>
  <c r="E24" i="2"/>
  <c r="H20" i="3" s="1"/>
  <c r="H24" i="2"/>
  <c r="J20" i="3" s="1"/>
  <c r="L20" i="3" s="1"/>
  <c r="E23" i="2"/>
  <c r="H19" i="3" s="1"/>
  <c r="E22" i="2"/>
  <c r="H18" i="3" s="1"/>
  <c r="E21" i="2"/>
  <c r="H17" i="3" s="1"/>
  <c r="E20" i="2"/>
  <c r="H16" i="3" s="1"/>
  <c r="E19" i="2"/>
  <c r="H15" i="3" s="1"/>
  <c r="E18" i="2"/>
  <c r="H14" i="3" s="1"/>
  <c r="E17" i="2"/>
  <c r="H13" i="3" s="1"/>
  <c r="E16" i="2"/>
  <c r="H12" i="3" s="1"/>
  <c r="F16" i="2"/>
  <c r="E15" i="2"/>
  <c r="H11" i="3" s="1"/>
  <c r="E14" i="2"/>
  <c r="H10" i="3" s="1"/>
  <c r="E13" i="2"/>
  <c r="H9" i="3" s="1"/>
  <c r="E12" i="2"/>
  <c r="H8" i="3" s="1"/>
  <c r="E11" i="2"/>
  <c r="H7" i="3" s="1"/>
  <c r="E10" i="2"/>
  <c r="H6" i="3" s="1"/>
  <c r="E9" i="2"/>
  <c r="H5" i="3" s="1"/>
  <c r="E8" i="2"/>
  <c r="H4" i="3" s="1"/>
  <c r="H8" i="2"/>
  <c r="J4" i="3" s="1"/>
  <c r="L4" i="3" s="1"/>
  <c r="D15" i="4" l="1"/>
  <c r="D6" i="4"/>
  <c r="D13" i="4"/>
  <c r="D19" i="4"/>
  <c r="D10" i="4"/>
  <c r="D12" i="4"/>
  <c r="D7" i="4"/>
  <c r="D25" i="4"/>
  <c r="D9" i="4"/>
  <c r="D11" i="4"/>
  <c r="D24" i="4"/>
  <c r="D8" i="4"/>
  <c r="D22" i="4"/>
  <c r="D21" i="4"/>
  <c r="D5" i="4"/>
  <c r="D26" i="4"/>
  <c r="D20" i="4"/>
  <c r="P31" i="4"/>
  <c r="P30" i="4"/>
  <c r="M24" i="3"/>
  <c r="O24" i="3"/>
  <c r="O6" i="3"/>
  <c r="O14" i="3"/>
  <c r="O17" i="3"/>
  <c r="O22" i="3"/>
  <c r="O4" i="3"/>
  <c r="O12" i="3"/>
  <c r="O20" i="3"/>
  <c r="O10" i="3"/>
  <c r="O13" i="3"/>
  <c r="O18" i="3"/>
  <c r="O21" i="3"/>
  <c r="M16" i="3"/>
  <c r="O16" i="3"/>
  <c r="M5" i="3"/>
  <c r="O5" i="3"/>
  <c r="M8" i="3"/>
  <c r="O8" i="3"/>
  <c r="M9" i="3"/>
  <c r="O9" i="3"/>
  <c r="M6" i="3"/>
  <c r="M14" i="3"/>
  <c r="M17" i="3"/>
  <c r="M22" i="3"/>
  <c r="M4" i="3"/>
  <c r="M12" i="3"/>
  <c r="M20" i="3"/>
  <c r="M10" i="3"/>
  <c r="M13" i="3"/>
  <c r="M18" i="3"/>
  <c r="M21" i="3"/>
  <c r="O3" i="3"/>
  <c r="L3" i="3"/>
  <c r="M3" i="3"/>
  <c r="I24" i="3"/>
  <c r="N24" i="3" s="1"/>
  <c r="I16" i="3"/>
  <c r="N16" i="3" s="1"/>
  <c r="I12" i="3"/>
  <c r="N12" i="3" s="1"/>
  <c r="I8" i="3"/>
  <c r="N8" i="3" s="1"/>
  <c r="I23" i="3"/>
  <c r="I19" i="3"/>
  <c r="I15" i="3"/>
  <c r="I11" i="3"/>
  <c r="I7" i="3"/>
  <c r="I26" i="3"/>
  <c r="I22" i="3"/>
  <c r="N22" i="3" s="1"/>
  <c r="I18" i="3"/>
  <c r="N18" i="3" s="1"/>
  <c r="I14" i="3"/>
  <c r="N14" i="3" s="1"/>
  <c r="I10" i="3"/>
  <c r="N10" i="3" s="1"/>
  <c r="I6" i="3"/>
  <c r="N6" i="3" s="1"/>
  <c r="I25" i="3"/>
  <c r="I21" i="3"/>
  <c r="N21" i="3" s="1"/>
  <c r="I17" i="3"/>
  <c r="N17" i="3" s="1"/>
  <c r="I13" i="3"/>
  <c r="N13" i="3" s="1"/>
  <c r="I9" i="3"/>
  <c r="N9" i="3" s="1"/>
  <c r="I5" i="3"/>
  <c r="N5" i="3" s="1"/>
  <c r="I20" i="3"/>
  <c r="N20" i="3" s="1"/>
  <c r="I4" i="3"/>
  <c r="N4" i="3" s="1"/>
  <c r="I3" i="3"/>
  <c r="N3" i="3" s="1"/>
  <c r="B12" i="3"/>
  <c r="B26" i="3"/>
  <c r="B23" i="3"/>
  <c r="B19" i="3"/>
  <c r="B15" i="3"/>
  <c r="B11" i="3"/>
  <c r="B7" i="3"/>
  <c r="B25" i="3"/>
  <c r="F7" i="2"/>
  <c r="F8" i="2"/>
  <c r="H30" i="2"/>
  <c r="J26" i="3" s="1"/>
  <c r="L26" i="3" s="1"/>
  <c r="H29" i="2"/>
  <c r="J25" i="3" s="1"/>
  <c r="L25" i="3" s="1"/>
  <c r="H27" i="2"/>
  <c r="J23" i="3" s="1"/>
  <c r="L23" i="3" s="1"/>
  <c r="H23" i="2"/>
  <c r="J19" i="3" s="1"/>
  <c r="L19" i="3" s="1"/>
  <c r="H19" i="2"/>
  <c r="J15" i="3" s="1"/>
  <c r="L15" i="3" s="1"/>
  <c r="H15" i="2"/>
  <c r="J11" i="3" s="1"/>
  <c r="L11" i="3" s="1"/>
  <c r="H11" i="2"/>
  <c r="J7" i="3" s="1"/>
  <c r="L7" i="3" s="1"/>
  <c r="C16" i="3"/>
  <c r="C8" i="3"/>
  <c r="A23" i="3"/>
  <c r="A15" i="3"/>
  <c r="C12" i="3"/>
  <c r="C24" i="3"/>
  <c r="C20" i="3"/>
  <c r="C4" i="3"/>
  <c r="A22" i="3"/>
  <c r="A14" i="3"/>
  <c r="C22" i="3"/>
  <c r="C18" i="3"/>
  <c r="C14" i="3"/>
  <c r="A19" i="3"/>
  <c r="A10" i="3"/>
  <c r="C21" i="3"/>
  <c r="C17" i="3"/>
  <c r="C13" i="3"/>
  <c r="C9" i="3"/>
  <c r="C5" i="3"/>
  <c r="C3" i="3"/>
  <c r="C10" i="3"/>
  <c r="C6" i="3"/>
  <c r="A26" i="3"/>
  <c r="A18" i="3"/>
  <c r="A6" i="3"/>
  <c r="A7" i="3"/>
  <c r="A25" i="3"/>
  <c r="A21" i="3"/>
  <c r="A17" i="3"/>
  <c r="A13" i="3"/>
  <c r="A9" i="3"/>
  <c r="A5" i="3"/>
  <c r="A11" i="3"/>
  <c r="A24" i="3"/>
  <c r="A20" i="3"/>
  <c r="A16" i="3"/>
  <c r="A12" i="3"/>
  <c r="A8" i="3"/>
  <c r="A4" i="3"/>
  <c r="A3" i="3"/>
  <c r="F24" i="2"/>
  <c r="F12" i="2"/>
  <c r="F20" i="2"/>
  <c r="F9" i="2"/>
  <c r="F13" i="2"/>
  <c r="F17" i="2"/>
  <c r="F21" i="2"/>
  <c r="F25" i="2"/>
  <c r="F10" i="2"/>
  <c r="F14" i="2"/>
  <c r="F18" i="2"/>
  <c r="F22" i="2"/>
  <c r="F26" i="2"/>
  <c r="F28" i="2"/>
  <c r="E5" i="4" l="1"/>
  <c r="E9" i="4"/>
  <c r="E13" i="4"/>
  <c r="E17" i="4"/>
  <c r="E21" i="4"/>
  <c r="E25" i="4"/>
  <c r="E7" i="4"/>
  <c r="E15" i="4"/>
  <c r="E23" i="4"/>
  <c r="E4" i="4"/>
  <c r="E12" i="4"/>
  <c r="E16" i="4"/>
  <c r="E24" i="4"/>
  <c r="E6" i="4"/>
  <c r="E10" i="4"/>
  <c r="E14" i="4"/>
  <c r="E18" i="4"/>
  <c r="E22" i="4"/>
  <c r="E26" i="4"/>
  <c r="E11" i="4"/>
  <c r="E19" i="4"/>
  <c r="E3" i="4"/>
  <c r="E8" i="4"/>
  <c r="E20" i="4"/>
  <c r="I29" i="3" a="1"/>
  <c r="L28" i="3"/>
  <c r="P14" i="3"/>
  <c r="P25" i="3"/>
  <c r="P15" i="3"/>
  <c r="P19" i="3"/>
  <c r="P7" i="3"/>
  <c r="P23" i="3"/>
  <c r="P8" i="3"/>
  <c r="P11" i="3"/>
  <c r="P6" i="3"/>
  <c r="P13" i="3"/>
  <c r="N26" i="3"/>
  <c r="O11" i="3"/>
  <c r="P26" i="3"/>
  <c r="P10" i="3"/>
  <c r="P12" i="3"/>
  <c r="P9" i="3"/>
  <c r="O25" i="3"/>
  <c r="P22" i="3"/>
  <c r="P5" i="3"/>
  <c r="P21" i="3"/>
  <c r="P16" i="3"/>
  <c r="O15" i="3"/>
  <c r="P17" i="3"/>
  <c r="P24" i="3"/>
  <c r="P18" i="3"/>
  <c r="P20" i="3"/>
  <c r="P4" i="3"/>
  <c r="O26" i="3"/>
  <c r="O23" i="3"/>
  <c r="O7" i="3"/>
  <c r="O19" i="3"/>
  <c r="N7" i="3"/>
  <c r="N23" i="3"/>
  <c r="N19" i="3"/>
  <c r="N25" i="3"/>
  <c r="N11" i="3"/>
  <c r="N15" i="3"/>
  <c r="M23" i="3"/>
  <c r="M7" i="3"/>
  <c r="M19" i="3"/>
  <c r="M26" i="3"/>
  <c r="M11" i="3"/>
  <c r="M15" i="3"/>
  <c r="M25" i="3"/>
  <c r="P3" i="3"/>
  <c r="B4" i="3"/>
  <c r="B3" i="3"/>
  <c r="E3" i="3" s="1"/>
  <c r="C19" i="3"/>
  <c r="C7" i="3"/>
  <c r="E7" i="3" s="1"/>
  <c r="C11" i="3"/>
  <c r="F11" i="3" s="1"/>
  <c r="C25" i="3"/>
  <c r="E25" i="3" s="1"/>
  <c r="C15" i="3"/>
  <c r="F15" i="3" s="1"/>
  <c r="C26" i="3"/>
  <c r="F26" i="3" s="1"/>
  <c r="C23" i="3"/>
  <c r="F23" i="3" s="1"/>
  <c r="U23" i="2" a="1"/>
  <c r="U23" i="2" s="1"/>
  <c r="F20" i="3"/>
  <c r="F13" i="3"/>
  <c r="F8" i="3"/>
  <c r="F24" i="3"/>
  <c r="B21" i="3"/>
  <c r="E21" i="3" s="1"/>
  <c r="B5" i="3"/>
  <c r="E5" i="3" s="1"/>
  <c r="B14" i="3"/>
  <c r="E14" i="3" s="1"/>
  <c r="B17" i="3"/>
  <c r="E17" i="3" s="1"/>
  <c r="B16" i="3"/>
  <c r="E16" i="3" s="1"/>
  <c r="B24" i="3"/>
  <c r="E24" i="3" s="1"/>
  <c r="B10" i="3"/>
  <c r="E10" i="3" s="1"/>
  <c r="B13" i="3"/>
  <c r="E13" i="3" s="1"/>
  <c r="B8" i="3"/>
  <c r="E8" i="3" s="1"/>
  <c r="B22" i="3"/>
  <c r="E22" i="3" s="1"/>
  <c r="B6" i="3"/>
  <c r="E6" i="3" s="1"/>
  <c r="B9" i="3"/>
  <c r="E9" i="3" s="1"/>
  <c r="B20" i="3"/>
  <c r="E20" i="3" s="1"/>
  <c r="B18" i="3"/>
  <c r="E18" i="3" s="1"/>
  <c r="F22" i="3"/>
  <c r="F18" i="3"/>
  <c r="F19" i="3"/>
  <c r="F16" i="3"/>
  <c r="F5" i="3"/>
  <c r="F14" i="3"/>
  <c r="F21" i="3"/>
  <c r="F4" i="3"/>
  <c r="F9" i="3"/>
  <c r="F10" i="3"/>
  <c r="E12" i="3"/>
  <c r="F12" i="3"/>
  <c r="F17" i="3"/>
  <c r="F6" i="3"/>
  <c r="E19" i="3"/>
  <c r="F3" i="3"/>
  <c r="E4" i="3"/>
  <c r="U3" i="2" a="1"/>
  <c r="I29" i="3" l="1"/>
  <c r="I31" i="3"/>
  <c r="I33" i="3"/>
  <c r="J29" i="3"/>
  <c r="J31" i="3"/>
  <c r="I30" i="3"/>
  <c r="I32" i="3"/>
  <c r="J33" i="3"/>
  <c r="J30" i="3"/>
  <c r="J32" i="3"/>
  <c r="M28" i="3"/>
  <c r="O28" i="3"/>
  <c r="N28" i="3"/>
  <c r="P28" i="3"/>
  <c r="B29" i="3" a="1"/>
  <c r="E23" i="3"/>
  <c r="E15" i="3"/>
  <c r="E11" i="3"/>
  <c r="E26" i="3"/>
  <c r="F25" i="3"/>
  <c r="F7" i="3"/>
  <c r="U27" i="2"/>
  <c r="U24" i="2"/>
  <c r="V27" i="2"/>
  <c r="U25" i="2"/>
  <c r="V25" i="2"/>
  <c r="V26" i="2"/>
  <c r="U26" i="2"/>
  <c r="V24" i="2"/>
  <c r="V23" i="2"/>
  <c r="I7" i="2" s="1"/>
  <c r="J7" i="2" s="1"/>
  <c r="U4" i="2"/>
  <c r="U5" i="2"/>
  <c r="U7" i="2"/>
  <c r="U3" i="2"/>
  <c r="U6" i="2"/>
  <c r="I9" i="2" l="1"/>
  <c r="J9" i="2" s="1"/>
  <c r="I23" i="2"/>
  <c r="J23" i="2" s="1"/>
  <c r="I24" i="2"/>
  <c r="J24" i="2" s="1"/>
  <c r="I15" i="2"/>
  <c r="J15" i="2" s="1"/>
  <c r="I25" i="2"/>
  <c r="J25" i="2" s="1"/>
  <c r="I16" i="2"/>
  <c r="J16" i="2" s="1"/>
  <c r="I30" i="2"/>
  <c r="J30" i="2" s="1"/>
  <c r="I17" i="2"/>
  <c r="J17" i="2" s="1"/>
  <c r="I8" i="2"/>
  <c r="J8" i="2" s="1"/>
  <c r="I14" i="2"/>
  <c r="J14" i="2" s="1"/>
  <c r="I22" i="2"/>
  <c r="J22" i="2" s="1"/>
  <c r="I29" i="2"/>
  <c r="J29" i="2" s="1"/>
  <c r="I13" i="2"/>
  <c r="J13" i="2" s="1"/>
  <c r="I20" i="2"/>
  <c r="J20" i="2" s="1"/>
  <c r="I27" i="2"/>
  <c r="J27" i="2" s="1"/>
  <c r="I11" i="2"/>
  <c r="J11" i="2" s="1"/>
  <c r="I18" i="2"/>
  <c r="J18" i="2" s="1"/>
  <c r="I21" i="2"/>
  <c r="J21" i="2" s="1"/>
  <c r="I28" i="2"/>
  <c r="J28" i="2" s="1"/>
  <c r="I12" i="2"/>
  <c r="J12" i="2" s="1"/>
  <c r="I19" i="2"/>
  <c r="J19" i="2" s="1"/>
  <c r="I26" i="2"/>
  <c r="J26" i="2" s="1"/>
  <c r="I10" i="2"/>
  <c r="J10" i="2" s="1"/>
  <c r="X31" i="2"/>
  <c r="M30" i="3"/>
  <c r="M31" i="3"/>
  <c r="B29" i="3"/>
  <c r="B33" i="3"/>
  <c r="B30" i="3"/>
  <c r="B31" i="3"/>
  <c r="B32" i="3"/>
  <c r="E28" i="3"/>
  <c r="F28" i="3"/>
  <c r="F31" i="3" s="1"/>
  <c r="J32" i="2" l="1"/>
  <c r="J33" i="2"/>
  <c r="F30" i="3"/>
</calcChain>
</file>

<file path=xl/sharedStrings.xml><?xml version="1.0" encoding="utf-8"?>
<sst xmlns="http://schemas.openxmlformats.org/spreadsheetml/2006/main" count="92" uniqueCount="47">
  <si>
    <t>x</t>
  </si>
  <si>
    <t>teoreticky</t>
  </si>
  <si>
    <t>sigma y</t>
  </si>
  <si>
    <t>a</t>
  </si>
  <si>
    <t>b</t>
  </si>
  <si>
    <t>hodnota</t>
  </si>
  <si>
    <t>chyba</t>
  </si>
  <si>
    <t>R</t>
  </si>
  <si>
    <t>F</t>
  </si>
  <si>
    <t>ssreg</t>
  </si>
  <si>
    <t>m</t>
  </si>
  <si>
    <t>metoda nejmenších čtverců</t>
  </si>
  <si>
    <t>&lt;xy&gt;</t>
  </si>
  <si>
    <t>sigma m</t>
  </si>
  <si>
    <t>y1</t>
  </si>
  <si>
    <t>y2</t>
  </si>
  <si>
    <t>lineární regrese</t>
  </si>
  <si>
    <t>lineární regrese y = m x</t>
  </si>
  <si>
    <t>lineární regrese y = a x + b</t>
  </si>
  <si>
    <t>&lt;1&gt;</t>
  </si>
  <si>
    <t>&lt;x&gt;</t>
  </si>
  <si>
    <t>&lt;y&gt;</t>
  </si>
  <si>
    <t>&lt;x2&gt;</t>
  </si>
  <si>
    <t>R2</t>
  </si>
  <si>
    <t>R2, e-y</t>
  </si>
  <si>
    <t>y</t>
  </si>
  <si>
    <t>F, deg-free</t>
  </si>
  <si>
    <t>počet stupňů volnosti</t>
  </si>
  <si>
    <t xml:space="preserve"> </t>
  </si>
  <si>
    <t>e-y</t>
  </si>
  <si>
    <t>deg-free</t>
  </si>
  <si>
    <t>hodnota testovací statistiky F</t>
  </si>
  <si>
    <t>chyba předpovězené hodnoty y</t>
  </si>
  <si>
    <t>y2 fit</t>
  </si>
  <si>
    <t>y2 - y2 fit</t>
  </si>
  <si>
    <t>sum-sq, sum-sq-rez</t>
  </si>
  <si>
    <t>sum-sq</t>
  </si>
  <si>
    <t>součet kvadrátů</t>
  </si>
  <si>
    <t>součet kvadrátů odchylek (reziduí)</t>
  </si>
  <si>
    <t>sum-sq-rez</t>
  </si>
  <si>
    <t>y fit1</t>
  </si>
  <si>
    <t>y fit2</t>
  </si>
  <si>
    <t>koeficient spolehlivosti - korelační koeficient mezi naměřenými a fitovanými hodnotami</t>
  </si>
  <si>
    <t>sigma a</t>
  </si>
  <si>
    <t>sigma b</t>
  </si>
  <si>
    <t>cov(a,b)</t>
  </si>
  <si>
    <t>corr(a,b)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</si>
</sst>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165" fontId="0" fillId="0" borderId="0" xfId="0" applyNumberFormat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/>
    <xf numFmtId="2" fontId="0" fillId="4" borderId="0" xfId="0" applyNumberFormat="1" applyFill="1"/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right" wrapText="1" readingOrder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Lineární regrese</a:t>
            </a:r>
            <a:r>
              <a:rPr lang="cs-CZ"/>
              <a:t> </a:t>
            </a:r>
            <a:r>
              <a:rPr lang="cs-CZ" b="1"/>
              <a:t>y</a:t>
            </a:r>
            <a:r>
              <a:rPr lang="cs-CZ" b="1" baseline="0"/>
              <a:t> = m x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intercept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regrese!$H$7:$H$30</c:f>
                <c:numCache>
                  <c:formatCode>General</c:formatCode>
                  <c:ptCount val="24"/>
                  <c:pt idx="0">
                    <c:v>0.5393951955298476</c:v>
                  </c:pt>
                  <c:pt idx="1">
                    <c:v>1.2551426329613675</c:v>
                  </c:pt>
                  <c:pt idx="2">
                    <c:v>2.8560865908515924</c:v>
                  </c:pt>
                  <c:pt idx="3">
                    <c:v>2.5302440819987582</c:v>
                  </c:pt>
                  <c:pt idx="4">
                    <c:v>3.4821664114907565</c:v>
                  </c:pt>
                  <c:pt idx="5">
                    <c:v>3.6872689731409216</c:v>
                  </c:pt>
                  <c:pt idx="6">
                    <c:v>3.7580884793428657</c:v>
                  </c:pt>
                  <c:pt idx="7">
                    <c:v>6.4141705579902961</c:v>
                  </c:pt>
                  <c:pt idx="8">
                    <c:v>4.5354423472940546</c:v>
                  </c:pt>
                  <c:pt idx="9">
                    <c:v>9.8025327709661347</c:v>
                  </c:pt>
                  <c:pt idx="10">
                    <c:v>9.3677326194771897</c:v>
                  </c:pt>
                  <c:pt idx="11">
                    <c:v>9.4530905983354536</c:v>
                  </c:pt>
                  <c:pt idx="12">
                    <c:v>11.393384450746224</c:v>
                  </c:pt>
                  <c:pt idx="13">
                    <c:v>9.8509935152325081</c:v>
                  </c:pt>
                  <c:pt idx="14">
                    <c:v>13.415252433553094</c:v>
                  </c:pt>
                  <c:pt idx="15">
                    <c:v>14.65730237269106</c:v>
                  </c:pt>
                  <c:pt idx="16">
                    <c:v>13.16917504462819</c:v>
                  </c:pt>
                  <c:pt idx="17">
                    <c:v>15.451275598187804</c:v>
                  </c:pt>
                  <c:pt idx="18">
                    <c:v>10.113588009205424</c:v>
                  </c:pt>
                  <c:pt idx="19">
                    <c:v>19.417958569055077</c:v>
                  </c:pt>
                  <c:pt idx="20">
                    <c:v>11.48736368792701</c:v>
                  </c:pt>
                  <c:pt idx="21">
                    <c:v>14.761815463887464</c:v>
                  </c:pt>
                  <c:pt idx="22">
                    <c:v>15.979455110764338</c:v>
                  </c:pt>
                  <c:pt idx="23">
                    <c:v>21.109642206671705</c:v>
                  </c:pt>
                </c:numCache>
              </c:numRef>
            </c:plus>
            <c:minus>
              <c:numRef>
                <c:f>regrese!$H$7:$H$30</c:f>
                <c:numCache>
                  <c:formatCode>General</c:formatCode>
                  <c:ptCount val="24"/>
                  <c:pt idx="0">
                    <c:v>0.5393951955298476</c:v>
                  </c:pt>
                  <c:pt idx="1">
                    <c:v>1.2551426329613675</c:v>
                  </c:pt>
                  <c:pt idx="2">
                    <c:v>2.8560865908515924</c:v>
                  </c:pt>
                  <c:pt idx="3">
                    <c:v>2.5302440819987582</c:v>
                  </c:pt>
                  <c:pt idx="4">
                    <c:v>3.4821664114907565</c:v>
                  </c:pt>
                  <c:pt idx="5">
                    <c:v>3.6872689731409216</c:v>
                  </c:pt>
                  <c:pt idx="6">
                    <c:v>3.7580884793428657</c:v>
                  </c:pt>
                  <c:pt idx="7">
                    <c:v>6.4141705579902961</c:v>
                  </c:pt>
                  <c:pt idx="8">
                    <c:v>4.5354423472940546</c:v>
                  </c:pt>
                  <c:pt idx="9">
                    <c:v>9.8025327709661347</c:v>
                  </c:pt>
                  <c:pt idx="10">
                    <c:v>9.3677326194771897</c:v>
                  </c:pt>
                  <c:pt idx="11">
                    <c:v>9.4530905983354536</c:v>
                  </c:pt>
                  <c:pt idx="12">
                    <c:v>11.393384450746224</c:v>
                  </c:pt>
                  <c:pt idx="13">
                    <c:v>9.8509935152325081</c:v>
                  </c:pt>
                  <c:pt idx="14">
                    <c:v>13.415252433553094</c:v>
                  </c:pt>
                  <c:pt idx="15">
                    <c:v>14.65730237269106</c:v>
                  </c:pt>
                  <c:pt idx="16">
                    <c:v>13.16917504462819</c:v>
                  </c:pt>
                  <c:pt idx="17">
                    <c:v>15.451275598187804</c:v>
                  </c:pt>
                  <c:pt idx="18">
                    <c:v>10.113588009205424</c:v>
                  </c:pt>
                  <c:pt idx="19">
                    <c:v>19.417958569055077</c:v>
                  </c:pt>
                  <c:pt idx="20">
                    <c:v>11.48736368792701</c:v>
                  </c:pt>
                  <c:pt idx="21">
                    <c:v>14.761815463887464</c:v>
                  </c:pt>
                  <c:pt idx="22">
                    <c:v>15.979455110764338</c:v>
                  </c:pt>
                  <c:pt idx="23">
                    <c:v>21.109642206671705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regrese!$E$7:$E$30</c:f>
              <c:numCache>
                <c:formatCode>General</c:formatCode>
                <c:ptCount val="24"/>
                <c:pt idx="0">
                  <c:v>1.0502038189184317</c:v>
                </c:pt>
                <c:pt idx="1">
                  <c:v>2.1521971941405496</c:v>
                </c:pt>
                <c:pt idx="2">
                  <c:v>3.0504050530294071</c:v>
                </c:pt>
                <c:pt idx="3">
                  <c:v>4.0879900780534308</c:v>
                </c:pt>
                <c:pt idx="4">
                  <c:v>5.0867556790522723</c:v>
                </c:pt>
                <c:pt idx="5">
                  <c:v>6.152658172827377</c:v>
                </c:pt>
                <c:pt idx="6">
                  <c:v>7.1377449607447305</c:v>
                </c:pt>
                <c:pt idx="7">
                  <c:v>8.0284593219952889</c:v>
                </c:pt>
                <c:pt idx="8">
                  <c:v>9.1159040382706955</c:v>
                </c:pt>
                <c:pt idx="9">
                  <c:v>10.007336531656533</c:v>
                </c:pt>
                <c:pt idx="10">
                  <c:v>11.180619866617462</c:v>
                </c:pt>
                <c:pt idx="11">
                  <c:v>12.176851356894758</c:v>
                </c:pt>
                <c:pt idx="12">
                  <c:v>13.037846447345613</c:v>
                </c:pt>
                <c:pt idx="13">
                  <c:v>14.05214466233047</c:v>
                </c:pt>
                <c:pt idx="14">
                  <c:v>15.061223633358072</c:v>
                </c:pt>
                <c:pt idx="15">
                  <c:v>16.123683161989636</c:v>
                </c:pt>
                <c:pt idx="16">
                  <c:v>17.19464320789476</c:v>
                </c:pt>
                <c:pt idx="17">
                  <c:v>18.065272530696962</c:v>
                </c:pt>
                <c:pt idx="18">
                  <c:v>19.138239033352036</c:v>
                </c:pt>
                <c:pt idx="19">
                  <c:v>20.177415044988667</c:v>
                </c:pt>
                <c:pt idx="20">
                  <c:v>21.035127246375964</c:v>
                </c:pt>
                <c:pt idx="21">
                  <c:v>22.161329955374399</c:v>
                </c:pt>
                <c:pt idx="22">
                  <c:v>23.093352405407249</c:v>
                </c:pt>
                <c:pt idx="23">
                  <c:v>24.056060719634871</c:v>
                </c:pt>
              </c:numCache>
            </c:numRef>
          </c:xVal>
          <c:yVal>
            <c:numRef>
              <c:f>regrese!$F$7:$F$30</c:f>
              <c:numCache>
                <c:formatCode>General</c:formatCode>
                <c:ptCount val="24"/>
                <c:pt idx="0">
                  <c:v>9.3743315172736796</c:v>
                </c:pt>
                <c:pt idx="1">
                  <c:v>19.95076404362986</c:v>
                </c:pt>
                <c:pt idx="2">
                  <c:v>30.1333718376716</c:v>
                </c:pt>
                <c:pt idx="3">
                  <c:v>40.872089916544695</c:v>
                </c:pt>
                <c:pt idx="4">
                  <c:v>52.673321019038063</c:v>
                </c:pt>
                <c:pt idx="5">
                  <c:v>58.733110366936238</c:v>
                </c:pt>
                <c:pt idx="6">
                  <c:v>64.403138361225459</c:v>
                </c:pt>
                <c:pt idx="7">
                  <c:v>75.757422630249764</c:v>
                </c:pt>
                <c:pt idx="8">
                  <c:v>95.102539902804153</c:v>
                </c:pt>
                <c:pt idx="9">
                  <c:v>93.628404648707146</c:v>
                </c:pt>
                <c:pt idx="10">
                  <c:v>105.3844780383702</c:v>
                </c:pt>
                <c:pt idx="11">
                  <c:v>116.42756410037762</c:v>
                </c:pt>
                <c:pt idx="12">
                  <c:v>123.74156999049117</c:v>
                </c:pt>
                <c:pt idx="13">
                  <c:v>137.98051460225824</c:v>
                </c:pt>
                <c:pt idx="14">
                  <c:v>146.56483089366444</c:v>
                </c:pt>
                <c:pt idx="15">
                  <c:v>167.35598166575502</c:v>
                </c:pt>
                <c:pt idx="16">
                  <c:v>155.70319681118508</c:v>
                </c:pt>
                <c:pt idx="17">
                  <c:v>167.13706644975269</c:v>
                </c:pt>
                <c:pt idx="18">
                  <c:v>195.22280189985213</c:v>
                </c:pt>
                <c:pt idx="19">
                  <c:v>198.88000156825638</c:v>
                </c:pt>
                <c:pt idx="20">
                  <c:v>193.57222246951977</c:v>
                </c:pt>
                <c:pt idx="21">
                  <c:v>231.90480482017614</c:v>
                </c:pt>
                <c:pt idx="22">
                  <c:v>232.83210319374081</c:v>
                </c:pt>
                <c:pt idx="23">
                  <c:v>239.85463349101363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Lineární regrese</c:v>
                </c15:tx>
              </c15:filteredSeriesTitle>
            </c:ext>
            <c:ext xmlns:c16="http://schemas.microsoft.com/office/drawing/2014/chart" uri="{C3380CC4-5D6E-409C-BE32-E72D297353CC}">
              <c16:uniqueId val="{00000001-625D-4804-899D-51DF0498C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422240"/>
        <c:axId val="-640430400"/>
      </c:scatterChart>
      <c:valAx>
        <c:axId val="-64042224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cs-CZ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30400"/>
        <c:crosses val="autoZero"/>
        <c:crossBetween val="midCat"/>
        <c:majorUnit val="5"/>
      </c:valAx>
      <c:valAx>
        <c:axId val="-6404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  <a:endParaRPr lang="cs-CZ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Lineární regrese</a:t>
            </a:r>
            <a:r>
              <a:rPr lang="cs-CZ"/>
              <a:t> </a:t>
            </a:r>
            <a:r>
              <a:rPr lang="cs-CZ" b="1"/>
              <a:t>y</a:t>
            </a:r>
            <a:r>
              <a:rPr lang="cs-CZ" b="1" baseline="0"/>
              <a:t> = a x +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Lineární regrese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regrese!$H$7:$H$30</c:f>
                <c:numCache>
                  <c:formatCode>General</c:formatCode>
                  <c:ptCount val="24"/>
                  <c:pt idx="0">
                    <c:v>0.5393951955298476</c:v>
                  </c:pt>
                  <c:pt idx="1">
                    <c:v>1.2551426329613675</c:v>
                  </c:pt>
                  <c:pt idx="2">
                    <c:v>2.8560865908515924</c:v>
                  </c:pt>
                  <c:pt idx="3">
                    <c:v>2.5302440819987582</c:v>
                  </c:pt>
                  <c:pt idx="4">
                    <c:v>3.4821664114907565</c:v>
                  </c:pt>
                  <c:pt idx="5">
                    <c:v>3.6872689731409216</c:v>
                  </c:pt>
                  <c:pt idx="6">
                    <c:v>3.7580884793428657</c:v>
                  </c:pt>
                  <c:pt idx="7">
                    <c:v>6.4141705579902961</c:v>
                  </c:pt>
                  <c:pt idx="8">
                    <c:v>4.5354423472940546</c:v>
                  </c:pt>
                  <c:pt idx="9">
                    <c:v>9.8025327709661347</c:v>
                  </c:pt>
                  <c:pt idx="10">
                    <c:v>9.3677326194771897</c:v>
                  </c:pt>
                  <c:pt idx="11">
                    <c:v>9.4530905983354536</c:v>
                  </c:pt>
                  <c:pt idx="12">
                    <c:v>11.393384450746224</c:v>
                  </c:pt>
                  <c:pt idx="13">
                    <c:v>9.8509935152325081</c:v>
                  </c:pt>
                  <c:pt idx="14">
                    <c:v>13.415252433553094</c:v>
                  </c:pt>
                  <c:pt idx="15">
                    <c:v>14.65730237269106</c:v>
                  </c:pt>
                  <c:pt idx="16">
                    <c:v>13.16917504462819</c:v>
                  </c:pt>
                  <c:pt idx="17">
                    <c:v>15.451275598187804</c:v>
                  </c:pt>
                  <c:pt idx="18">
                    <c:v>10.113588009205424</c:v>
                  </c:pt>
                  <c:pt idx="19">
                    <c:v>19.417958569055077</c:v>
                  </c:pt>
                  <c:pt idx="20">
                    <c:v>11.48736368792701</c:v>
                  </c:pt>
                  <c:pt idx="21">
                    <c:v>14.761815463887464</c:v>
                  </c:pt>
                  <c:pt idx="22">
                    <c:v>15.979455110764338</c:v>
                  </c:pt>
                  <c:pt idx="23">
                    <c:v>21.109642206671705</c:v>
                  </c:pt>
                </c:numCache>
              </c:numRef>
            </c:plus>
            <c:minus>
              <c:numRef>
                <c:f>regrese!$H$7:$H$30</c:f>
                <c:numCache>
                  <c:formatCode>General</c:formatCode>
                  <c:ptCount val="24"/>
                  <c:pt idx="0">
                    <c:v>0.5393951955298476</c:v>
                  </c:pt>
                  <c:pt idx="1">
                    <c:v>1.2551426329613675</c:v>
                  </c:pt>
                  <c:pt idx="2">
                    <c:v>2.8560865908515924</c:v>
                  </c:pt>
                  <c:pt idx="3">
                    <c:v>2.5302440819987582</c:v>
                  </c:pt>
                  <c:pt idx="4">
                    <c:v>3.4821664114907565</c:v>
                  </c:pt>
                  <c:pt idx="5">
                    <c:v>3.6872689731409216</c:v>
                  </c:pt>
                  <c:pt idx="6">
                    <c:v>3.7580884793428657</c:v>
                  </c:pt>
                  <c:pt idx="7">
                    <c:v>6.4141705579902961</c:v>
                  </c:pt>
                  <c:pt idx="8">
                    <c:v>4.5354423472940546</c:v>
                  </c:pt>
                  <c:pt idx="9">
                    <c:v>9.8025327709661347</c:v>
                  </c:pt>
                  <c:pt idx="10">
                    <c:v>9.3677326194771897</c:v>
                  </c:pt>
                  <c:pt idx="11">
                    <c:v>9.4530905983354536</c:v>
                  </c:pt>
                  <c:pt idx="12">
                    <c:v>11.393384450746224</c:v>
                  </c:pt>
                  <c:pt idx="13">
                    <c:v>9.8509935152325081</c:v>
                  </c:pt>
                  <c:pt idx="14">
                    <c:v>13.415252433553094</c:v>
                  </c:pt>
                  <c:pt idx="15">
                    <c:v>14.65730237269106</c:v>
                  </c:pt>
                  <c:pt idx="16">
                    <c:v>13.16917504462819</c:v>
                  </c:pt>
                  <c:pt idx="17">
                    <c:v>15.451275598187804</c:v>
                  </c:pt>
                  <c:pt idx="18">
                    <c:v>10.113588009205424</c:v>
                  </c:pt>
                  <c:pt idx="19">
                    <c:v>19.417958569055077</c:v>
                  </c:pt>
                  <c:pt idx="20">
                    <c:v>11.48736368792701</c:v>
                  </c:pt>
                  <c:pt idx="21">
                    <c:v>14.761815463887464</c:v>
                  </c:pt>
                  <c:pt idx="22">
                    <c:v>15.979455110764338</c:v>
                  </c:pt>
                  <c:pt idx="23">
                    <c:v>21.109642206671705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regrese!$E$7:$E$30</c:f>
              <c:numCache>
                <c:formatCode>General</c:formatCode>
                <c:ptCount val="24"/>
                <c:pt idx="0">
                  <c:v>1.0502038189184317</c:v>
                </c:pt>
                <c:pt idx="1">
                  <c:v>2.1521971941405496</c:v>
                </c:pt>
                <c:pt idx="2">
                  <c:v>3.0504050530294071</c:v>
                </c:pt>
                <c:pt idx="3">
                  <c:v>4.0879900780534308</c:v>
                </c:pt>
                <c:pt idx="4">
                  <c:v>5.0867556790522723</c:v>
                </c:pt>
                <c:pt idx="5">
                  <c:v>6.152658172827377</c:v>
                </c:pt>
                <c:pt idx="6">
                  <c:v>7.1377449607447305</c:v>
                </c:pt>
                <c:pt idx="7">
                  <c:v>8.0284593219952889</c:v>
                </c:pt>
                <c:pt idx="8">
                  <c:v>9.1159040382706955</c:v>
                </c:pt>
                <c:pt idx="9">
                  <c:v>10.007336531656533</c:v>
                </c:pt>
                <c:pt idx="10">
                  <c:v>11.180619866617462</c:v>
                </c:pt>
                <c:pt idx="11">
                  <c:v>12.176851356894758</c:v>
                </c:pt>
                <c:pt idx="12">
                  <c:v>13.037846447345613</c:v>
                </c:pt>
                <c:pt idx="13">
                  <c:v>14.05214466233047</c:v>
                </c:pt>
                <c:pt idx="14">
                  <c:v>15.061223633358072</c:v>
                </c:pt>
                <c:pt idx="15">
                  <c:v>16.123683161989636</c:v>
                </c:pt>
                <c:pt idx="16">
                  <c:v>17.19464320789476</c:v>
                </c:pt>
                <c:pt idx="17">
                  <c:v>18.065272530696962</c:v>
                </c:pt>
                <c:pt idx="18">
                  <c:v>19.138239033352036</c:v>
                </c:pt>
                <c:pt idx="19">
                  <c:v>20.177415044988667</c:v>
                </c:pt>
                <c:pt idx="20">
                  <c:v>21.035127246375964</c:v>
                </c:pt>
                <c:pt idx="21">
                  <c:v>22.161329955374399</c:v>
                </c:pt>
                <c:pt idx="22">
                  <c:v>23.093352405407249</c:v>
                </c:pt>
                <c:pt idx="23">
                  <c:v>24.056060719634871</c:v>
                </c:pt>
              </c:numCache>
            </c:numRef>
          </c:xVal>
          <c:yVal>
            <c:numRef>
              <c:f>regrese!$G$7:$G$30</c:f>
              <c:numCache>
                <c:formatCode>General</c:formatCode>
                <c:ptCount val="24"/>
                <c:pt idx="0">
                  <c:v>25.250709656371551</c:v>
                </c:pt>
                <c:pt idx="1">
                  <c:v>32.528015202110623</c:v>
                </c:pt>
                <c:pt idx="2">
                  <c:v>37.499858530562278</c:v>
                </c:pt>
                <c:pt idx="3">
                  <c:v>38.548551807731378</c:v>
                </c:pt>
                <c:pt idx="4">
                  <c:v>47.064407242447039</c:v>
                </c:pt>
                <c:pt idx="5">
                  <c:v>51.970134339187865</c:v>
                </c:pt>
                <c:pt idx="6">
                  <c:v>56.473698434887176</c:v>
                </c:pt>
                <c:pt idx="7">
                  <c:v>56.176204975353741</c:v>
                </c:pt>
                <c:pt idx="8">
                  <c:v>70.484825687867243</c:v>
                </c:pt>
                <c:pt idx="9">
                  <c:v>65.394323276678676</c:v>
                </c:pt>
                <c:pt idx="10">
                  <c:v>69.144816738316123</c:v>
                </c:pt>
                <c:pt idx="11">
                  <c:v>85.132918550359591</c:v>
                </c:pt>
                <c:pt idx="12">
                  <c:v>86.131682298176131</c:v>
                </c:pt>
                <c:pt idx="13">
                  <c:v>98.47607121529164</c:v>
                </c:pt>
                <c:pt idx="14">
                  <c:v>88.423017691720247</c:v>
                </c:pt>
                <c:pt idx="15">
                  <c:v>94.40322574028184</c:v>
                </c:pt>
                <c:pt idx="16">
                  <c:v>95.092447371843406</c:v>
                </c:pt>
                <c:pt idx="17">
                  <c:v>100.90297644562284</c:v>
                </c:pt>
                <c:pt idx="18">
                  <c:v>118.48143510690899</c:v>
                </c:pt>
                <c:pt idx="19">
                  <c:v>125.89756497946659</c:v>
                </c:pt>
                <c:pt idx="20">
                  <c:v>133.65537828306589</c:v>
                </c:pt>
                <c:pt idx="21">
                  <c:v>128.48937904351999</c:v>
                </c:pt>
                <c:pt idx="22">
                  <c:v>125.18360607883717</c:v>
                </c:pt>
                <c:pt idx="23">
                  <c:v>144.6713433638767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E-47A4-BCF5-E10FE8B32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424960"/>
        <c:axId val="-640420608"/>
      </c:scatterChart>
      <c:valAx>
        <c:axId val="-64042496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cs-CZ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20608"/>
        <c:crosses val="autoZero"/>
        <c:crossBetween val="midCat"/>
        <c:majorUnit val="5"/>
      </c:valAx>
      <c:valAx>
        <c:axId val="-6404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  <a:endParaRPr lang="cs-CZ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2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koeficient 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321296296296292"/>
                  <c:y val="1.8731250000000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regrese!$G$7:$G$30</c:f>
              <c:numCache>
                <c:formatCode>General</c:formatCode>
                <c:ptCount val="24"/>
                <c:pt idx="0">
                  <c:v>25.250709656371551</c:v>
                </c:pt>
                <c:pt idx="1">
                  <c:v>32.528015202110623</c:v>
                </c:pt>
                <c:pt idx="2">
                  <c:v>37.499858530562278</c:v>
                </c:pt>
                <c:pt idx="3">
                  <c:v>38.548551807731378</c:v>
                </c:pt>
                <c:pt idx="4">
                  <c:v>47.064407242447039</c:v>
                </c:pt>
                <c:pt idx="5">
                  <c:v>51.970134339187865</c:v>
                </c:pt>
                <c:pt idx="6">
                  <c:v>56.473698434887176</c:v>
                </c:pt>
                <c:pt idx="7">
                  <c:v>56.176204975353741</c:v>
                </c:pt>
                <c:pt idx="8">
                  <c:v>70.484825687867243</c:v>
                </c:pt>
                <c:pt idx="9">
                  <c:v>65.394323276678676</c:v>
                </c:pt>
                <c:pt idx="10">
                  <c:v>69.144816738316123</c:v>
                </c:pt>
                <c:pt idx="11">
                  <c:v>85.132918550359591</c:v>
                </c:pt>
                <c:pt idx="12">
                  <c:v>86.131682298176131</c:v>
                </c:pt>
                <c:pt idx="13">
                  <c:v>98.47607121529164</c:v>
                </c:pt>
                <c:pt idx="14">
                  <c:v>88.423017691720247</c:v>
                </c:pt>
                <c:pt idx="15">
                  <c:v>94.40322574028184</c:v>
                </c:pt>
                <c:pt idx="16">
                  <c:v>95.092447371843406</c:v>
                </c:pt>
                <c:pt idx="17">
                  <c:v>100.90297644562284</c:v>
                </c:pt>
                <c:pt idx="18">
                  <c:v>118.48143510690899</c:v>
                </c:pt>
                <c:pt idx="19">
                  <c:v>125.89756497946659</c:v>
                </c:pt>
                <c:pt idx="20">
                  <c:v>133.65537828306589</c:v>
                </c:pt>
                <c:pt idx="21">
                  <c:v>128.48937904351999</c:v>
                </c:pt>
                <c:pt idx="22">
                  <c:v>125.18360607883717</c:v>
                </c:pt>
                <c:pt idx="23">
                  <c:v>144.6713433638767</c:v>
                </c:pt>
              </c:numCache>
            </c:numRef>
          </c:xVal>
          <c:yVal>
            <c:numRef>
              <c:f>regrese!$I$7:$I$30</c:f>
              <c:numCache>
                <c:formatCode>General</c:formatCode>
                <c:ptCount val="24"/>
                <c:pt idx="0">
                  <c:v>25.633351755404725</c:v>
                </c:pt>
                <c:pt idx="1">
                  <c:v>31.040692585266697</c:v>
                </c:pt>
                <c:pt idx="2">
                  <c:v>35.448083898389299</c:v>
                </c:pt>
                <c:pt idx="3">
                  <c:v>40.539381175140072</c:v>
                </c:pt>
                <c:pt idx="4">
                  <c:v>45.440196493248592</c:v>
                </c:pt>
                <c:pt idx="5">
                  <c:v>50.670443974618514</c:v>
                </c:pt>
                <c:pt idx="6">
                  <c:v>55.504139102948514</c:v>
                </c:pt>
                <c:pt idx="7">
                  <c:v>59.874760779656668</c:v>
                </c:pt>
                <c:pt idx="8">
                  <c:v>65.210713197109698</c:v>
                </c:pt>
                <c:pt idx="9">
                  <c:v>69.584858656540717</c:v>
                </c:pt>
                <c:pt idx="10">
                  <c:v>75.34201021913708</c:v>
                </c:pt>
                <c:pt idx="11">
                  <c:v>80.230390979397882</c:v>
                </c:pt>
                <c:pt idx="12">
                  <c:v>84.455183987765295</c:v>
                </c:pt>
                <c:pt idx="13">
                  <c:v>89.432215860065099</c:v>
                </c:pt>
                <c:pt idx="14">
                  <c:v>94.383637568469538</c:v>
                </c:pt>
                <c:pt idx="15">
                  <c:v>99.596990859352417</c:v>
                </c:pt>
                <c:pt idx="16">
                  <c:v>104.8520551034604</c:v>
                </c:pt>
                <c:pt idx="17">
                  <c:v>109.12412206022819</c:v>
                </c:pt>
                <c:pt idx="18">
                  <c:v>114.38903173149691</c:v>
                </c:pt>
                <c:pt idx="19">
                  <c:v>119.48813577647655</c:v>
                </c:pt>
                <c:pt idx="20">
                  <c:v>123.69682006724872</c:v>
                </c:pt>
                <c:pt idx="21">
                  <c:v>129.22295300778563</c:v>
                </c:pt>
                <c:pt idx="22">
                  <c:v>133.79626820343717</c:v>
                </c:pt>
                <c:pt idx="23">
                  <c:v>138.52015501783961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5-4F55-85B7-DDE8422BC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3118496"/>
        <c:axId val="-523117952"/>
      </c:scatterChart>
      <c:valAx>
        <c:axId val="-52311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naměřené hodnoty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523117952"/>
        <c:crosses val="autoZero"/>
        <c:crossBetween val="midCat"/>
        <c:majorUnit val="20"/>
      </c:valAx>
      <c:valAx>
        <c:axId val="-5231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nafitované hodnoty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52311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lineární regrese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914296296296296"/>
                  <c:y val="-8.33388888888888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priklad!$C$3:$C$26</c:f>
                <c:numCache>
                  <c:formatCode>General</c:formatCode>
                  <c:ptCount val="24"/>
                  <c:pt idx="0">
                    <c:v>0.75</c:v>
                  </c:pt>
                  <c:pt idx="1">
                    <c:v>1.52</c:v>
                  </c:pt>
                  <c:pt idx="2">
                    <c:v>1.66</c:v>
                  </c:pt>
                  <c:pt idx="3">
                    <c:v>2.94</c:v>
                  </c:pt>
                  <c:pt idx="4">
                    <c:v>4.34</c:v>
                  </c:pt>
                  <c:pt idx="5">
                    <c:v>3.24</c:v>
                  </c:pt>
                  <c:pt idx="6">
                    <c:v>5.6</c:v>
                  </c:pt>
                  <c:pt idx="7">
                    <c:v>5.45</c:v>
                  </c:pt>
                  <c:pt idx="8">
                    <c:v>5.75</c:v>
                  </c:pt>
                  <c:pt idx="9">
                    <c:v>8.7799999999999994</c:v>
                  </c:pt>
                  <c:pt idx="10">
                    <c:v>7.9</c:v>
                  </c:pt>
                  <c:pt idx="11">
                    <c:v>7.53</c:v>
                  </c:pt>
                  <c:pt idx="12">
                    <c:v>9.1300000000000008</c:v>
                  </c:pt>
                  <c:pt idx="13">
                    <c:v>13.73</c:v>
                  </c:pt>
                  <c:pt idx="14">
                    <c:v>14.39</c:v>
                  </c:pt>
                  <c:pt idx="15">
                    <c:v>8.2799999999999994</c:v>
                  </c:pt>
                  <c:pt idx="16">
                    <c:v>16.96</c:v>
                  </c:pt>
                  <c:pt idx="17">
                    <c:v>9.27</c:v>
                  </c:pt>
                  <c:pt idx="18">
                    <c:v>16.68</c:v>
                  </c:pt>
                  <c:pt idx="19">
                    <c:v>11.22</c:v>
                  </c:pt>
                  <c:pt idx="20">
                    <c:v>19.420000000000002</c:v>
                  </c:pt>
                  <c:pt idx="21">
                    <c:v>18.09</c:v>
                  </c:pt>
                  <c:pt idx="22">
                    <c:v>17.77</c:v>
                  </c:pt>
                  <c:pt idx="23">
                    <c:v>14.67</c:v>
                  </c:pt>
                </c:numCache>
              </c:numRef>
            </c:plus>
            <c:minus>
              <c:numRef>
                <c:f>priklad!$C$3:$C$26</c:f>
                <c:numCache>
                  <c:formatCode>General</c:formatCode>
                  <c:ptCount val="24"/>
                  <c:pt idx="0">
                    <c:v>0.75</c:v>
                  </c:pt>
                  <c:pt idx="1">
                    <c:v>1.52</c:v>
                  </c:pt>
                  <c:pt idx="2">
                    <c:v>1.66</c:v>
                  </c:pt>
                  <c:pt idx="3">
                    <c:v>2.94</c:v>
                  </c:pt>
                  <c:pt idx="4">
                    <c:v>4.34</c:v>
                  </c:pt>
                  <c:pt idx="5">
                    <c:v>3.24</c:v>
                  </c:pt>
                  <c:pt idx="6">
                    <c:v>5.6</c:v>
                  </c:pt>
                  <c:pt idx="7">
                    <c:v>5.45</c:v>
                  </c:pt>
                  <c:pt idx="8">
                    <c:v>5.75</c:v>
                  </c:pt>
                  <c:pt idx="9">
                    <c:v>8.7799999999999994</c:v>
                  </c:pt>
                  <c:pt idx="10">
                    <c:v>7.9</c:v>
                  </c:pt>
                  <c:pt idx="11">
                    <c:v>7.53</c:v>
                  </c:pt>
                  <c:pt idx="12">
                    <c:v>9.1300000000000008</c:v>
                  </c:pt>
                  <c:pt idx="13">
                    <c:v>13.73</c:v>
                  </c:pt>
                  <c:pt idx="14">
                    <c:v>14.39</c:v>
                  </c:pt>
                  <c:pt idx="15">
                    <c:v>8.2799999999999994</c:v>
                  </c:pt>
                  <c:pt idx="16">
                    <c:v>16.96</c:v>
                  </c:pt>
                  <c:pt idx="17">
                    <c:v>9.27</c:v>
                  </c:pt>
                  <c:pt idx="18">
                    <c:v>16.68</c:v>
                  </c:pt>
                  <c:pt idx="19">
                    <c:v>11.22</c:v>
                  </c:pt>
                  <c:pt idx="20">
                    <c:v>19.420000000000002</c:v>
                  </c:pt>
                  <c:pt idx="21">
                    <c:v>18.09</c:v>
                  </c:pt>
                  <c:pt idx="22">
                    <c:v>17.77</c:v>
                  </c:pt>
                  <c:pt idx="23">
                    <c:v>14.67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priklad!$A$3:$A$26</c:f>
              <c:numCache>
                <c:formatCode>General</c:formatCode>
                <c:ptCount val="24"/>
                <c:pt idx="0">
                  <c:v>1.19</c:v>
                </c:pt>
                <c:pt idx="1">
                  <c:v>2.15</c:v>
                </c:pt>
                <c:pt idx="2">
                  <c:v>3.15</c:v>
                </c:pt>
                <c:pt idx="3">
                  <c:v>4.13</c:v>
                </c:pt>
                <c:pt idx="4">
                  <c:v>5.18</c:v>
                </c:pt>
                <c:pt idx="5">
                  <c:v>6.12</c:v>
                </c:pt>
                <c:pt idx="6">
                  <c:v>7.09</c:v>
                </c:pt>
                <c:pt idx="7">
                  <c:v>8.17</c:v>
                </c:pt>
                <c:pt idx="8">
                  <c:v>9.09</c:v>
                </c:pt>
                <c:pt idx="9">
                  <c:v>10.119999999999999</c:v>
                </c:pt>
                <c:pt idx="10">
                  <c:v>11.19</c:v>
                </c:pt>
                <c:pt idx="11">
                  <c:v>12.13</c:v>
                </c:pt>
                <c:pt idx="12">
                  <c:v>13.13</c:v>
                </c:pt>
                <c:pt idx="13">
                  <c:v>14.13</c:v>
                </c:pt>
                <c:pt idx="14">
                  <c:v>15.17</c:v>
                </c:pt>
                <c:pt idx="15">
                  <c:v>16.059999999999999</c:v>
                </c:pt>
                <c:pt idx="16">
                  <c:v>17.16</c:v>
                </c:pt>
                <c:pt idx="17">
                  <c:v>18.14</c:v>
                </c:pt>
                <c:pt idx="18">
                  <c:v>19.010000000000002</c:v>
                </c:pt>
                <c:pt idx="19">
                  <c:v>20.13</c:v>
                </c:pt>
                <c:pt idx="20">
                  <c:v>21.17</c:v>
                </c:pt>
                <c:pt idx="21">
                  <c:v>22.08</c:v>
                </c:pt>
                <c:pt idx="22">
                  <c:v>23.14</c:v>
                </c:pt>
                <c:pt idx="23">
                  <c:v>24.08</c:v>
                </c:pt>
              </c:numCache>
            </c:numRef>
          </c:xVal>
          <c:yVal>
            <c:numRef>
              <c:f>priklad!$B$3:$B$26</c:f>
              <c:numCache>
                <c:formatCode>General</c:formatCode>
                <c:ptCount val="24"/>
                <c:pt idx="0">
                  <c:v>9.0399999999999991</c:v>
                </c:pt>
                <c:pt idx="1">
                  <c:v>19.88</c:v>
                </c:pt>
                <c:pt idx="2">
                  <c:v>32.47</c:v>
                </c:pt>
                <c:pt idx="3">
                  <c:v>38.880000000000003</c:v>
                </c:pt>
                <c:pt idx="4">
                  <c:v>47.65</c:v>
                </c:pt>
                <c:pt idx="5">
                  <c:v>58.98</c:v>
                </c:pt>
                <c:pt idx="6">
                  <c:v>67.150000000000006</c:v>
                </c:pt>
                <c:pt idx="7">
                  <c:v>77.88</c:v>
                </c:pt>
                <c:pt idx="8">
                  <c:v>89.5</c:v>
                </c:pt>
                <c:pt idx="9">
                  <c:v>101.64</c:v>
                </c:pt>
                <c:pt idx="10">
                  <c:v>115.27</c:v>
                </c:pt>
                <c:pt idx="11">
                  <c:v>123.86</c:v>
                </c:pt>
                <c:pt idx="12">
                  <c:v>129.19</c:v>
                </c:pt>
                <c:pt idx="13">
                  <c:v>133.9</c:v>
                </c:pt>
                <c:pt idx="14">
                  <c:v>140.66999999999999</c:v>
                </c:pt>
                <c:pt idx="15">
                  <c:v>167.2</c:v>
                </c:pt>
                <c:pt idx="16">
                  <c:v>173.74</c:v>
                </c:pt>
                <c:pt idx="17">
                  <c:v>183.49</c:v>
                </c:pt>
                <c:pt idx="18">
                  <c:v>195.27</c:v>
                </c:pt>
                <c:pt idx="19">
                  <c:v>195.4</c:v>
                </c:pt>
                <c:pt idx="20">
                  <c:v>218.03</c:v>
                </c:pt>
                <c:pt idx="21">
                  <c:v>238.44</c:v>
                </c:pt>
                <c:pt idx="22">
                  <c:v>213.33</c:v>
                </c:pt>
                <c:pt idx="23">
                  <c:v>255.38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1-450D-BB5E-494873B13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424416"/>
        <c:axId val="-640421696"/>
      </c:scatterChart>
      <c:valAx>
        <c:axId val="-64042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x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21696"/>
        <c:crosses val="autoZero"/>
        <c:crossBetween val="midCat"/>
      </c:valAx>
      <c:valAx>
        <c:axId val="-6404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y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404244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lineární regrese Excel vs Origin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lineární regrese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priklad!$C$3:$C$26</c:f>
                <c:numCache>
                  <c:formatCode>General</c:formatCode>
                  <c:ptCount val="24"/>
                  <c:pt idx="0">
                    <c:v>0.75</c:v>
                  </c:pt>
                  <c:pt idx="1">
                    <c:v>1.52</c:v>
                  </c:pt>
                  <c:pt idx="2">
                    <c:v>1.66</c:v>
                  </c:pt>
                  <c:pt idx="3">
                    <c:v>2.94</c:v>
                  </c:pt>
                  <c:pt idx="4">
                    <c:v>4.34</c:v>
                  </c:pt>
                  <c:pt idx="5">
                    <c:v>3.24</c:v>
                  </c:pt>
                  <c:pt idx="6">
                    <c:v>5.6</c:v>
                  </c:pt>
                  <c:pt idx="7">
                    <c:v>5.45</c:v>
                  </c:pt>
                  <c:pt idx="8">
                    <c:v>5.75</c:v>
                  </c:pt>
                  <c:pt idx="9">
                    <c:v>8.7799999999999994</c:v>
                  </c:pt>
                  <c:pt idx="10">
                    <c:v>7.9</c:v>
                  </c:pt>
                  <c:pt idx="11">
                    <c:v>7.53</c:v>
                  </c:pt>
                  <c:pt idx="12">
                    <c:v>9.1300000000000008</c:v>
                  </c:pt>
                  <c:pt idx="13">
                    <c:v>13.73</c:v>
                  </c:pt>
                  <c:pt idx="14">
                    <c:v>14.39</c:v>
                  </c:pt>
                  <c:pt idx="15">
                    <c:v>8.2799999999999994</c:v>
                  </c:pt>
                  <c:pt idx="16">
                    <c:v>16.96</c:v>
                  </c:pt>
                  <c:pt idx="17">
                    <c:v>9.27</c:v>
                  </c:pt>
                  <c:pt idx="18">
                    <c:v>16.68</c:v>
                  </c:pt>
                  <c:pt idx="19">
                    <c:v>11.22</c:v>
                  </c:pt>
                  <c:pt idx="20">
                    <c:v>19.420000000000002</c:v>
                  </c:pt>
                  <c:pt idx="21">
                    <c:v>18.09</c:v>
                  </c:pt>
                  <c:pt idx="22">
                    <c:v>17.77</c:v>
                  </c:pt>
                  <c:pt idx="23">
                    <c:v>14.67</c:v>
                  </c:pt>
                </c:numCache>
              </c:numRef>
            </c:plus>
            <c:minus>
              <c:numRef>
                <c:f>priklad!$C$3:$C$26</c:f>
                <c:numCache>
                  <c:formatCode>General</c:formatCode>
                  <c:ptCount val="24"/>
                  <c:pt idx="0">
                    <c:v>0.75</c:v>
                  </c:pt>
                  <c:pt idx="1">
                    <c:v>1.52</c:v>
                  </c:pt>
                  <c:pt idx="2">
                    <c:v>1.66</c:v>
                  </c:pt>
                  <c:pt idx="3">
                    <c:v>2.94</c:v>
                  </c:pt>
                  <c:pt idx="4">
                    <c:v>4.34</c:v>
                  </c:pt>
                  <c:pt idx="5">
                    <c:v>3.24</c:v>
                  </c:pt>
                  <c:pt idx="6">
                    <c:v>5.6</c:v>
                  </c:pt>
                  <c:pt idx="7">
                    <c:v>5.45</c:v>
                  </c:pt>
                  <c:pt idx="8">
                    <c:v>5.75</c:v>
                  </c:pt>
                  <c:pt idx="9">
                    <c:v>8.7799999999999994</c:v>
                  </c:pt>
                  <c:pt idx="10">
                    <c:v>7.9</c:v>
                  </c:pt>
                  <c:pt idx="11">
                    <c:v>7.53</c:v>
                  </c:pt>
                  <c:pt idx="12">
                    <c:v>9.1300000000000008</c:v>
                  </c:pt>
                  <c:pt idx="13">
                    <c:v>13.73</c:v>
                  </c:pt>
                  <c:pt idx="14">
                    <c:v>14.39</c:v>
                  </c:pt>
                  <c:pt idx="15">
                    <c:v>8.2799999999999994</c:v>
                  </c:pt>
                  <c:pt idx="16">
                    <c:v>16.96</c:v>
                  </c:pt>
                  <c:pt idx="17">
                    <c:v>9.27</c:v>
                  </c:pt>
                  <c:pt idx="18">
                    <c:v>16.68</c:v>
                  </c:pt>
                  <c:pt idx="19">
                    <c:v>11.22</c:v>
                  </c:pt>
                  <c:pt idx="20">
                    <c:v>19.420000000000002</c:v>
                  </c:pt>
                  <c:pt idx="21">
                    <c:v>18.09</c:v>
                  </c:pt>
                  <c:pt idx="22">
                    <c:v>17.77</c:v>
                  </c:pt>
                  <c:pt idx="23">
                    <c:v>14.67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priklad!$A$3:$A$26</c:f>
              <c:numCache>
                <c:formatCode>General</c:formatCode>
                <c:ptCount val="24"/>
                <c:pt idx="0">
                  <c:v>1.19</c:v>
                </c:pt>
                <c:pt idx="1">
                  <c:v>2.15</c:v>
                </c:pt>
                <c:pt idx="2">
                  <c:v>3.15</c:v>
                </c:pt>
                <c:pt idx="3">
                  <c:v>4.13</c:v>
                </c:pt>
                <c:pt idx="4">
                  <c:v>5.18</c:v>
                </c:pt>
                <c:pt idx="5">
                  <c:v>6.12</c:v>
                </c:pt>
                <c:pt idx="6">
                  <c:v>7.09</c:v>
                </c:pt>
                <c:pt idx="7">
                  <c:v>8.17</c:v>
                </c:pt>
                <c:pt idx="8">
                  <c:v>9.09</c:v>
                </c:pt>
                <c:pt idx="9">
                  <c:v>10.119999999999999</c:v>
                </c:pt>
                <c:pt idx="10">
                  <c:v>11.19</c:v>
                </c:pt>
                <c:pt idx="11">
                  <c:v>12.13</c:v>
                </c:pt>
                <c:pt idx="12">
                  <c:v>13.13</c:v>
                </c:pt>
                <c:pt idx="13">
                  <c:v>14.13</c:v>
                </c:pt>
                <c:pt idx="14">
                  <c:v>15.17</c:v>
                </c:pt>
                <c:pt idx="15">
                  <c:v>16.059999999999999</c:v>
                </c:pt>
                <c:pt idx="16">
                  <c:v>17.16</c:v>
                </c:pt>
                <c:pt idx="17">
                  <c:v>18.14</c:v>
                </c:pt>
                <c:pt idx="18">
                  <c:v>19.010000000000002</c:v>
                </c:pt>
                <c:pt idx="19">
                  <c:v>20.13</c:v>
                </c:pt>
                <c:pt idx="20">
                  <c:v>21.17</c:v>
                </c:pt>
                <c:pt idx="21">
                  <c:v>22.08</c:v>
                </c:pt>
                <c:pt idx="22">
                  <c:v>23.14</c:v>
                </c:pt>
                <c:pt idx="23">
                  <c:v>24.08</c:v>
                </c:pt>
              </c:numCache>
            </c:numRef>
          </c:xVal>
          <c:yVal>
            <c:numRef>
              <c:f>priklad!$B$3:$B$26</c:f>
              <c:numCache>
                <c:formatCode>General</c:formatCode>
                <c:ptCount val="24"/>
                <c:pt idx="0">
                  <c:v>9.0399999999999991</c:v>
                </c:pt>
                <c:pt idx="1">
                  <c:v>19.88</c:v>
                </c:pt>
                <c:pt idx="2">
                  <c:v>32.47</c:v>
                </c:pt>
                <c:pt idx="3">
                  <c:v>38.880000000000003</c:v>
                </c:pt>
                <c:pt idx="4">
                  <c:v>47.65</c:v>
                </c:pt>
                <c:pt idx="5">
                  <c:v>58.98</c:v>
                </c:pt>
                <c:pt idx="6">
                  <c:v>67.150000000000006</c:v>
                </c:pt>
                <c:pt idx="7">
                  <c:v>77.88</c:v>
                </c:pt>
                <c:pt idx="8">
                  <c:v>89.5</c:v>
                </c:pt>
                <c:pt idx="9">
                  <c:v>101.64</c:v>
                </c:pt>
                <c:pt idx="10">
                  <c:v>115.27</c:v>
                </c:pt>
                <c:pt idx="11">
                  <c:v>123.86</c:v>
                </c:pt>
                <c:pt idx="12">
                  <c:v>129.19</c:v>
                </c:pt>
                <c:pt idx="13">
                  <c:v>133.9</c:v>
                </c:pt>
                <c:pt idx="14">
                  <c:v>140.66999999999999</c:v>
                </c:pt>
                <c:pt idx="15">
                  <c:v>167.2</c:v>
                </c:pt>
                <c:pt idx="16">
                  <c:v>173.74</c:v>
                </c:pt>
                <c:pt idx="17">
                  <c:v>183.49</c:v>
                </c:pt>
                <c:pt idx="18">
                  <c:v>195.27</c:v>
                </c:pt>
                <c:pt idx="19">
                  <c:v>195.4</c:v>
                </c:pt>
                <c:pt idx="20">
                  <c:v>218.03</c:v>
                </c:pt>
                <c:pt idx="21">
                  <c:v>238.44</c:v>
                </c:pt>
                <c:pt idx="22">
                  <c:v>213.33</c:v>
                </c:pt>
                <c:pt idx="23">
                  <c:v>255.38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2-496F-BE69-E01E2A997724}"/>
            </c:ext>
          </c:extLst>
        </c:ser>
        <c:ser>
          <c:idx val="1"/>
          <c:order val="1"/>
          <c:tx>
            <c:v>fit Excel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priklad!$A$3:$A$26</c:f>
              <c:numCache>
                <c:formatCode>General</c:formatCode>
                <c:ptCount val="24"/>
                <c:pt idx="0">
                  <c:v>1.19</c:v>
                </c:pt>
                <c:pt idx="1">
                  <c:v>2.15</c:v>
                </c:pt>
                <c:pt idx="2">
                  <c:v>3.15</c:v>
                </c:pt>
                <c:pt idx="3">
                  <c:v>4.13</c:v>
                </c:pt>
                <c:pt idx="4">
                  <c:v>5.18</c:v>
                </c:pt>
                <c:pt idx="5">
                  <c:v>6.12</c:v>
                </c:pt>
                <c:pt idx="6">
                  <c:v>7.09</c:v>
                </c:pt>
                <c:pt idx="7">
                  <c:v>8.17</c:v>
                </c:pt>
                <c:pt idx="8">
                  <c:v>9.09</c:v>
                </c:pt>
                <c:pt idx="9">
                  <c:v>10.119999999999999</c:v>
                </c:pt>
                <c:pt idx="10">
                  <c:v>11.19</c:v>
                </c:pt>
                <c:pt idx="11">
                  <c:v>12.13</c:v>
                </c:pt>
                <c:pt idx="12">
                  <c:v>13.13</c:v>
                </c:pt>
                <c:pt idx="13">
                  <c:v>14.13</c:v>
                </c:pt>
                <c:pt idx="14">
                  <c:v>15.17</c:v>
                </c:pt>
                <c:pt idx="15">
                  <c:v>16.059999999999999</c:v>
                </c:pt>
                <c:pt idx="16">
                  <c:v>17.16</c:v>
                </c:pt>
                <c:pt idx="17">
                  <c:v>18.14</c:v>
                </c:pt>
                <c:pt idx="18">
                  <c:v>19.010000000000002</c:v>
                </c:pt>
                <c:pt idx="19">
                  <c:v>20.13</c:v>
                </c:pt>
                <c:pt idx="20">
                  <c:v>21.17</c:v>
                </c:pt>
                <c:pt idx="21">
                  <c:v>22.08</c:v>
                </c:pt>
                <c:pt idx="22">
                  <c:v>23.14</c:v>
                </c:pt>
                <c:pt idx="23">
                  <c:v>24.08</c:v>
                </c:pt>
              </c:numCache>
            </c:numRef>
          </c:xVal>
          <c:yVal>
            <c:numRef>
              <c:f>priklad!$D$3:$D$26</c:f>
              <c:numCache>
                <c:formatCode>General</c:formatCode>
                <c:ptCount val="24"/>
                <c:pt idx="0">
                  <c:v>8.3783042153909619</c:v>
                </c:pt>
                <c:pt idx="1">
                  <c:v>18.256848272493105</c:v>
                </c:pt>
                <c:pt idx="2">
                  <c:v>28.546998331974507</c:v>
                </c:pt>
                <c:pt idx="3">
                  <c:v>38.631345390266276</c:v>
                </c:pt>
                <c:pt idx="4">
                  <c:v>49.436002952721743</c:v>
                </c:pt>
                <c:pt idx="5">
                  <c:v>59.108744008634268</c:v>
                </c:pt>
                <c:pt idx="6">
                  <c:v>69.090189566331219</c:v>
                </c:pt>
                <c:pt idx="7">
                  <c:v>80.203551630571127</c:v>
                </c:pt>
                <c:pt idx="8">
                  <c:v>89.670489685294015</c:v>
                </c:pt>
                <c:pt idx="9">
                  <c:v>100.26934424655985</c:v>
                </c:pt>
                <c:pt idx="10">
                  <c:v>111.27980481020495</c:v>
                </c:pt>
                <c:pt idx="11">
                  <c:v>120.95254586611749</c:v>
                </c:pt>
                <c:pt idx="12">
                  <c:v>131.24269592559889</c:v>
                </c:pt>
                <c:pt idx="13">
                  <c:v>141.53284598508029</c:v>
                </c:pt>
                <c:pt idx="14">
                  <c:v>152.23460204694092</c:v>
                </c:pt>
                <c:pt idx="15">
                  <c:v>161.39283559987936</c:v>
                </c:pt>
                <c:pt idx="16">
                  <c:v>172.71200066530892</c:v>
                </c:pt>
                <c:pt idx="17">
                  <c:v>182.79634772360069</c:v>
                </c:pt>
                <c:pt idx="18">
                  <c:v>191.74877827534954</c:v>
                </c:pt>
                <c:pt idx="19">
                  <c:v>203.27374634196866</c:v>
                </c:pt>
                <c:pt idx="20">
                  <c:v>213.97550240382935</c:v>
                </c:pt>
                <c:pt idx="21">
                  <c:v>223.33953895795739</c:v>
                </c:pt>
                <c:pt idx="22">
                  <c:v>234.2470980210077</c:v>
                </c:pt>
                <c:pt idx="23">
                  <c:v>243.9198390769202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72-496F-BE69-E01E2A997724}"/>
            </c:ext>
          </c:extLst>
        </c:ser>
        <c:ser>
          <c:idx val="2"/>
          <c:order val="2"/>
          <c:tx>
            <c:v>fit Origin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priklad!$A$3:$A$26</c:f>
              <c:numCache>
                <c:formatCode>General</c:formatCode>
                <c:ptCount val="24"/>
                <c:pt idx="0">
                  <c:v>1.19</c:v>
                </c:pt>
                <c:pt idx="1">
                  <c:v>2.15</c:v>
                </c:pt>
                <c:pt idx="2">
                  <c:v>3.15</c:v>
                </c:pt>
                <c:pt idx="3">
                  <c:v>4.13</c:v>
                </c:pt>
                <c:pt idx="4">
                  <c:v>5.18</c:v>
                </c:pt>
                <c:pt idx="5">
                  <c:v>6.12</c:v>
                </c:pt>
                <c:pt idx="6">
                  <c:v>7.09</c:v>
                </c:pt>
                <c:pt idx="7">
                  <c:v>8.17</c:v>
                </c:pt>
                <c:pt idx="8">
                  <c:v>9.09</c:v>
                </c:pt>
                <c:pt idx="9">
                  <c:v>10.119999999999999</c:v>
                </c:pt>
                <c:pt idx="10">
                  <c:v>11.19</c:v>
                </c:pt>
                <c:pt idx="11">
                  <c:v>12.13</c:v>
                </c:pt>
                <c:pt idx="12">
                  <c:v>13.13</c:v>
                </c:pt>
                <c:pt idx="13">
                  <c:v>14.13</c:v>
                </c:pt>
                <c:pt idx="14">
                  <c:v>15.17</c:v>
                </c:pt>
                <c:pt idx="15">
                  <c:v>16.059999999999999</c:v>
                </c:pt>
                <c:pt idx="16">
                  <c:v>17.16</c:v>
                </c:pt>
                <c:pt idx="17">
                  <c:v>18.14</c:v>
                </c:pt>
                <c:pt idx="18">
                  <c:v>19.010000000000002</c:v>
                </c:pt>
                <c:pt idx="19">
                  <c:v>20.13</c:v>
                </c:pt>
                <c:pt idx="20">
                  <c:v>21.17</c:v>
                </c:pt>
                <c:pt idx="21">
                  <c:v>22.08</c:v>
                </c:pt>
                <c:pt idx="22">
                  <c:v>23.14</c:v>
                </c:pt>
                <c:pt idx="23">
                  <c:v>24.08</c:v>
                </c:pt>
              </c:numCache>
            </c:numRef>
          </c:xVal>
          <c:yVal>
            <c:numRef>
              <c:f>priklad!$E$3:$E$26</c:f>
              <c:numCache>
                <c:formatCode>General</c:formatCode>
                <c:ptCount val="24"/>
                <c:pt idx="0">
                  <c:v>9.4865696552479832</c:v>
                </c:pt>
                <c:pt idx="1">
                  <c:v>19.321416593505006</c:v>
                </c:pt>
                <c:pt idx="2">
                  <c:v>29.566048820856075</c:v>
                </c:pt>
                <c:pt idx="3">
                  <c:v>39.605788403660121</c:v>
                </c:pt>
                <c:pt idx="4">
                  <c:v>50.362652242378736</c:v>
                </c:pt>
                <c:pt idx="5">
                  <c:v>59.992606536088743</c:v>
                </c:pt>
                <c:pt idx="6">
                  <c:v>69.929899796619281</c:v>
                </c:pt>
                <c:pt idx="7">
                  <c:v>80.994102602158435</c:v>
                </c:pt>
                <c:pt idx="8">
                  <c:v>90.419164251321419</c:v>
                </c:pt>
                <c:pt idx="9">
                  <c:v>100.97113544549302</c:v>
                </c:pt>
                <c:pt idx="10">
                  <c:v>111.93289192875865</c:v>
                </c:pt>
                <c:pt idx="11">
                  <c:v>121.56284622246868</c:v>
                </c:pt>
                <c:pt idx="12">
                  <c:v>131.80747844981974</c:v>
                </c:pt>
                <c:pt idx="13">
                  <c:v>142.05211067717082</c:v>
                </c:pt>
                <c:pt idx="14">
                  <c:v>152.7065281936159</c:v>
                </c:pt>
                <c:pt idx="15">
                  <c:v>161.82425087595834</c:v>
                </c:pt>
                <c:pt idx="16">
                  <c:v>173.09334632604453</c:v>
                </c:pt>
                <c:pt idx="17">
                  <c:v>183.13308590884859</c:v>
                </c:pt>
                <c:pt idx="18">
                  <c:v>192.04591594664402</c:v>
                </c:pt>
                <c:pt idx="19">
                  <c:v>203.51990404127719</c:v>
                </c:pt>
                <c:pt idx="20">
                  <c:v>214.17432155772232</c:v>
                </c:pt>
                <c:pt idx="21">
                  <c:v>223.49693688461176</c:v>
                </c:pt>
                <c:pt idx="22">
                  <c:v>234.35624704560391</c:v>
                </c:pt>
                <c:pt idx="23">
                  <c:v>243.98620133931391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72-496F-BE69-E01E2A997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2106128"/>
        <c:axId val="-622098512"/>
      </c:scatterChart>
      <c:valAx>
        <c:axId val="-6221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x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22098512"/>
        <c:crosses val="autoZero"/>
        <c:crossBetween val="midCat"/>
      </c:valAx>
      <c:valAx>
        <c:axId val="-6220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y</a:t>
                </a:r>
                <a:endParaRPr lang="cs-C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6221061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399375</xdr:colOff>
      <xdr:row>19</xdr:row>
      <xdr:rowOff>171000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18</xdr:col>
      <xdr:colOff>399375</xdr:colOff>
      <xdr:row>39</xdr:row>
      <xdr:rowOff>171000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214725</xdr:colOff>
      <xdr:row>50</xdr:row>
      <xdr:rowOff>22500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0.24342</cdr:x>
      <cdr:y>0.14553</cdr:y>
    </cdr:from>
    <cdr:to>
      <cdr:x>0.48331</cdr:x>
      <cdr:y>0.23284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1314468" y="523890"/>
          <a:ext cx="1295406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144000" rtlCol="0"/>
        <a:lstStyle xmlns:a="http://schemas.openxmlformats.org/drawingml/2006/main"/>
        <a:p xmlns:a="http://schemas.openxmlformats.org/drawingml/2006/main">
          <a:pPr algn="l"/>
          <a:r>
            <a:rPr lang="cs-CZ" sz="1400">
              <a:solidFill>
                <a:srgbClr val="FF0000"/>
              </a:solidFill>
            </a:rPr>
            <a:t>m</a:t>
          </a:r>
          <a:r>
            <a:rPr lang="cs-CZ" sz="1400" baseline="0">
              <a:solidFill>
                <a:srgbClr val="FF0000"/>
              </a:solidFill>
            </a:rPr>
            <a:t> </a:t>
          </a:r>
          <a:r>
            <a:rPr lang="en-US" sz="1400" baseline="0">
              <a:solidFill>
                <a:srgbClr val="FF0000"/>
              </a:solidFill>
            </a:rPr>
            <a:t>= 9.8 </a:t>
          </a:r>
          <a:r>
            <a:rPr lang="cs-CZ" sz="1400" baseline="0">
              <a:solidFill>
                <a:srgbClr val="FF0000"/>
              </a:solidFill>
            </a:rPr>
            <a:t>± 0.1</a:t>
          </a:r>
        </a:p>
        <a:p xmlns:a="http://schemas.openxmlformats.org/drawingml/2006/main">
          <a:pPr algn="ctr"/>
          <a:endParaRPr lang="cs-CZ" sz="140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0.254</cdr:x>
      <cdr:y>0.14553</cdr:y>
    </cdr:from>
    <cdr:to>
      <cdr:x>0.49389</cdr:x>
      <cdr:y>0.29898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1371618" y="523890"/>
          <a:ext cx="1295406" cy="55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144000" rtlCol="0"/>
        <a:lstStyle xmlns:a="http://schemas.openxmlformats.org/drawingml/2006/main"/>
        <a:p xmlns:a="http://schemas.openxmlformats.org/drawingml/2006/main">
          <a:pPr algn="l"/>
          <a:r>
            <a:rPr lang="en-US" sz="1400">
              <a:solidFill>
                <a:srgbClr val="FF0000"/>
              </a:solidFill>
            </a:rPr>
            <a:t>a</a:t>
          </a:r>
          <a:r>
            <a:rPr lang="cs-CZ" sz="1400" baseline="0">
              <a:solidFill>
                <a:srgbClr val="FF0000"/>
              </a:solidFill>
            </a:rPr>
            <a:t> = </a:t>
          </a:r>
          <a:r>
            <a:rPr lang="en-US" sz="1400" baseline="0">
              <a:solidFill>
                <a:srgbClr val="FF0000"/>
              </a:solidFill>
            </a:rPr>
            <a:t>4.9</a:t>
          </a:r>
          <a:r>
            <a:rPr lang="cs-CZ" sz="1400" baseline="0">
              <a:solidFill>
                <a:srgbClr val="FF0000"/>
              </a:solidFill>
            </a:rPr>
            <a:t> ± 0.</a:t>
          </a:r>
          <a:r>
            <a:rPr lang="en-US" sz="1400" baseline="0">
              <a:solidFill>
                <a:srgbClr val="FF0000"/>
              </a:solidFill>
            </a:rPr>
            <a:t>2</a:t>
          </a:r>
          <a:endParaRPr lang="cs-CZ" sz="1400" baseline="0">
            <a:solidFill>
              <a:srgbClr val="FF0000"/>
            </a:solidFill>
          </a:endParaRPr>
        </a:p>
        <a:p xmlns:a="http://schemas.openxmlformats.org/drawingml/2006/main">
          <a:pPr algn="l"/>
          <a:r>
            <a:rPr lang="cs-CZ" sz="1400" baseline="0">
              <a:solidFill>
                <a:srgbClr val="FF0000"/>
              </a:solidFill>
            </a:rPr>
            <a:t>b = </a:t>
          </a:r>
          <a:r>
            <a:rPr lang="en-US" sz="1400" baseline="0">
              <a:solidFill>
                <a:srgbClr val="FF0000"/>
              </a:solidFill>
            </a:rPr>
            <a:t>19</a:t>
          </a:r>
          <a:r>
            <a:rPr lang="cs-CZ" sz="1400" baseline="0">
              <a:solidFill>
                <a:srgbClr val="FF0000"/>
              </a:solidFill>
            </a:rPr>
            <a:t> ± </a:t>
          </a:r>
          <a:r>
            <a:rPr lang="en-US" sz="1400" baseline="0">
              <a:solidFill>
                <a:srgbClr val="FF0000"/>
              </a:solidFill>
            </a:rPr>
            <a:t>2</a:t>
          </a:r>
          <a:endParaRPr lang="cs-CZ" sz="1400" baseline="0">
            <a:solidFill>
              <a:srgbClr val="FF0000"/>
            </a:solidFill>
          </a:endParaRPr>
        </a:p>
        <a:p xmlns:a="http://schemas.openxmlformats.org/drawingml/2006/main">
          <a:pPr algn="ctr"/>
          <a:endParaRPr lang="cs-CZ" sz="1400">
            <a:solidFill>
              <a:srgbClr val="FF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190499</xdr:rowOff>
    </xdr:from>
    <xdr:to>
      <xdr:col>13</xdr:col>
      <xdr:colOff>399375</xdr:colOff>
      <xdr:row>19</xdr:row>
      <xdr:rowOff>170999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399375</xdr:colOff>
      <xdr:row>39</xdr:row>
      <xdr:rowOff>171000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workbookViewId="0"/>
  </sheetViews>
  <sheetFormatPr defaultRowHeight="15" x14ac:dyDescent="0.25"/>
  <cols>
    <col min="1" max="3" width="10.7109375" customWidth="1"/>
    <col min="4" max="4" width="5.7109375" customWidth="1"/>
    <col min="5" max="10" width="10.7109375" customWidth="1"/>
    <col min="11" max="11" width="5.7109375" customWidth="1"/>
    <col min="12" max="19" width="10.7109375" customWidth="1"/>
    <col min="20" max="20" width="18.7109375" customWidth="1"/>
    <col min="21" max="31" width="10.7109375" customWidth="1"/>
  </cols>
  <sheetData>
    <row r="1" spans="1:21" x14ac:dyDescent="0.25">
      <c r="A1" s="4" t="s">
        <v>10</v>
      </c>
      <c r="B1" s="4">
        <v>10</v>
      </c>
    </row>
    <row r="2" spans="1:21" x14ac:dyDescent="0.25">
      <c r="A2" s="4" t="s">
        <v>3</v>
      </c>
      <c r="B2" s="4">
        <v>5</v>
      </c>
      <c r="U2" s="2" t="s">
        <v>3</v>
      </c>
    </row>
    <row r="3" spans="1:21" x14ac:dyDescent="0.25">
      <c r="A3" s="4" t="s">
        <v>4</v>
      </c>
      <c r="B3" s="4">
        <v>20</v>
      </c>
      <c r="T3" t="s">
        <v>5</v>
      </c>
      <c r="U3" s="2">
        <f t="array" aca="1" ref="U3:U7" ca="1">LINEST(F7:F30,E7:E30,FALSE,TRUE)</f>
        <v>9.8073330250539836</v>
      </c>
    </row>
    <row r="4" spans="1:21" x14ac:dyDescent="0.25">
      <c r="T4" t="s">
        <v>6</v>
      </c>
      <c r="U4" s="2">
        <f ca="1"/>
        <v>9.3236498314165681E-2</v>
      </c>
    </row>
    <row r="5" spans="1:21" x14ac:dyDescent="0.25">
      <c r="A5" s="15" t="s">
        <v>1</v>
      </c>
      <c r="B5" s="15"/>
      <c r="C5" s="6"/>
      <c r="E5" s="16" t="s">
        <v>16</v>
      </c>
      <c r="F5" s="16"/>
      <c r="G5" s="7"/>
      <c r="H5" s="2"/>
      <c r="I5" s="2"/>
      <c r="J5" s="2"/>
      <c r="T5" s="1" t="s">
        <v>23</v>
      </c>
      <c r="U5">
        <f ca="1"/>
        <v>0.99792558303467427</v>
      </c>
    </row>
    <row r="6" spans="1:21" x14ac:dyDescent="0.25">
      <c r="A6" s="4" t="s">
        <v>0</v>
      </c>
      <c r="B6" s="4" t="s">
        <v>14</v>
      </c>
      <c r="C6" s="4" t="s">
        <v>15</v>
      </c>
      <c r="E6" s="3" t="s">
        <v>0</v>
      </c>
      <c r="F6" s="3" t="s">
        <v>14</v>
      </c>
      <c r="G6" s="3" t="s">
        <v>15</v>
      </c>
      <c r="H6" s="3" t="s">
        <v>2</v>
      </c>
      <c r="I6" s="3" t="s">
        <v>33</v>
      </c>
      <c r="J6" s="3" t="s">
        <v>34</v>
      </c>
      <c r="T6" s="1" t="s">
        <v>8</v>
      </c>
      <c r="U6">
        <f ca="1"/>
        <v>11064.452708134047</v>
      </c>
    </row>
    <row r="7" spans="1:21" x14ac:dyDescent="0.25">
      <c r="A7">
        <v>1</v>
      </c>
      <c r="B7">
        <f>$B$1*A7</f>
        <v>10</v>
      </c>
      <c r="C7">
        <f>$B$2*A7+$B$3</f>
        <v>25</v>
      </c>
      <c r="E7">
        <f t="shared" ref="E7:E30" ca="1" si="0">A7+RAND()*0.2</f>
        <v>1.0502038189184317</v>
      </c>
      <c r="F7">
        <f ca="1">B7*(1+2*(RAND()-0.5)*0.1)</f>
        <v>9.3743315172736796</v>
      </c>
      <c r="G7">
        <f ca="1">C7*(1+2*(RAND()-0.5)*0.1)</f>
        <v>25.250709656371551</v>
      </c>
      <c r="H7">
        <f ca="1">(0.05+RAND()*0.05)*B7</f>
        <v>0.5393951955298476</v>
      </c>
      <c r="I7">
        <f ca="1">U$23*E7+V$23</f>
        <v>25.633351755404725</v>
      </c>
      <c r="J7">
        <f ca="1">G7-I7</f>
        <v>-0.38264209903317337</v>
      </c>
      <c r="T7" s="1" t="s">
        <v>9</v>
      </c>
      <c r="U7">
        <f ca="1"/>
        <v>477329.69721888611</v>
      </c>
    </row>
    <row r="8" spans="1:21" x14ac:dyDescent="0.25">
      <c r="A8">
        <v>2</v>
      </c>
      <c r="B8">
        <f t="shared" ref="B8:B30" si="1">$B$1*A8</f>
        <v>20</v>
      </c>
      <c r="C8">
        <f t="shared" ref="C8:C30" si="2">$B$2*A8+$B$3</f>
        <v>30</v>
      </c>
      <c r="E8">
        <f t="shared" ca="1" si="0"/>
        <v>2.1521971941405496</v>
      </c>
      <c r="F8">
        <f t="shared" ref="F8:F30" ca="1" si="3">B8*(1+2*(RAND()-0.5)*0.1)</f>
        <v>19.95076404362986</v>
      </c>
      <c r="G8">
        <f t="shared" ref="G8:G30" ca="1" si="4">C8*(1+2*(RAND()-0.5)*0.1)</f>
        <v>32.528015202110623</v>
      </c>
      <c r="H8">
        <f t="shared" ref="H8:H30" ca="1" si="5">(0.05+RAND()*0.05)*B8</f>
        <v>1.2551426329613675</v>
      </c>
      <c r="I8">
        <f t="shared" ref="I8:I30" ca="1" si="6">U$23*E8+V$23</f>
        <v>31.040692585266697</v>
      </c>
      <c r="J8">
        <f t="shared" ref="J8:J30" ca="1" si="7">G8-I8</f>
        <v>1.487322616843926</v>
      </c>
    </row>
    <row r="9" spans="1:21" x14ac:dyDescent="0.25">
      <c r="A9">
        <v>3</v>
      </c>
      <c r="B9">
        <f t="shared" si="1"/>
        <v>30</v>
      </c>
      <c r="C9">
        <f t="shared" si="2"/>
        <v>35</v>
      </c>
      <c r="E9">
        <f t="shared" ca="1" si="0"/>
        <v>3.0504050530294071</v>
      </c>
      <c r="F9">
        <f t="shared" ca="1" si="3"/>
        <v>30.1333718376716</v>
      </c>
      <c r="G9">
        <f t="shared" ca="1" si="4"/>
        <v>37.499858530562278</v>
      </c>
      <c r="H9">
        <f t="shared" ca="1" si="5"/>
        <v>2.8560865908515924</v>
      </c>
      <c r="I9">
        <f t="shared" ca="1" si="6"/>
        <v>35.448083898389299</v>
      </c>
      <c r="J9">
        <f t="shared" ca="1" si="7"/>
        <v>2.0517746321729788</v>
      </c>
    </row>
    <row r="10" spans="1:21" x14ac:dyDescent="0.25">
      <c r="A10">
        <v>4</v>
      </c>
      <c r="B10">
        <f t="shared" si="1"/>
        <v>40</v>
      </c>
      <c r="C10">
        <f t="shared" si="2"/>
        <v>40</v>
      </c>
      <c r="E10">
        <f t="shared" ca="1" si="0"/>
        <v>4.0879900780534308</v>
      </c>
      <c r="F10">
        <f t="shared" ca="1" si="3"/>
        <v>40.872089916544695</v>
      </c>
      <c r="G10">
        <f t="shared" ca="1" si="4"/>
        <v>38.548551807731378</v>
      </c>
      <c r="H10">
        <f t="shared" ca="1" si="5"/>
        <v>2.5302440819987582</v>
      </c>
      <c r="I10">
        <f t="shared" ca="1" si="6"/>
        <v>40.539381175140072</v>
      </c>
      <c r="J10">
        <f t="shared" ca="1" si="7"/>
        <v>-1.9908293674086934</v>
      </c>
    </row>
    <row r="11" spans="1:21" x14ac:dyDescent="0.25">
      <c r="A11">
        <v>5</v>
      </c>
      <c r="B11">
        <f t="shared" si="1"/>
        <v>50</v>
      </c>
      <c r="C11">
        <f t="shared" si="2"/>
        <v>45</v>
      </c>
      <c r="E11">
        <f t="shared" ca="1" si="0"/>
        <v>5.0867556790522723</v>
      </c>
      <c r="F11">
        <f t="shared" ca="1" si="3"/>
        <v>52.673321019038063</v>
      </c>
      <c r="G11">
        <f t="shared" ca="1" si="4"/>
        <v>47.064407242447039</v>
      </c>
      <c r="H11">
        <f t="shared" ca="1" si="5"/>
        <v>3.4821664114907565</v>
      </c>
      <c r="I11">
        <f t="shared" ca="1" si="6"/>
        <v>45.440196493248592</v>
      </c>
      <c r="J11">
        <f t="shared" ca="1" si="7"/>
        <v>1.624210749198447</v>
      </c>
    </row>
    <row r="12" spans="1:21" x14ac:dyDescent="0.25">
      <c r="A12">
        <v>6</v>
      </c>
      <c r="B12">
        <f t="shared" si="1"/>
        <v>60</v>
      </c>
      <c r="C12">
        <f t="shared" si="2"/>
        <v>50</v>
      </c>
      <c r="E12">
        <f t="shared" ca="1" si="0"/>
        <v>6.152658172827377</v>
      </c>
      <c r="F12">
        <f t="shared" ca="1" si="3"/>
        <v>58.733110366936238</v>
      </c>
      <c r="G12">
        <f t="shared" ca="1" si="4"/>
        <v>51.970134339187865</v>
      </c>
      <c r="H12">
        <f t="shared" ca="1" si="5"/>
        <v>3.6872689731409216</v>
      </c>
      <c r="I12">
        <f t="shared" ca="1" si="6"/>
        <v>50.670443974618514</v>
      </c>
      <c r="J12">
        <f t="shared" ca="1" si="7"/>
        <v>1.2996903645693507</v>
      </c>
    </row>
    <row r="13" spans="1:21" x14ac:dyDescent="0.25">
      <c r="A13">
        <v>7</v>
      </c>
      <c r="B13">
        <f t="shared" si="1"/>
        <v>70</v>
      </c>
      <c r="C13">
        <f t="shared" si="2"/>
        <v>55</v>
      </c>
      <c r="E13">
        <f t="shared" ca="1" si="0"/>
        <v>7.1377449607447305</v>
      </c>
      <c r="F13">
        <f t="shared" ca="1" si="3"/>
        <v>64.403138361225459</v>
      </c>
      <c r="G13">
        <f t="shared" ca="1" si="4"/>
        <v>56.473698434887176</v>
      </c>
      <c r="H13">
        <f t="shared" ca="1" si="5"/>
        <v>3.7580884793428657</v>
      </c>
      <c r="I13">
        <f t="shared" ca="1" si="6"/>
        <v>55.504139102948514</v>
      </c>
      <c r="J13">
        <f t="shared" ca="1" si="7"/>
        <v>0.96955933193866173</v>
      </c>
    </row>
    <row r="14" spans="1:21" x14ac:dyDescent="0.25">
      <c r="A14">
        <v>8</v>
      </c>
      <c r="B14">
        <f t="shared" si="1"/>
        <v>80</v>
      </c>
      <c r="C14">
        <f t="shared" si="2"/>
        <v>60</v>
      </c>
      <c r="E14">
        <f t="shared" ca="1" si="0"/>
        <v>8.0284593219952889</v>
      </c>
      <c r="F14">
        <f t="shared" ca="1" si="3"/>
        <v>75.757422630249764</v>
      </c>
      <c r="G14">
        <f t="shared" ca="1" si="4"/>
        <v>56.176204975353741</v>
      </c>
      <c r="H14">
        <f t="shared" ca="1" si="5"/>
        <v>6.4141705579902961</v>
      </c>
      <c r="I14">
        <f t="shared" ca="1" si="6"/>
        <v>59.874760779656668</v>
      </c>
      <c r="J14">
        <f t="shared" ca="1" si="7"/>
        <v>-3.6985558043029272</v>
      </c>
    </row>
    <row r="15" spans="1:21" x14ac:dyDescent="0.25">
      <c r="A15">
        <v>9</v>
      </c>
      <c r="B15">
        <f t="shared" si="1"/>
        <v>90</v>
      </c>
      <c r="C15">
        <f t="shared" si="2"/>
        <v>65</v>
      </c>
      <c r="E15">
        <f t="shared" ca="1" si="0"/>
        <v>9.1159040382706955</v>
      </c>
      <c r="F15">
        <f t="shared" ca="1" si="3"/>
        <v>95.102539902804153</v>
      </c>
      <c r="G15">
        <f t="shared" ca="1" si="4"/>
        <v>70.484825687867243</v>
      </c>
      <c r="H15">
        <f t="shared" ca="1" si="5"/>
        <v>4.5354423472940546</v>
      </c>
      <c r="I15">
        <f t="shared" ca="1" si="6"/>
        <v>65.210713197109698</v>
      </c>
      <c r="J15">
        <f t="shared" ca="1" si="7"/>
        <v>5.2741124907575454</v>
      </c>
    </row>
    <row r="16" spans="1:21" x14ac:dyDescent="0.25">
      <c r="A16">
        <v>10</v>
      </c>
      <c r="B16">
        <f t="shared" si="1"/>
        <v>100</v>
      </c>
      <c r="C16">
        <f t="shared" si="2"/>
        <v>70</v>
      </c>
      <c r="E16">
        <f t="shared" ca="1" si="0"/>
        <v>10.007336531656533</v>
      </c>
      <c r="F16">
        <f t="shared" ca="1" si="3"/>
        <v>93.628404648707146</v>
      </c>
      <c r="G16">
        <f t="shared" ca="1" si="4"/>
        <v>65.394323276678676</v>
      </c>
      <c r="H16">
        <f t="shared" ca="1" si="5"/>
        <v>9.8025327709661347</v>
      </c>
      <c r="I16">
        <f t="shared" ca="1" si="6"/>
        <v>69.584858656540717</v>
      </c>
      <c r="J16">
        <f t="shared" ca="1" si="7"/>
        <v>-4.1905353798620411</v>
      </c>
    </row>
    <row r="17" spans="1:26" x14ac:dyDescent="0.25">
      <c r="A17">
        <v>11</v>
      </c>
      <c r="B17">
        <f t="shared" si="1"/>
        <v>110</v>
      </c>
      <c r="C17">
        <f t="shared" si="2"/>
        <v>75</v>
      </c>
      <c r="E17">
        <f t="shared" ca="1" si="0"/>
        <v>11.180619866617462</v>
      </c>
      <c r="F17">
        <f t="shared" ca="1" si="3"/>
        <v>105.3844780383702</v>
      </c>
      <c r="G17">
        <f t="shared" ca="1" si="4"/>
        <v>69.144816738316123</v>
      </c>
      <c r="H17">
        <f t="shared" ca="1" si="5"/>
        <v>9.3677326194771897</v>
      </c>
      <c r="I17">
        <f t="shared" ca="1" si="6"/>
        <v>75.34201021913708</v>
      </c>
      <c r="J17">
        <f t="shared" ca="1" si="7"/>
        <v>-6.1971934808209568</v>
      </c>
    </row>
    <row r="18" spans="1:26" x14ac:dyDescent="0.25">
      <c r="A18">
        <v>12</v>
      </c>
      <c r="B18">
        <f t="shared" si="1"/>
        <v>120</v>
      </c>
      <c r="C18">
        <f t="shared" si="2"/>
        <v>80</v>
      </c>
      <c r="E18">
        <f t="shared" ca="1" si="0"/>
        <v>12.176851356894758</v>
      </c>
      <c r="F18">
        <f t="shared" ca="1" si="3"/>
        <v>116.42756410037762</v>
      </c>
      <c r="G18">
        <f t="shared" ca="1" si="4"/>
        <v>85.132918550359591</v>
      </c>
      <c r="H18">
        <f t="shared" ca="1" si="5"/>
        <v>9.4530905983354536</v>
      </c>
      <c r="I18">
        <f t="shared" ca="1" si="6"/>
        <v>80.230390979397882</v>
      </c>
      <c r="J18">
        <f t="shared" ca="1" si="7"/>
        <v>4.9025275709617091</v>
      </c>
    </row>
    <row r="19" spans="1:26" x14ac:dyDescent="0.25">
      <c r="A19">
        <v>13</v>
      </c>
      <c r="B19">
        <f t="shared" si="1"/>
        <v>130</v>
      </c>
      <c r="C19">
        <f t="shared" si="2"/>
        <v>85</v>
      </c>
      <c r="E19">
        <f t="shared" ca="1" si="0"/>
        <v>13.037846447345613</v>
      </c>
      <c r="F19">
        <f t="shared" ca="1" si="3"/>
        <v>123.74156999049117</v>
      </c>
      <c r="G19">
        <f t="shared" ca="1" si="4"/>
        <v>86.131682298176131</v>
      </c>
      <c r="H19">
        <f t="shared" ca="1" si="5"/>
        <v>11.393384450746224</v>
      </c>
      <c r="I19">
        <f t="shared" ca="1" si="6"/>
        <v>84.455183987765295</v>
      </c>
      <c r="J19">
        <f t="shared" ca="1" si="7"/>
        <v>1.6764983104108353</v>
      </c>
    </row>
    <row r="20" spans="1:26" x14ac:dyDescent="0.25">
      <c r="A20">
        <v>14</v>
      </c>
      <c r="B20">
        <f t="shared" si="1"/>
        <v>140</v>
      </c>
      <c r="C20">
        <f t="shared" si="2"/>
        <v>90</v>
      </c>
      <c r="E20">
        <f t="shared" ca="1" si="0"/>
        <v>14.05214466233047</v>
      </c>
      <c r="F20">
        <f t="shared" ca="1" si="3"/>
        <v>137.98051460225824</v>
      </c>
      <c r="G20">
        <f t="shared" ca="1" si="4"/>
        <v>98.47607121529164</v>
      </c>
      <c r="H20">
        <f t="shared" ca="1" si="5"/>
        <v>9.8509935152325081</v>
      </c>
      <c r="I20">
        <f t="shared" ca="1" si="6"/>
        <v>89.432215860065099</v>
      </c>
      <c r="J20">
        <f t="shared" ca="1" si="7"/>
        <v>9.0438553552265404</v>
      </c>
    </row>
    <row r="21" spans="1:26" x14ac:dyDescent="0.25">
      <c r="A21">
        <v>15</v>
      </c>
      <c r="B21">
        <f t="shared" si="1"/>
        <v>150</v>
      </c>
      <c r="C21">
        <f t="shared" si="2"/>
        <v>95</v>
      </c>
      <c r="E21">
        <f t="shared" ca="1" si="0"/>
        <v>15.061223633358072</v>
      </c>
      <c r="F21">
        <f t="shared" ca="1" si="3"/>
        <v>146.56483089366444</v>
      </c>
      <c r="G21">
        <f t="shared" ca="1" si="4"/>
        <v>88.423017691720247</v>
      </c>
      <c r="H21">
        <f t="shared" ca="1" si="5"/>
        <v>13.415252433553094</v>
      </c>
      <c r="I21">
        <f t="shared" ca="1" si="6"/>
        <v>94.383637568469538</v>
      </c>
      <c r="J21">
        <f t="shared" ca="1" si="7"/>
        <v>-5.9606198767492913</v>
      </c>
    </row>
    <row r="22" spans="1:26" x14ac:dyDescent="0.25">
      <c r="A22">
        <v>16</v>
      </c>
      <c r="B22">
        <f t="shared" si="1"/>
        <v>160</v>
      </c>
      <c r="C22">
        <f t="shared" si="2"/>
        <v>100</v>
      </c>
      <c r="E22">
        <f t="shared" ca="1" si="0"/>
        <v>16.123683161989636</v>
      </c>
      <c r="F22">
        <f t="shared" ca="1" si="3"/>
        <v>167.35598166575502</v>
      </c>
      <c r="G22">
        <f t="shared" ca="1" si="4"/>
        <v>94.40322574028184</v>
      </c>
      <c r="H22">
        <f t="shared" ca="1" si="5"/>
        <v>14.65730237269106</v>
      </c>
      <c r="I22">
        <f t="shared" ca="1" si="6"/>
        <v>99.596990859352417</v>
      </c>
      <c r="J22">
        <f t="shared" ca="1" si="7"/>
        <v>-5.1937651190705765</v>
      </c>
      <c r="U22" s="2" t="s">
        <v>3</v>
      </c>
      <c r="V22" s="2" t="s">
        <v>4</v>
      </c>
    </row>
    <row r="23" spans="1:26" x14ac:dyDescent="0.25">
      <c r="A23">
        <v>17</v>
      </c>
      <c r="B23">
        <f t="shared" si="1"/>
        <v>170</v>
      </c>
      <c r="C23">
        <f t="shared" si="2"/>
        <v>105</v>
      </c>
      <c r="E23">
        <f t="shared" ca="1" si="0"/>
        <v>17.19464320789476</v>
      </c>
      <c r="F23">
        <f t="shared" ca="1" si="3"/>
        <v>155.70319681118508</v>
      </c>
      <c r="G23">
        <f t="shared" ca="1" si="4"/>
        <v>95.092447371843406</v>
      </c>
      <c r="H23">
        <f t="shared" ca="1" si="5"/>
        <v>13.16917504462819</v>
      </c>
      <c r="I23">
        <f t="shared" ca="1" si="6"/>
        <v>104.8520551034604</v>
      </c>
      <c r="J23">
        <f t="shared" ca="1" si="7"/>
        <v>-9.7596077316169954</v>
      </c>
      <c r="T23" t="s">
        <v>5</v>
      </c>
      <c r="U23" s="2">
        <f t="array" aca="1" ref="U23:V27" ca="1">LINEST(G7:G30,E7:E30,TRUE,TRUE)</f>
        <v>4.9068723564441283</v>
      </c>
      <c r="V23" s="2">
        <f ca="1"/>
        <v>20.480135667721818</v>
      </c>
    </row>
    <row r="24" spans="1:26" x14ac:dyDescent="0.25">
      <c r="A24">
        <v>18</v>
      </c>
      <c r="B24">
        <f t="shared" si="1"/>
        <v>180</v>
      </c>
      <c r="C24">
        <f t="shared" si="2"/>
        <v>110</v>
      </c>
      <c r="E24">
        <f t="shared" ca="1" si="0"/>
        <v>18.065272530696962</v>
      </c>
      <c r="F24">
        <f t="shared" ca="1" si="3"/>
        <v>167.13706644975269</v>
      </c>
      <c r="G24">
        <f t="shared" ca="1" si="4"/>
        <v>100.90297644562284</v>
      </c>
      <c r="H24">
        <f t="shared" ca="1" si="5"/>
        <v>15.451275598187804</v>
      </c>
      <c r="I24">
        <f t="shared" ca="1" si="6"/>
        <v>109.12412206022819</v>
      </c>
      <c r="J24">
        <f t="shared" ca="1" si="7"/>
        <v>-8.2211456146053479</v>
      </c>
      <c r="T24" t="s">
        <v>6</v>
      </c>
      <c r="U24" s="2">
        <f ca="1"/>
        <v>0.16818495208486481</v>
      </c>
      <c r="V24" s="2">
        <f ca="1"/>
        <v>2.418465072465886</v>
      </c>
    </row>
    <row r="25" spans="1:26" x14ac:dyDescent="0.25">
      <c r="A25">
        <v>19</v>
      </c>
      <c r="B25">
        <f t="shared" si="1"/>
        <v>190</v>
      </c>
      <c r="C25">
        <f t="shared" si="2"/>
        <v>115</v>
      </c>
      <c r="E25">
        <f t="shared" ca="1" si="0"/>
        <v>19.138239033352036</v>
      </c>
      <c r="F25">
        <f t="shared" ca="1" si="3"/>
        <v>195.22280189985213</v>
      </c>
      <c r="G25">
        <f t="shared" ca="1" si="4"/>
        <v>118.48143510690899</v>
      </c>
      <c r="H25">
        <f t="shared" ca="1" si="5"/>
        <v>10.113588009205424</v>
      </c>
      <c r="I25">
        <f t="shared" ca="1" si="6"/>
        <v>114.38903173149691</v>
      </c>
      <c r="J25">
        <f t="shared" ca="1" si="7"/>
        <v>4.0924033754120757</v>
      </c>
      <c r="T25" s="1" t="s">
        <v>24</v>
      </c>
      <c r="U25" s="14">
        <f ca="1"/>
        <v>0.97480551934395221</v>
      </c>
      <c r="V25">
        <f ca="1"/>
        <v>5.7080211929984301</v>
      </c>
      <c r="Z25" t="s">
        <v>28</v>
      </c>
    </row>
    <row r="26" spans="1:26" x14ac:dyDescent="0.25">
      <c r="A26">
        <v>20</v>
      </c>
      <c r="B26">
        <f t="shared" si="1"/>
        <v>200</v>
      </c>
      <c r="C26">
        <f t="shared" si="2"/>
        <v>120</v>
      </c>
      <c r="E26">
        <f t="shared" ca="1" si="0"/>
        <v>20.177415044988667</v>
      </c>
      <c r="F26">
        <f t="shared" ca="1" si="3"/>
        <v>198.88000156825638</v>
      </c>
      <c r="G26">
        <f t="shared" ca="1" si="4"/>
        <v>125.89756497946659</v>
      </c>
      <c r="H26">
        <f t="shared" ca="1" si="5"/>
        <v>19.417958569055077</v>
      </c>
      <c r="I26">
        <f t="shared" ca="1" si="6"/>
        <v>119.48813577647655</v>
      </c>
      <c r="J26">
        <f t="shared" ca="1" si="7"/>
        <v>6.4094292029900402</v>
      </c>
      <c r="T26" s="1" t="s">
        <v>26</v>
      </c>
      <c r="U26" s="13">
        <f ca="1"/>
        <v>851.20712422460895</v>
      </c>
      <c r="V26" s="13">
        <f ca="1"/>
        <v>22</v>
      </c>
    </row>
    <row r="27" spans="1:26" x14ac:dyDescent="0.25">
      <c r="A27">
        <v>21</v>
      </c>
      <c r="B27">
        <f t="shared" si="1"/>
        <v>210</v>
      </c>
      <c r="C27">
        <f t="shared" si="2"/>
        <v>125</v>
      </c>
      <c r="E27">
        <f t="shared" ca="1" si="0"/>
        <v>21.035127246375964</v>
      </c>
      <c r="F27">
        <f t="shared" ca="1" si="3"/>
        <v>193.57222246951977</v>
      </c>
      <c r="G27">
        <f t="shared" ca="1" si="4"/>
        <v>133.65537828306589</v>
      </c>
      <c r="H27">
        <f t="shared" ca="1" si="5"/>
        <v>11.48736368792701</v>
      </c>
      <c r="I27">
        <f t="shared" ca="1" si="6"/>
        <v>123.69682006724872</v>
      </c>
      <c r="J27">
        <f t="shared" ca="1" si="7"/>
        <v>9.9585582158171633</v>
      </c>
      <c r="T27" s="1" t="s">
        <v>35</v>
      </c>
      <c r="U27">
        <f ca="1"/>
        <v>27733.609973855415</v>
      </c>
      <c r="V27" s="12">
        <f ca="1"/>
        <v>716.79313067382293</v>
      </c>
    </row>
    <row r="28" spans="1:26" x14ac:dyDescent="0.25">
      <c r="A28">
        <v>22</v>
      </c>
      <c r="B28">
        <f t="shared" si="1"/>
        <v>220</v>
      </c>
      <c r="C28">
        <f t="shared" si="2"/>
        <v>130</v>
      </c>
      <c r="E28">
        <f t="shared" ca="1" si="0"/>
        <v>22.161329955374399</v>
      </c>
      <c r="F28">
        <f t="shared" ca="1" si="3"/>
        <v>231.90480482017614</v>
      </c>
      <c r="G28">
        <f t="shared" ca="1" si="4"/>
        <v>128.48937904351999</v>
      </c>
      <c r="H28">
        <f t="shared" ca="1" si="5"/>
        <v>14.761815463887464</v>
      </c>
      <c r="I28">
        <f t="shared" ca="1" si="6"/>
        <v>129.22295300778563</v>
      </c>
      <c r="J28">
        <f t="shared" ca="1" si="7"/>
        <v>-0.73357396426564492</v>
      </c>
    </row>
    <row r="29" spans="1:26" x14ac:dyDescent="0.25">
      <c r="A29">
        <v>23</v>
      </c>
      <c r="B29">
        <f t="shared" si="1"/>
        <v>230</v>
      </c>
      <c r="C29">
        <f t="shared" si="2"/>
        <v>135</v>
      </c>
      <c r="E29">
        <f t="shared" ca="1" si="0"/>
        <v>23.093352405407249</v>
      </c>
      <c r="F29">
        <f t="shared" ca="1" si="3"/>
        <v>232.83210319374081</v>
      </c>
      <c r="G29">
        <f t="shared" ca="1" si="4"/>
        <v>125.18360607883717</v>
      </c>
      <c r="H29">
        <f t="shared" ca="1" si="5"/>
        <v>15.979455110764338</v>
      </c>
      <c r="I29">
        <f t="shared" ca="1" si="6"/>
        <v>133.79626820343717</v>
      </c>
      <c r="J29">
        <f t="shared" ca="1" si="7"/>
        <v>-8.6126621245999928</v>
      </c>
      <c r="T29" s="1" t="s">
        <v>23</v>
      </c>
      <c r="U29" t="s">
        <v>42</v>
      </c>
    </row>
    <row r="30" spans="1:26" x14ac:dyDescent="0.25">
      <c r="A30">
        <v>24</v>
      </c>
      <c r="B30">
        <f t="shared" si="1"/>
        <v>240</v>
      </c>
      <c r="C30">
        <f t="shared" si="2"/>
        <v>140</v>
      </c>
      <c r="E30">
        <f t="shared" ca="1" si="0"/>
        <v>24.056060719634871</v>
      </c>
      <c r="F30">
        <f t="shared" ca="1" si="3"/>
        <v>239.85463349101363</v>
      </c>
      <c r="G30">
        <f t="shared" ca="1" si="4"/>
        <v>144.6713433638767</v>
      </c>
      <c r="H30">
        <f t="shared" ca="1" si="5"/>
        <v>21.109642206671705</v>
      </c>
      <c r="I30">
        <f t="shared" ca="1" si="6"/>
        <v>138.52015501783961</v>
      </c>
      <c r="J30">
        <f t="shared" ca="1" si="7"/>
        <v>6.1511883460370882</v>
      </c>
      <c r="T30" s="1" t="s">
        <v>29</v>
      </c>
      <c r="U30" t="s">
        <v>32</v>
      </c>
    </row>
    <row r="31" spans="1:26" x14ac:dyDescent="0.25">
      <c r="T31" s="1" t="s">
        <v>8</v>
      </c>
      <c r="U31" t="s">
        <v>31</v>
      </c>
      <c r="X31" s="13">
        <f ca="1">FDIST(U26,2,V26)</f>
        <v>1.4574439427948357E-21</v>
      </c>
    </row>
    <row r="32" spans="1:26" x14ac:dyDescent="0.25">
      <c r="J32">
        <f ca="1">SUM(J7:J30)</f>
        <v>7.2120087679650169E-13</v>
      </c>
      <c r="T32" s="1" t="s">
        <v>30</v>
      </c>
      <c r="U32" t="s">
        <v>27</v>
      </c>
    </row>
    <row r="33" spans="10:21" x14ac:dyDescent="0.25">
      <c r="J33" s="12">
        <f ca="1">SUMSQ(J7:J30)</f>
        <v>716.79313067382293</v>
      </c>
      <c r="T33" s="1" t="s">
        <v>36</v>
      </c>
      <c r="U33" t="s">
        <v>37</v>
      </c>
    </row>
    <row r="34" spans="10:21" x14ac:dyDescent="0.25">
      <c r="T34" s="1" t="s">
        <v>39</v>
      </c>
      <c r="U34" t="s">
        <v>38</v>
      </c>
    </row>
  </sheetData>
  <mergeCells count="2">
    <mergeCell ref="A5:B5"/>
    <mergeCell ref="E5:F5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sqref="A1:C1"/>
    </sheetView>
  </sheetViews>
  <sheetFormatPr defaultRowHeight="15" x14ac:dyDescent="0.25"/>
  <cols>
    <col min="1" max="3" width="10.7109375" customWidth="1"/>
    <col min="4" max="4" width="5.7109375" customWidth="1"/>
    <col min="5" max="6" width="10.7109375" customWidth="1"/>
    <col min="7" max="7" width="20.7109375" customWidth="1"/>
    <col min="8" max="10" width="10.7109375" customWidth="1"/>
    <col min="11" max="11" width="5.7109375" customWidth="1"/>
    <col min="12" max="12" width="10.7109375" customWidth="1"/>
    <col min="13" max="16" width="12.7109375" customWidth="1"/>
  </cols>
  <sheetData>
    <row r="1" spans="1:16" x14ac:dyDescent="0.25">
      <c r="A1" s="18" t="s">
        <v>17</v>
      </c>
      <c r="B1" s="18"/>
      <c r="C1" s="18"/>
      <c r="E1" s="17" t="s">
        <v>11</v>
      </c>
      <c r="F1" s="17"/>
      <c r="H1" s="18" t="s">
        <v>18</v>
      </c>
      <c r="I1" s="18"/>
      <c r="J1" s="18"/>
      <c r="L1" s="17" t="s">
        <v>11</v>
      </c>
      <c r="M1" s="17"/>
      <c r="N1" s="17"/>
      <c r="O1" s="17"/>
      <c r="P1" s="17"/>
    </row>
    <row r="2" spans="1:16" x14ac:dyDescent="0.25">
      <c r="A2" s="3" t="s">
        <v>0</v>
      </c>
      <c r="B2" s="3" t="s">
        <v>14</v>
      </c>
      <c r="C2" s="3" t="s">
        <v>2</v>
      </c>
      <c r="E2" s="9" t="s">
        <v>12</v>
      </c>
      <c r="F2" s="8" t="s">
        <v>22</v>
      </c>
      <c r="H2" s="3" t="s">
        <v>0</v>
      </c>
      <c r="I2" s="3" t="s">
        <v>15</v>
      </c>
      <c r="J2" s="3" t="s">
        <v>2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12</v>
      </c>
    </row>
    <row r="3" spans="1:16" x14ac:dyDescent="0.25">
      <c r="A3">
        <f ca="1">regrese!E7</f>
        <v>1.0502038189184317</v>
      </c>
      <c r="B3">
        <f ca="1">regrese!F7</f>
        <v>9.3743315172736796</v>
      </c>
      <c r="C3">
        <f ca="1">regrese!H7</f>
        <v>0.5393951955298476</v>
      </c>
      <c r="E3">
        <f ca="1">A3*B3/(C3^2)</f>
        <v>33.837615687120568</v>
      </c>
      <c r="F3" s="5">
        <f ca="1">(A3^2)/(C3^2)</f>
        <v>3.7908189135648618</v>
      </c>
      <c r="H3">
        <f ca="1">regrese!E7</f>
        <v>1.0502038189184317</v>
      </c>
      <c r="I3">
        <f ca="1">regrese!G7</f>
        <v>25.250709656371551</v>
      </c>
      <c r="J3">
        <f ca="1">regrese!H7</f>
        <v>0.5393951955298476</v>
      </c>
      <c r="L3">
        <f ca="1">1/($J3^2)</f>
        <v>3.4370500186538542</v>
      </c>
      <c r="M3">
        <f ca="1">H3/($J3^2)</f>
        <v>3.6096030554039444</v>
      </c>
      <c r="N3">
        <f t="shared" ref="N3:N18" ca="1" si="0">I3/($J3^2)</f>
        <v>86.787952095454898</v>
      </c>
      <c r="O3">
        <f ca="1">(H3^2)/($J3^2)</f>
        <v>3.7908189135648618</v>
      </c>
      <c r="P3">
        <f ca="1">(H3*I3)/($J3^2)</f>
        <v>91.145038726756638</v>
      </c>
    </row>
    <row r="4" spans="1:16" x14ac:dyDescent="0.25">
      <c r="A4">
        <f ca="1">regrese!E8</f>
        <v>2.1521971941405496</v>
      </c>
      <c r="B4">
        <f ca="1">regrese!F8</f>
        <v>19.95076404362986</v>
      </c>
      <c r="C4">
        <f ca="1">regrese!H8</f>
        <v>1.2551426329613675</v>
      </c>
      <c r="E4">
        <f t="shared" ref="E4:E26" ca="1" si="1">A4*B4/(C4^2)</f>
        <v>27.255580137112407</v>
      </c>
      <c r="F4" s="5">
        <f t="shared" ref="F4:F26" ca="1" si="2">(A4^2)/(C4^2)</f>
        <v>2.9402073508305437</v>
      </c>
      <c r="H4">
        <f ca="1">regrese!E8</f>
        <v>2.1521971941405496</v>
      </c>
      <c r="I4">
        <f ca="1">regrese!G8</f>
        <v>32.528015202110623</v>
      </c>
      <c r="J4">
        <f ca="1">regrese!H8</f>
        <v>1.2551426329613675</v>
      </c>
      <c r="L4">
        <f t="shared" ref="L4:L26" ca="1" si="3">1/($J4^2)</f>
        <v>0.63476626416736637</v>
      </c>
      <c r="M4">
        <f t="shared" ref="M4:N26" ca="1" si="4">H4/($J4^2)</f>
        <v>1.3661421726760847</v>
      </c>
      <c r="N4">
        <f t="shared" ca="1" si="0"/>
        <v>20.647686690623061</v>
      </c>
      <c r="O4">
        <f t="shared" ref="O4:O26" ca="1" si="5">(H4^2)/($J4^2)</f>
        <v>2.9402073508305437</v>
      </c>
      <c r="P4">
        <f t="shared" ref="P4:P26" ca="1" si="6">(H4*I4)/($J4^2)</f>
        <v>44.437893361052119</v>
      </c>
    </row>
    <row r="5" spans="1:16" x14ac:dyDescent="0.25">
      <c r="A5">
        <f ca="1">regrese!E9</f>
        <v>3.0504050530294071</v>
      </c>
      <c r="B5">
        <f ca="1">regrese!F9</f>
        <v>30.1333718376716</v>
      </c>
      <c r="C5">
        <f ca="1">regrese!H9</f>
        <v>2.8560865908515924</v>
      </c>
      <c r="E5">
        <f t="shared" ca="1" si="1"/>
        <v>11.268406406912916</v>
      </c>
      <c r="F5" s="5">
        <f t="shared" ca="1" si="2"/>
        <v>1.1407022097760739</v>
      </c>
      <c r="H5">
        <f ca="1">regrese!E9</f>
        <v>3.0504050530294071</v>
      </c>
      <c r="I5">
        <f ca="1">regrese!G9</f>
        <v>37.499858530562278</v>
      </c>
      <c r="J5">
        <f ca="1">regrese!H9</f>
        <v>2.8560865908515924</v>
      </c>
      <c r="L5">
        <f t="shared" ca="1" si="3"/>
        <v>0.12259062508659653</v>
      </c>
      <c r="M5">
        <f t="shared" ca="1" si="4"/>
        <v>0.37395106221818769</v>
      </c>
      <c r="N5">
        <f t="shared" ca="1" si="0"/>
        <v>4.5971310979205695</v>
      </c>
      <c r="O5">
        <f t="shared" ca="1" si="5"/>
        <v>1.1407022097760739</v>
      </c>
      <c r="P5">
        <f t="shared" ca="1" si="6"/>
        <v>14.02311193053553</v>
      </c>
    </row>
    <row r="6" spans="1:16" x14ac:dyDescent="0.25">
      <c r="A6">
        <f ca="1">regrese!E10</f>
        <v>4.0879900780534308</v>
      </c>
      <c r="B6">
        <f ca="1">regrese!F10</f>
        <v>40.872089916544695</v>
      </c>
      <c r="C6">
        <f ca="1">regrese!H10</f>
        <v>2.5302440819987582</v>
      </c>
      <c r="E6">
        <f t="shared" ca="1" si="1"/>
        <v>26.098277380929559</v>
      </c>
      <c r="F6" s="5">
        <f t="shared" ca="1" si="2"/>
        <v>2.6103264894301201</v>
      </c>
      <c r="H6">
        <f ca="1">regrese!E10</f>
        <v>4.0879900780534308</v>
      </c>
      <c r="I6">
        <f ca="1">regrese!G10</f>
        <v>38.548551807731378</v>
      </c>
      <c r="J6">
        <f ca="1">regrese!H10</f>
        <v>2.5302440819987582</v>
      </c>
      <c r="L6">
        <f t="shared" ca="1" si="3"/>
        <v>0.15619789056571665</v>
      </c>
      <c r="M6">
        <f t="shared" ca="1" si="4"/>
        <v>0.63853542684552533</v>
      </c>
      <c r="N6">
        <f t="shared" ca="1" si="0"/>
        <v>6.0212024767308847</v>
      </c>
      <c r="O6">
        <f t="shared" ca="1" si="5"/>
        <v>2.6103264894301201</v>
      </c>
      <c r="P6">
        <f t="shared" ca="1" si="6"/>
        <v>24.614615982826603</v>
      </c>
    </row>
    <row r="7" spans="1:16" x14ac:dyDescent="0.25">
      <c r="A7">
        <f ca="1">regrese!E11</f>
        <v>5.0867556790522723</v>
      </c>
      <c r="B7">
        <f ca="1">regrese!F11</f>
        <v>52.673321019038063</v>
      </c>
      <c r="C7">
        <f ca="1">regrese!H11</f>
        <v>3.4821664114907565</v>
      </c>
      <c r="E7">
        <f t="shared" ca="1" si="1"/>
        <v>22.096960315332215</v>
      </c>
      <c r="F7" s="5">
        <f t="shared" ca="1" si="2"/>
        <v>2.1339425006671351</v>
      </c>
      <c r="H7">
        <f ca="1">regrese!E11</f>
        <v>5.0867556790522723</v>
      </c>
      <c r="I7">
        <f ca="1">regrese!G11</f>
        <v>47.064407242447039</v>
      </c>
      <c r="J7">
        <f ca="1">regrese!H11</f>
        <v>3.4821664114907565</v>
      </c>
      <c r="L7">
        <f t="shared" ca="1" si="3"/>
        <v>8.2470942132297595E-2</v>
      </c>
      <c r="M7">
        <f t="shared" ca="1" si="4"/>
        <v>0.41950953324825613</v>
      </c>
      <c r="N7">
        <f t="shared" ca="1" si="0"/>
        <v>3.8814460061827378</v>
      </c>
      <c r="O7">
        <f t="shared" ca="1" si="5"/>
        <v>2.1339425006671351</v>
      </c>
      <c r="P7">
        <f t="shared" ca="1" si="6"/>
        <v>19.743967514884805</v>
      </c>
    </row>
    <row r="8" spans="1:16" x14ac:dyDescent="0.25">
      <c r="A8">
        <f ca="1">regrese!E12</f>
        <v>6.152658172827377</v>
      </c>
      <c r="B8">
        <f ca="1">regrese!F12</f>
        <v>58.733110366936238</v>
      </c>
      <c r="C8">
        <f ca="1">regrese!H12</f>
        <v>3.6872689731409216</v>
      </c>
      <c r="E8">
        <f t="shared" ca="1" si="1"/>
        <v>26.578847788607131</v>
      </c>
      <c r="F8" s="5">
        <f t="shared" ca="1" si="2"/>
        <v>2.7842994190031516</v>
      </c>
      <c r="H8">
        <f ca="1">regrese!E12</f>
        <v>6.152658172827377</v>
      </c>
      <c r="I8">
        <f ca="1">regrese!G12</f>
        <v>51.970134339187865</v>
      </c>
      <c r="J8">
        <f ca="1">regrese!H12</f>
        <v>3.6872689731409216</v>
      </c>
      <c r="L8">
        <f t="shared" ca="1" si="3"/>
        <v>7.3551301495784482E-2</v>
      </c>
      <c r="M8">
        <f t="shared" ca="1" si="4"/>
        <v>0.4525360162701289</v>
      </c>
      <c r="N8">
        <f t="shared" ca="1" si="0"/>
        <v>3.8224710195580291</v>
      </c>
      <c r="O8">
        <f t="shared" ca="1" si="5"/>
        <v>2.7842994190031516</v>
      </c>
      <c r="P8">
        <f t="shared" ca="1" si="6"/>
        <v>23.518357558879504</v>
      </c>
    </row>
    <row r="9" spans="1:16" x14ac:dyDescent="0.25">
      <c r="A9">
        <f ca="1">regrese!E13</f>
        <v>7.1377449607447305</v>
      </c>
      <c r="B9">
        <f ca="1">regrese!F13</f>
        <v>64.403138361225459</v>
      </c>
      <c r="C9">
        <f ca="1">regrese!H13</f>
        <v>3.7580884793428657</v>
      </c>
      <c r="E9">
        <f t="shared" ca="1" si="1"/>
        <v>32.548730583464071</v>
      </c>
      <c r="F9" s="5">
        <f t="shared" ca="1" si="2"/>
        <v>3.6073480829100681</v>
      </c>
      <c r="H9">
        <f ca="1">regrese!E13</f>
        <v>7.1377449607447305</v>
      </c>
      <c r="I9">
        <f ca="1">regrese!G13</f>
        <v>56.473698434887176</v>
      </c>
      <c r="J9">
        <f ca="1">regrese!H13</f>
        <v>3.7580884793428657</v>
      </c>
      <c r="L9">
        <f t="shared" ca="1" si="3"/>
        <v>7.0805337694742121E-2</v>
      </c>
      <c r="M9">
        <f t="shared" ca="1" si="4"/>
        <v>0.5053904423244745</v>
      </c>
      <c r="N9">
        <f t="shared" ca="1" si="0"/>
        <v>3.9986392885532163</v>
      </c>
      <c r="O9">
        <f t="shared" ca="1" si="5"/>
        <v>3.6073480829100681</v>
      </c>
      <c r="P9">
        <f t="shared" ca="1" si="6"/>
        <v>28.541267431706615</v>
      </c>
    </row>
    <row r="10" spans="1:16" x14ac:dyDescent="0.25">
      <c r="A10">
        <f ca="1">regrese!E14</f>
        <v>8.0284593219952889</v>
      </c>
      <c r="B10">
        <f ca="1">regrese!F14</f>
        <v>75.757422630249764</v>
      </c>
      <c r="C10">
        <f ca="1">regrese!H14</f>
        <v>6.4141705579902961</v>
      </c>
      <c r="E10">
        <f t="shared" ca="1" si="1"/>
        <v>14.783470337696381</v>
      </c>
      <c r="F10" s="5">
        <f t="shared" ca="1" si="2"/>
        <v>1.5666912379451423</v>
      </c>
      <c r="H10">
        <f ca="1">regrese!E14</f>
        <v>8.0284593219952889</v>
      </c>
      <c r="I10">
        <f ca="1">regrese!G14</f>
        <v>56.176204975353741</v>
      </c>
      <c r="J10">
        <f ca="1">regrese!H14</f>
        <v>6.4141705579902961</v>
      </c>
      <c r="L10">
        <f t="shared" ca="1" si="3"/>
        <v>2.4306307732062243E-2</v>
      </c>
      <c r="M10">
        <f t="shared" ca="1" si="4"/>
        <v>0.19514220289476131</v>
      </c>
      <c r="N10">
        <f t="shared" ca="1" si="0"/>
        <v>1.3654361253503542</v>
      </c>
      <c r="O10">
        <f t="shared" ca="1" si="5"/>
        <v>1.5666912379451423</v>
      </c>
      <c r="P10">
        <f t="shared" ca="1" si="6"/>
        <v>10.962348389158178</v>
      </c>
    </row>
    <row r="11" spans="1:16" x14ac:dyDescent="0.25">
      <c r="A11">
        <f ca="1">regrese!E15</f>
        <v>9.1159040382706955</v>
      </c>
      <c r="B11">
        <f ca="1">regrese!F15</f>
        <v>95.102539902804153</v>
      </c>
      <c r="C11">
        <f ca="1">regrese!H15</f>
        <v>4.5354423472940546</v>
      </c>
      <c r="E11">
        <f t="shared" ca="1" si="1"/>
        <v>42.14563087006686</v>
      </c>
      <c r="F11" s="5">
        <f t="shared" ca="1" si="2"/>
        <v>4.0398030066974098</v>
      </c>
      <c r="H11">
        <f ca="1">regrese!E15</f>
        <v>9.1159040382706955</v>
      </c>
      <c r="I11">
        <f ca="1">regrese!G15</f>
        <v>70.484825687867243</v>
      </c>
      <c r="J11">
        <f ca="1">regrese!H15</f>
        <v>4.5354423472940546</v>
      </c>
      <c r="L11">
        <f t="shared" ca="1" si="3"/>
        <v>4.8613926330284461E-2</v>
      </c>
      <c r="M11">
        <f t="shared" ca="1" si="4"/>
        <v>0.44315988735043421</v>
      </c>
      <c r="N11">
        <f t="shared" ca="1" si="0"/>
        <v>3.4265441233929197</v>
      </c>
      <c r="O11">
        <f t="shared" ca="1" si="5"/>
        <v>4.0398030066974098</v>
      </c>
      <c r="P11">
        <f t="shared" ca="1" si="6"/>
        <v>31.236047411750242</v>
      </c>
    </row>
    <row r="12" spans="1:16" x14ac:dyDescent="0.25">
      <c r="A12">
        <f ca="1">regrese!E16</f>
        <v>10.007336531656533</v>
      </c>
      <c r="B12">
        <f ca="1">regrese!F16</f>
        <v>93.628404648707146</v>
      </c>
      <c r="C12">
        <f ca="1">regrese!H16</f>
        <v>9.8025327709661347</v>
      </c>
      <c r="E12">
        <f t="shared" ca="1" si="1"/>
        <v>9.7510082164502432</v>
      </c>
      <c r="F12" s="5">
        <f t="shared" ca="1" si="2"/>
        <v>1.0422224015360595</v>
      </c>
      <c r="H12">
        <f ca="1">regrese!E16</f>
        <v>10.007336531656533</v>
      </c>
      <c r="I12">
        <f ca="1">regrese!G16</f>
        <v>65.394323276678676</v>
      </c>
      <c r="J12">
        <f ca="1">regrese!H16</f>
        <v>9.8025327709661347</v>
      </c>
      <c r="L12">
        <f t="shared" ca="1" si="3"/>
        <v>1.0406948232820673E-2</v>
      </c>
      <c r="M12">
        <f t="shared" ca="1" si="4"/>
        <v>0.10414583323336471</v>
      </c>
      <c r="N12">
        <f t="shared" ca="1" si="0"/>
        <v>0.6805553370607349</v>
      </c>
      <c r="O12">
        <f t="shared" ca="1" si="5"/>
        <v>1.0422224015360595</v>
      </c>
      <c r="P12">
        <f t="shared" ca="1" si="6"/>
        <v>6.810546286381717</v>
      </c>
    </row>
    <row r="13" spans="1:16" x14ac:dyDescent="0.25">
      <c r="A13">
        <f ca="1">regrese!E17</f>
        <v>11.180619866617462</v>
      </c>
      <c r="B13">
        <f ca="1">regrese!F17</f>
        <v>105.3844780383702</v>
      </c>
      <c r="C13">
        <f ca="1">regrese!H17</f>
        <v>9.3677326194771897</v>
      </c>
      <c r="E13">
        <f t="shared" ca="1" si="1"/>
        <v>13.426832102316222</v>
      </c>
      <c r="F13" s="5">
        <f t="shared" ca="1" si="2"/>
        <v>1.4245011081635328</v>
      </c>
      <c r="H13">
        <f ca="1">regrese!E17</f>
        <v>11.180619866617462</v>
      </c>
      <c r="I13">
        <f ca="1">regrese!G17</f>
        <v>69.144816738316123</v>
      </c>
      <c r="J13">
        <f ca="1">regrese!H17</f>
        <v>9.3677326194771897</v>
      </c>
      <c r="L13">
        <f t="shared" ca="1" si="3"/>
        <v>1.1395438126904571E-2</v>
      </c>
      <c r="M13">
        <f t="shared" ca="1" si="4"/>
        <v>0.12740806191047932</v>
      </c>
      <c r="N13">
        <f t="shared" ca="1" si="0"/>
        <v>0.78793548093763688</v>
      </c>
      <c r="O13">
        <f t="shared" ca="1" si="5"/>
        <v>1.4245011081635328</v>
      </c>
      <c r="P13">
        <f t="shared" ca="1" si="6"/>
        <v>8.8096070917841285</v>
      </c>
    </row>
    <row r="14" spans="1:16" x14ac:dyDescent="0.25">
      <c r="A14">
        <f ca="1">regrese!E18</f>
        <v>12.176851356894758</v>
      </c>
      <c r="B14">
        <f ca="1">regrese!F18</f>
        <v>116.42756410037762</v>
      </c>
      <c r="C14">
        <f ca="1">regrese!H18</f>
        <v>9.4530905983354536</v>
      </c>
      <c r="E14">
        <f t="shared" ca="1" si="1"/>
        <v>15.865113210351454</v>
      </c>
      <c r="F14" s="5">
        <f t="shared" ca="1" si="2"/>
        <v>1.6592902790287827</v>
      </c>
      <c r="H14">
        <f ca="1">regrese!E18</f>
        <v>12.176851356894758</v>
      </c>
      <c r="I14">
        <f ca="1">regrese!G18</f>
        <v>85.132918550359591</v>
      </c>
      <c r="J14">
        <f ca="1">regrese!H18</f>
        <v>9.4530905983354536</v>
      </c>
      <c r="L14">
        <f t="shared" ca="1" si="3"/>
        <v>1.1190573901675906E-2</v>
      </c>
      <c r="M14">
        <f t="shared" ca="1" si="4"/>
        <v>0.13626595499905333</v>
      </c>
      <c r="N14">
        <f t="shared" ca="1" si="0"/>
        <v>0.95268621650315477</v>
      </c>
      <c r="O14">
        <f t="shared" ca="1" si="5"/>
        <v>1.6592902790287827</v>
      </c>
      <c r="P14">
        <f t="shared" ca="1" si="6"/>
        <v>11.600718448121373</v>
      </c>
    </row>
    <row r="15" spans="1:16" x14ac:dyDescent="0.25">
      <c r="A15">
        <f ca="1">regrese!E19</f>
        <v>13.037846447345613</v>
      </c>
      <c r="B15">
        <f ca="1">regrese!F19</f>
        <v>123.74156999049117</v>
      </c>
      <c r="C15">
        <f ca="1">regrese!H19</f>
        <v>11.393384450746224</v>
      </c>
      <c r="E15">
        <f t="shared" ca="1" si="1"/>
        <v>12.428421666721112</v>
      </c>
      <c r="F15" s="5">
        <f t="shared" ca="1" si="2"/>
        <v>1.3095021607211297</v>
      </c>
      <c r="H15">
        <f ca="1">regrese!E19</f>
        <v>13.037846447345613</v>
      </c>
      <c r="I15">
        <f ca="1">regrese!G19</f>
        <v>86.131682298176131</v>
      </c>
      <c r="J15">
        <f ca="1">regrese!H19</f>
        <v>11.393384450746224</v>
      </c>
      <c r="L15">
        <f t="shared" ca="1" si="3"/>
        <v>7.7036136791483632E-3</v>
      </c>
      <c r="M15">
        <f t="shared" ca="1" si="4"/>
        <v>0.10043853223840755</v>
      </c>
      <c r="N15">
        <f t="shared" ca="1" si="0"/>
        <v>0.66352520596029052</v>
      </c>
      <c r="O15">
        <f t="shared" ca="1" si="5"/>
        <v>1.3095021607211297</v>
      </c>
      <c r="P15">
        <f t="shared" ca="1" si="6"/>
        <v>8.6509397492536397</v>
      </c>
    </row>
    <row r="16" spans="1:16" x14ac:dyDescent="0.25">
      <c r="A16">
        <f ca="1">regrese!E20</f>
        <v>14.05214466233047</v>
      </c>
      <c r="B16">
        <f ca="1">regrese!F20</f>
        <v>137.98051460225824</v>
      </c>
      <c r="C16">
        <f ca="1">regrese!H20</f>
        <v>9.8509935152325081</v>
      </c>
      <c r="E16">
        <f t="shared" ca="1" si="1"/>
        <v>19.980221847026769</v>
      </c>
      <c r="F16" s="5">
        <f t="shared" ca="1" si="2"/>
        <v>2.034816065074168</v>
      </c>
      <c r="H16">
        <f ca="1">regrese!E20</f>
        <v>14.05214466233047</v>
      </c>
      <c r="I16">
        <f ca="1">regrese!G20</f>
        <v>98.47607121529164</v>
      </c>
      <c r="J16">
        <f ca="1">regrese!H20</f>
        <v>9.8509935152325081</v>
      </c>
      <c r="L16">
        <f t="shared" ca="1" si="3"/>
        <v>1.0304808694226725E-2</v>
      </c>
      <c r="M16">
        <f t="shared" ca="1" si="4"/>
        <v>0.14480466248891469</v>
      </c>
      <c r="N16">
        <f t="shared" ca="1" si="0"/>
        <v>1.0147770748326275</v>
      </c>
      <c r="O16">
        <f t="shared" ca="1" si="5"/>
        <v>2.034816065074168</v>
      </c>
      <c r="P16">
        <f t="shared" ca="1" si="6"/>
        <v>14.259794255564634</v>
      </c>
    </row>
    <row r="17" spans="1:16" x14ac:dyDescent="0.25">
      <c r="A17">
        <f ca="1">regrese!E21</f>
        <v>15.061223633358072</v>
      </c>
      <c r="B17">
        <f ca="1">regrese!F21</f>
        <v>146.56483089366444</v>
      </c>
      <c r="C17">
        <f ca="1">regrese!H21</f>
        <v>13.415252433553094</v>
      </c>
      <c r="E17">
        <f t="shared" ca="1" si="1"/>
        <v>12.265699765920989</v>
      </c>
      <c r="F17" s="5">
        <f t="shared" ca="1" si="2"/>
        <v>1.2604418540774871</v>
      </c>
      <c r="H17">
        <f ca="1">regrese!E21</f>
        <v>15.061223633358072</v>
      </c>
      <c r="I17">
        <f ca="1">regrese!G21</f>
        <v>88.423017691720247</v>
      </c>
      <c r="J17">
        <f ca="1">regrese!H21</f>
        <v>13.415252433553094</v>
      </c>
      <c r="L17">
        <f t="shared" ca="1" si="3"/>
        <v>5.5565125766850318E-3</v>
      </c>
      <c r="M17">
        <f t="shared" ca="1" si="4"/>
        <v>8.3687878539019961E-2</v>
      </c>
      <c r="N17">
        <f t="shared" ca="1" si="0"/>
        <v>0.49132360987248663</v>
      </c>
      <c r="O17">
        <f t="shared" ca="1" si="5"/>
        <v>1.2604418540774871</v>
      </c>
      <c r="P17">
        <f t="shared" ca="1" si="6"/>
        <v>7.3999347646382976</v>
      </c>
    </row>
    <row r="18" spans="1:16" x14ac:dyDescent="0.25">
      <c r="A18">
        <f ca="1">regrese!E22</f>
        <v>16.123683161989636</v>
      </c>
      <c r="B18">
        <f ca="1">regrese!F22</f>
        <v>167.35598166575502</v>
      </c>
      <c r="C18">
        <f ca="1">regrese!H22</f>
        <v>14.65730237269106</v>
      </c>
      <c r="E18">
        <f t="shared" ca="1" si="1"/>
        <v>12.560224460520631</v>
      </c>
      <c r="F18" s="5">
        <f t="shared" ca="1" si="2"/>
        <v>1.21009764711832</v>
      </c>
      <c r="H18">
        <f ca="1">regrese!E22</f>
        <v>16.123683161989636</v>
      </c>
      <c r="I18">
        <f ca="1">regrese!G22</f>
        <v>94.40322574028184</v>
      </c>
      <c r="J18">
        <f ca="1">regrese!H22</f>
        <v>14.65730237269106</v>
      </c>
      <c r="L18">
        <f t="shared" ca="1" si="3"/>
        <v>4.6547022513059953E-3</v>
      </c>
      <c r="M18">
        <f t="shared" ca="1" si="4"/>
        <v>7.5050944313457726E-2</v>
      </c>
      <c r="N18">
        <f t="shared" ca="1" si="0"/>
        <v>0.43941890738383793</v>
      </c>
      <c r="O18">
        <f t="shared" ca="1" si="5"/>
        <v>1.21009764711832</v>
      </c>
      <c r="P18">
        <f t="shared" ca="1" si="6"/>
        <v>7.0850512380446711</v>
      </c>
    </row>
    <row r="19" spans="1:16" x14ac:dyDescent="0.25">
      <c r="A19">
        <f ca="1">regrese!E23</f>
        <v>17.19464320789476</v>
      </c>
      <c r="B19">
        <f ca="1">regrese!F23</f>
        <v>155.70319681118508</v>
      </c>
      <c r="C19">
        <f ca="1">regrese!H23</f>
        <v>13.16917504462819</v>
      </c>
      <c r="E19">
        <f t="shared" ca="1" si="1"/>
        <v>15.437378667731045</v>
      </c>
      <c r="F19" s="5">
        <f t="shared" ca="1" si="2"/>
        <v>1.7047833550822311</v>
      </c>
      <c r="H19">
        <f ca="1">regrese!E23</f>
        <v>17.19464320789476</v>
      </c>
      <c r="I19">
        <f ca="1">regrese!G23</f>
        <v>95.092447371843406</v>
      </c>
      <c r="J19">
        <f ca="1">regrese!H23</f>
        <v>13.16917504462819</v>
      </c>
      <c r="L19">
        <f t="shared" ca="1" si="3"/>
        <v>5.7661091522212011E-3</v>
      </c>
      <c r="M19">
        <f t="shared" ca="1" si="4"/>
        <v>9.9146189570220089E-2</v>
      </c>
      <c r="N19">
        <f t="shared" ca="1" si="4"/>
        <v>0.54831343109789921</v>
      </c>
      <c r="O19">
        <f t="shared" ca="1" si="5"/>
        <v>1.7047833550822311</v>
      </c>
      <c r="P19">
        <f t="shared" ca="1" si="6"/>
        <v>9.4280538138249632</v>
      </c>
    </row>
    <row r="20" spans="1:16" x14ac:dyDescent="0.25">
      <c r="A20">
        <f ca="1">regrese!E24</f>
        <v>18.065272530696962</v>
      </c>
      <c r="B20">
        <f ca="1">regrese!F24</f>
        <v>167.13706644975269</v>
      </c>
      <c r="C20">
        <f ca="1">regrese!H24</f>
        <v>15.451275598187804</v>
      </c>
      <c r="E20">
        <f t="shared" ca="1" si="1"/>
        <v>12.647031931417002</v>
      </c>
      <c r="F20" s="5">
        <f t="shared" ca="1" si="2"/>
        <v>1.3669743247178607</v>
      </c>
      <c r="H20">
        <f ca="1">regrese!E24</f>
        <v>18.065272530696962</v>
      </c>
      <c r="I20">
        <f ca="1">regrese!G24</f>
        <v>100.90297644562284</v>
      </c>
      <c r="J20">
        <f ca="1">regrese!H24</f>
        <v>15.451275598187804</v>
      </c>
      <c r="L20">
        <f t="shared" ca="1" si="3"/>
        <v>4.1886234726016148E-3</v>
      </c>
      <c r="M20">
        <f t="shared" ca="1" si="4"/>
        <v>7.5668624561022468E-2</v>
      </c>
      <c r="N20">
        <f t="shared" ca="1" si="4"/>
        <v>0.42264457559550367</v>
      </c>
      <c r="O20">
        <f t="shared" ca="1" si="5"/>
        <v>1.3669743247178607</v>
      </c>
      <c r="P20">
        <f t="shared" ca="1" si="6"/>
        <v>7.6351894417535275</v>
      </c>
    </row>
    <row r="21" spans="1:16" x14ac:dyDescent="0.25">
      <c r="A21">
        <f ca="1">regrese!E25</f>
        <v>19.138239033352036</v>
      </c>
      <c r="B21">
        <f ca="1">regrese!F25</f>
        <v>195.22280189985213</v>
      </c>
      <c r="C21">
        <f ca="1">regrese!H25</f>
        <v>10.113588009205424</v>
      </c>
      <c r="E21">
        <f t="shared" ca="1" si="1"/>
        <v>36.527672469412224</v>
      </c>
      <c r="F21" s="5">
        <f t="shared" ca="1" si="2"/>
        <v>3.5809102228244023</v>
      </c>
      <c r="H21">
        <f ca="1">regrese!E25</f>
        <v>19.138239033352036</v>
      </c>
      <c r="I21">
        <f ca="1">regrese!G25</f>
        <v>118.48143510690899</v>
      </c>
      <c r="J21">
        <f ca="1">regrese!H25</f>
        <v>10.113588009205424</v>
      </c>
      <c r="L21">
        <f t="shared" ca="1" si="3"/>
        <v>9.7766368519100425E-3</v>
      </c>
      <c r="M21">
        <f t="shared" ca="1" si="4"/>
        <v>0.18710761301413273</v>
      </c>
      <c r="N21">
        <f t="shared" ca="1" si="4"/>
        <v>1.1583499647333946</v>
      </c>
      <c r="O21">
        <f t="shared" ca="1" si="5"/>
        <v>3.5809102228244023</v>
      </c>
      <c r="P21">
        <f t="shared" ca="1" si="6"/>
        <v>22.168778509342609</v>
      </c>
    </row>
    <row r="22" spans="1:16" x14ac:dyDescent="0.25">
      <c r="A22">
        <f ca="1">regrese!E26</f>
        <v>20.177415044988667</v>
      </c>
      <c r="B22">
        <f ca="1">regrese!F26</f>
        <v>198.88000156825638</v>
      </c>
      <c r="C22">
        <f ca="1">regrese!H26</f>
        <v>19.417958569055077</v>
      </c>
      <c r="E22">
        <f t="shared" ca="1" si="1"/>
        <v>10.642643186568785</v>
      </c>
      <c r="F22" s="5">
        <f t="shared" ca="1" si="2"/>
        <v>1.0797517450613012</v>
      </c>
      <c r="H22">
        <f ca="1">regrese!E26</f>
        <v>20.177415044988667</v>
      </c>
      <c r="I22">
        <f ca="1">regrese!G26</f>
        <v>125.89756497946659</v>
      </c>
      <c r="J22">
        <f ca="1">regrese!H26</f>
        <v>19.417958569055077</v>
      </c>
      <c r="L22">
        <f t="shared" ca="1" si="3"/>
        <v>2.6521181015977976E-3</v>
      </c>
      <c r="M22">
        <f t="shared" ca="1" si="4"/>
        <v>5.351288768426618E-2</v>
      </c>
      <c r="N22">
        <f t="shared" ca="1" si="4"/>
        <v>0.33389521102912828</v>
      </c>
      <c r="O22">
        <f t="shared" ca="1" si="5"/>
        <v>1.0797517450613012</v>
      </c>
      <c r="P22">
        <f t="shared" ca="1" si="6"/>
        <v>6.7371422544687993</v>
      </c>
    </row>
    <row r="23" spans="1:16" x14ac:dyDescent="0.25">
      <c r="A23">
        <f ca="1">regrese!E27</f>
        <v>21.035127246375964</v>
      </c>
      <c r="B23">
        <f ca="1">regrese!F27</f>
        <v>193.57222246951977</v>
      </c>
      <c r="C23">
        <f ca="1">regrese!H27</f>
        <v>11.48736368792701</v>
      </c>
      <c r="E23">
        <f t="shared" ca="1" si="1"/>
        <v>30.856555041998</v>
      </c>
      <c r="F23" s="5">
        <f t="shared" ca="1" si="2"/>
        <v>3.3531234668519434</v>
      </c>
      <c r="H23">
        <f ca="1">regrese!E27</f>
        <v>21.035127246375964</v>
      </c>
      <c r="I23">
        <f ca="1">regrese!G27</f>
        <v>133.65537828306589</v>
      </c>
      <c r="J23">
        <f ca="1">regrese!H27</f>
        <v>11.48736368792701</v>
      </c>
      <c r="L23">
        <f t="shared" ca="1" si="3"/>
        <v>7.5780812624087687E-3</v>
      </c>
      <c r="M23">
        <f t="shared" ca="1" si="4"/>
        <v>0.15940590363814586</v>
      </c>
      <c r="N23">
        <f t="shared" ca="1" si="4"/>
        <v>1.0128513177870575</v>
      </c>
      <c r="O23">
        <f t="shared" ca="1" si="5"/>
        <v>3.3531234668519434</v>
      </c>
      <c r="P23">
        <f t="shared" ca="1" si="6"/>
        <v>21.305456351310333</v>
      </c>
    </row>
    <row r="24" spans="1:16" x14ac:dyDescent="0.25">
      <c r="A24">
        <f ca="1">regrese!E28</f>
        <v>22.161329955374399</v>
      </c>
      <c r="B24">
        <f ca="1">regrese!F28</f>
        <v>231.90480482017614</v>
      </c>
      <c r="C24">
        <f ca="1">regrese!H28</f>
        <v>14.761815463887464</v>
      </c>
      <c r="E24">
        <f t="shared" ca="1" si="1"/>
        <v>23.584464667948932</v>
      </c>
      <c r="F24" s="5">
        <f t="shared" ca="1" si="2"/>
        <v>2.2537829853614713</v>
      </c>
      <c r="H24">
        <f ca="1">regrese!E28</f>
        <v>22.161329955374399</v>
      </c>
      <c r="I24">
        <f ca="1">regrese!G28</f>
        <v>128.48937904351999</v>
      </c>
      <c r="J24">
        <f ca="1">regrese!H28</f>
        <v>14.761815463887464</v>
      </c>
      <c r="L24">
        <f t="shared" ca="1" si="3"/>
        <v>4.5890253429856139E-3</v>
      </c>
      <c r="M24">
        <f t="shared" ca="1" si="4"/>
        <v>0.10169890479947936</v>
      </c>
      <c r="N24">
        <f t="shared" ca="1" si="4"/>
        <v>0.58964101673519786</v>
      </c>
      <c r="O24">
        <f t="shared" ca="1" si="5"/>
        <v>2.2537829853614713</v>
      </c>
      <c r="P24">
        <f t="shared" ca="1" si="6"/>
        <v>13.067229127091158</v>
      </c>
    </row>
    <row r="25" spans="1:16" x14ac:dyDescent="0.25">
      <c r="A25">
        <f ca="1">regrese!E29</f>
        <v>23.093352405407249</v>
      </c>
      <c r="B25">
        <f ca="1">regrese!F29</f>
        <v>232.83210319374081</v>
      </c>
      <c r="C25">
        <f ca="1">regrese!H29</f>
        <v>15.979455110764338</v>
      </c>
      <c r="E25">
        <f t="shared" ca="1" si="1"/>
        <v>21.057456491052708</v>
      </c>
      <c r="F25" s="5">
        <f t="shared" ca="1" si="2"/>
        <v>2.0885748006354965</v>
      </c>
      <c r="H25">
        <f ca="1">regrese!E29</f>
        <v>23.093352405407249</v>
      </c>
      <c r="I25">
        <f ca="1">regrese!G29</f>
        <v>125.18360607883717</v>
      </c>
      <c r="J25">
        <f ca="1">regrese!H29</f>
        <v>15.979455110764338</v>
      </c>
      <c r="L25">
        <f t="shared" ca="1" si="3"/>
        <v>3.9163010391907987E-3</v>
      </c>
      <c r="M25">
        <f t="shared" ca="1" si="4"/>
        <v>9.0440520023695736E-2</v>
      </c>
      <c r="N25">
        <f t="shared" ca="1" si="4"/>
        <v>0.49025668657620158</v>
      </c>
      <c r="O25">
        <f t="shared" ca="1" si="5"/>
        <v>2.0885748006354965</v>
      </c>
      <c r="P25">
        <f t="shared" ca="1" si="6"/>
        <v>11.321670432211512</v>
      </c>
    </row>
    <row r="26" spans="1:16" x14ac:dyDescent="0.25">
      <c r="A26">
        <f ca="1">regrese!E30</f>
        <v>24.056060719634871</v>
      </c>
      <c r="B26">
        <f ca="1">regrese!F30</f>
        <v>239.85463349101363</v>
      </c>
      <c r="C26">
        <f ca="1">regrese!H30</f>
        <v>21.109642206671705</v>
      </c>
      <c r="E26">
        <f t="shared" ca="1" si="1"/>
        <v>12.948244128078294</v>
      </c>
      <c r="F26" s="5">
        <f t="shared" ca="1" si="2"/>
        <v>1.2986355211244112</v>
      </c>
      <c r="H26">
        <f ca="1">regrese!E30</f>
        <v>24.056060719634871</v>
      </c>
      <c r="I26">
        <f ca="1">regrese!G30</f>
        <v>144.6713433638767</v>
      </c>
      <c r="J26">
        <f ca="1">regrese!H30</f>
        <v>21.109642206671705</v>
      </c>
      <c r="L26">
        <f t="shared" ca="1" si="3"/>
        <v>2.2440795868519771E-3</v>
      </c>
      <c r="M26">
        <f t="shared" ca="1" si="4"/>
        <v>5.39837148010043E-2</v>
      </c>
      <c r="N26">
        <f t="shared" ca="1" si="4"/>
        <v>0.32465400844532893</v>
      </c>
      <c r="O26">
        <f t="shared" ca="1" si="5"/>
        <v>1.2986355211244112</v>
      </c>
      <c r="P26">
        <f t="shared" ca="1" si="6"/>
        <v>7.8098965400336855</v>
      </c>
    </row>
    <row r="28" spans="1:16" x14ac:dyDescent="0.25">
      <c r="B28" s="2" t="s">
        <v>3</v>
      </c>
      <c r="E28">
        <f ca="1">SUM(E3:E26)</f>
        <v>496.59248736075648</v>
      </c>
      <c r="F28">
        <f ca="1">SUM(F3:F26)</f>
        <v>51.281547148203089</v>
      </c>
      <c r="I28" s="2" t="s">
        <v>3</v>
      </c>
      <c r="J28" s="2" t="s">
        <v>4</v>
      </c>
      <c r="L28">
        <f ca="1">SUM(L3:L26)</f>
        <v>4.7522761861312421</v>
      </c>
      <c r="M28">
        <f t="shared" ref="M28:P28" ca="1" si="7">SUM(M3:M26)</f>
        <v>9.5967360250464608</v>
      </c>
      <c r="N28">
        <f t="shared" ca="1" si="7"/>
        <v>144.45933696831719</v>
      </c>
      <c r="O28">
        <f t="shared" ca="1" si="7"/>
        <v>51.281547148203089</v>
      </c>
      <c r="P28">
        <f t="shared" ca="1" si="7"/>
        <v>452.31265661137536</v>
      </c>
    </row>
    <row r="29" spans="1:16" x14ac:dyDescent="0.25">
      <c r="A29" t="s">
        <v>5</v>
      </c>
      <c r="B29" s="2">
        <f t="array" aca="1" ref="B29:B33" ca="1">LINEST(B3:B26,A3:A26,FALSE,TRUE)</f>
        <v>9.8073330250539836</v>
      </c>
      <c r="H29" t="s">
        <v>5</v>
      </c>
      <c r="I29" s="2">
        <f t="array" aca="1" ref="I29:J33" ca="1">LINEST(I3:I26,H3:H26,TRUE,TRUE)</f>
        <v>4.9068723564441283</v>
      </c>
      <c r="J29" s="2">
        <f ca="1"/>
        <v>20.480135667721818</v>
      </c>
    </row>
    <row r="30" spans="1:16" x14ac:dyDescent="0.25">
      <c r="A30" t="s">
        <v>6</v>
      </c>
      <c r="B30" s="2">
        <f ca="1"/>
        <v>9.3236498314165681E-2</v>
      </c>
      <c r="E30" s="8" t="s">
        <v>10</v>
      </c>
      <c r="F30" s="8">
        <f ca="1">E28/F28</f>
        <v>9.6836486997088809</v>
      </c>
      <c r="H30" t="s">
        <v>6</v>
      </c>
      <c r="I30" s="2">
        <f ca="1"/>
        <v>0.16818495208486481</v>
      </c>
      <c r="J30" s="2">
        <f ca="1"/>
        <v>2.418465072465886</v>
      </c>
      <c r="L30" s="8" t="s">
        <v>3</v>
      </c>
      <c r="M30" s="8">
        <f ca="1">(L28*P28-M28*N28)/(L28*O28-M28^2)</f>
        <v>5.0339224949411658</v>
      </c>
    </row>
    <row r="31" spans="1:16" x14ac:dyDescent="0.25">
      <c r="A31" s="1"/>
      <c r="B31">
        <f ca="1"/>
        <v>0.99792558303467427</v>
      </c>
      <c r="E31" s="8" t="s">
        <v>13</v>
      </c>
      <c r="F31" s="8">
        <f ca="1">SQRT(1/F28)</f>
        <v>0.13964308682774199</v>
      </c>
      <c r="H31" s="1"/>
      <c r="I31">
        <f ca="1"/>
        <v>0.97480551934395221</v>
      </c>
      <c r="J31">
        <f ca="1"/>
        <v>5.7080211929984301</v>
      </c>
      <c r="L31" s="8" t="s">
        <v>4</v>
      </c>
      <c r="M31" s="8">
        <f ca="1">(N28*O28-M28*P28)/(L28*O28-M28^2)</f>
        <v>20.232433437774993</v>
      </c>
    </row>
    <row r="32" spans="1:16" x14ac:dyDescent="0.25">
      <c r="A32" s="1"/>
      <c r="B32">
        <f ca="1"/>
        <v>11064.452708134047</v>
      </c>
      <c r="H32" s="1"/>
      <c r="I32">
        <f ca="1"/>
        <v>851.20712422460895</v>
      </c>
      <c r="J32">
        <f ca="1"/>
        <v>22</v>
      </c>
    </row>
    <row r="33" spans="1:10" x14ac:dyDescent="0.25">
      <c r="A33" s="1"/>
      <c r="B33">
        <f ca="1"/>
        <v>477329.69721888611</v>
      </c>
      <c r="H33" s="1"/>
      <c r="I33">
        <f ca="1"/>
        <v>27733.609973855415</v>
      </c>
      <c r="J33">
        <f ca="1"/>
        <v>716.79313067382293</v>
      </c>
    </row>
  </sheetData>
  <mergeCells count="4">
    <mergeCell ref="E1:F1"/>
    <mergeCell ref="A1:C1"/>
    <mergeCell ref="H1:J1"/>
    <mergeCell ref="L1:P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abSelected="1" workbookViewId="0"/>
  </sheetViews>
  <sheetFormatPr defaultRowHeight="15" x14ac:dyDescent="0.25"/>
  <cols>
    <col min="1" max="5" width="10.7109375" customWidth="1"/>
    <col min="6" max="6" width="5.7109375" customWidth="1"/>
    <col min="7" max="19" width="10.7109375" customWidth="1"/>
  </cols>
  <sheetData>
    <row r="1" spans="1:19" x14ac:dyDescent="0.25">
      <c r="O1" s="17" t="s">
        <v>11</v>
      </c>
      <c r="P1" s="17"/>
      <c r="Q1" s="17"/>
      <c r="R1" s="17"/>
      <c r="S1" s="17"/>
    </row>
    <row r="2" spans="1:19" x14ac:dyDescent="0.25">
      <c r="A2" s="10" t="s">
        <v>0</v>
      </c>
      <c r="B2" s="10" t="s">
        <v>25</v>
      </c>
      <c r="C2" s="10" t="s">
        <v>2</v>
      </c>
      <c r="D2" s="10" t="s">
        <v>40</v>
      </c>
      <c r="E2" s="10" t="s">
        <v>41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12</v>
      </c>
    </row>
    <row r="3" spans="1:19" x14ac:dyDescent="0.25">
      <c r="A3" s="11">
        <v>1.19</v>
      </c>
      <c r="B3" s="11">
        <v>9.0399999999999991</v>
      </c>
      <c r="C3" s="11">
        <v>0.75</v>
      </c>
      <c r="D3" s="11">
        <f>$B$29*A3+$C$29</f>
        <v>8.3783042153909619</v>
      </c>
      <c r="E3" s="11">
        <f>$P$30*A3+$P$31</f>
        <v>9.4865696552479832</v>
      </c>
      <c r="O3">
        <f>1/($C3^2)</f>
        <v>1.7777777777777777</v>
      </c>
      <c r="P3">
        <f>A3/($C3^2)</f>
        <v>2.1155555555555554</v>
      </c>
      <c r="Q3">
        <f>B3/($C3^2)</f>
        <v>16.071111111111108</v>
      </c>
      <c r="R3">
        <f>(A3^2)/($C3^2)</f>
        <v>2.5175111111111108</v>
      </c>
      <c r="S3">
        <f>(A3*B3)/($C3^2)</f>
        <v>19.124622222222218</v>
      </c>
    </row>
    <row r="4" spans="1:19" x14ac:dyDescent="0.25">
      <c r="A4" s="11">
        <v>2.15</v>
      </c>
      <c r="B4" s="11">
        <v>19.88</v>
      </c>
      <c r="C4" s="11">
        <v>1.52</v>
      </c>
      <c r="D4" s="11">
        <f t="shared" ref="D4:D26" si="0">$B$29*A4+$C$29</f>
        <v>18.256848272493105</v>
      </c>
      <c r="E4" s="11">
        <f t="shared" ref="E4:E26" si="1">$P$30*A4+$P$31</f>
        <v>19.321416593505006</v>
      </c>
      <c r="O4">
        <f t="shared" ref="O4:O26" si="2">1/($C4^2)</f>
        <v>0.43282548476454291</v>
      </c>
      <c r="P4">
        <f t="shared" ref="P4:P26" si="3">A4/($C4^2)</f>
        <v>0.93057479224376727</v>
      </c>
      <c r="Q4">
        <f t="shared" ref="Q4:Q26" si="4">B4/($C4^2)</f>
        <v>8.6045706371191137</v>
      </c>
      <c r="R4">
        <f t="shared" ref="R4:R26" si="5">(A4^2)/($C4^2)</f>
        <v>2.0007358033240994</v>
      </c>
      <c r="S4">
        <f t="shared" ref="S4:S26" si="6">(A4*B4)/($C4^2)</f>
        <v>18.499826869806093</v>
      </c>
    </row>
    <row r="5" spans="1:19" x14ac:dyDescent="0.25">
      <c r="A5" s="11">
        <v>3.15</v>
      </c>
      <c r="B5" s="11">
        <v>32.47</v>
      </c>
      <c r="C5" s="11">
        <v>1.66</v>
      </c>
      <c r="D5" s="11">
        <f t="shared" si="0"/>
        <v>28.546998331974507</v>
      </c>
      <c r="E5" s="11">
        <f t="shared" si="1"/>
        <v>29.566048820856075</v>
      </c>
      <c r="O5">
        <f t="shared" si="2"/>
        <v>0.36289737262302224</v>
      </c>
      <c r="P5">
        <f t="shared" si="3"/>
        <v>1.14312672376252</v>
      </c>
      <c r="Q5">
        <f t="shared" si="4"/>
        <v>11.783277689069532</v>
      </c>
      <c r="R5">
        <f t="shared" si="5"/>
        <v>3.600849179851938</v>
      </c>
      <c r="S5">
        <f t="shared" si="6"/>
        <v>37.117324720569023</v>
      </c>
    </row>
    <row r="6" spans="1:19" x14ac:dyDescent="0.25">
      <c r="A6" s="11">
        <v>4.13</v>
      </c>
      <c r="B6" s="11">
        <v>38.880000000000003</v>
      </c>
      <c r="C6" s="11">
        <v>2.94</v>
      </c>
      <c r="D6" s="11">
        <f t="shared" si="0"/>
        <v>38.631345390266276</v>
      </c>
      <c r="E6" s="11">
        <f t="shared" si="1"/>
        <v>39.605788403660121</v>
      </c>
      <c r="O6">
        <f t="shared" si="2"/>
        <v>0.11569253551760841</v>
      </c>
      <c r="P6">
        <f t="shared" si="3"/>
        <v>0.47781017168772272</v>
      </c>
      <c r="Q6">
        <f t="shared" si="4"/>
        <v>4.4981257809246156</v>
      </c>
      <c r="R6">
        <f t="shared" si="5"/>
        <v>1.9733560090702948</v>
      </c>
      <c r="S6">
        <f t="shared" si="6"/>
        <v>18.577259475218661</v>
      </c>
    </row>
    <row r="7" spans="1:19" x14ac:dyDescent="0.25">
      <c r="A7" s="11">
        <v>5.18</v>
      </c>
      <c r="B7" s="11">
        <v>47.65</v>
      </c>
      <c r="C7" s="11">
        <v>4.34</v>
      </c>
      <c r="D7" s="11">
        <f t="shared" si="0"/>
        <v>49.436002952721743</v>
      </c>
      <c r="E7" s="11">
        <f t="shared" si="1"/>
        <v>50.362652242378736</v>
      </c>
      <c r="O7">
        <f t="shared" si="2"/>
        <v>5.309095542483383E-2</v>
      </c>
      <c r="P7">
        <f t="shared" si="3"/>
        <v>0.27501114910063923</v>
      </c>
      <c r="Q7">
        <f t="shared" si="4"/>
        <v>2.5297840259933317</v>
      </c>
      <c r="R7">
        <f t="shared" si="5"/>
        <v>1.4245577523413109</v>
      </c>
      <c r="S7">
        <f t="shared" si="6"/>
        <v>13.104281254645457</v>
      </c>
    </row>
    <row r="8" spans="1:19" x14ac:dyDescent="0.25">
      <c r="A8" s="11">
        <v>6.12</v>
      </c>
      <c r="B8" s="11">
        <v>58.98</v>
      </c>
      <c r="C8" s="11">
        <v>3.24</v>
      </c>
      <c r="D8" s="11">
        <f t="shared" si="0"/>
        <v>59.108744008634268</v>
      </c>
      <c r="E8" s="11">
        <f t="shared" si="1"/>
        <v>59.992606536088743</v>
      </c>
      <c r="O8">
        <f t="shared" si="2"/>
        <v>9.5259868922420346E-2</v>
      </c>
      <c r="P8">
        <f t="shared" si="3"/>
        <v>0.58299039780521256</v>
      </c>
      <c r="Q8">
        <f t="shared" si="4"/>
        <v>5.6184270690443512</v>
      </c>
      <c r="R8">
        <f t="shared" si="5"/>
        <v>3.5679012345679006</v>
      </c>
      <c r="S8">
        <f t="shared" si="6"/>
        <v>34.384773662551432</v>
      </c>
    </row>
    <row r="9" spans="1:19" x14ac:dyDescent="0.25">
      <c r="A9" s="11">
        <v>7.09</v>
      </c>
      <c r="B9" s="11">
        <v>67.150000000000006</v>
      </c>
      <c r="C9" s="11">
        <v>5.6</v>
      </c>
      <c r="D9" s="11">
        <f t="shared" si="0"/>
        <v>69.090189566331219</v>
      </c>
      <c r="E9" s="11">
        <f t="shared" si="1"/>
        <v>69.929899796619281</v>
      </c>
      <c r="O9">
        <f t="shared" si="2"/>
        <v>3.1887755102040824E-2</v>
      </c>
      <c r="P9">
        <f t="shared" si="3"/>
        <v>0.22608418367346941</v>
      </c>
      <c r="Q9">
        <f t="shared" si="4"/>
        <v>2.1412627551020411</v>
      </c>
      <c r="R9">
        <f t="shared" si="5"/>
        <v>1.6029368622448981</v>
      </c>
      <c r="S9">
        <f t="shared" si="6"/>
        <v>15.181552933673471</v>
      </c>
    </row>
    <row r="10" spans="1:19" x14ac:dyDescent="0.25">
      <c r="A10" s="11">
        <v>8.17</v>
      </c>
      <c r="B10" s="11">
        <v>77.88</v>
      </c>
      <c r="C10" s="11">
        <v>5.45</v>
      </c>
      <c r="D10" s="11">
        <f t="shared" si="0"/>
        <v>80.203551630571127</v>
      </c>
      <c r="E10" s="11">
        <f t="shared" si="1"/>
        <v>80.994102602158435</v>
      </c>
      <c r="O10">
        <f t="shared" si="2"/>
        <v>3.36671997306624E-2</v>
      </c>
      <c r="P10">
        <f t="shared" si="3"/>
        <v>0.27506102179951181</v>
      </c>
      <c r="Q10">
        <f t="shared" si="4"/>
        <v>2.6220015150239875</v>
      </c>
      <c r="R10">
        <f t="shared" si="5"/>
        <v>2.2472485481020112</v>
      </c>
      <c r="S10">
        <f t="shared" si="6"/>
        <v>21.421752377745978</v>
      </c>
    </row>
    <row r="11" spans="1:19" x14ac:dyDescent="0.25">
      <c r="A11" s="11">
        <v>9.09</v>
      </c>
      <c r="B11" s="11">
        <v>89.5</v>
      </c>
      <c r="C11" s="11">
        <v>5.75</v>
      </c>
      <c r="D11" s="11">
        <f t="shared" si="0"/>
        <v>89.670489685294015</v>
      </c>
      <c r="E11" s="11">
        <f t="shared" si="1"/>
        <v>90.419164251321419</v>
      </c>
      <c r="O11">
        <f t="shared" si="2"/>
        <v>3.0245746691871456E-2</v>
      </c>
      <c r="P11">
        <f t="shared" si="3"/>
        <v>0.27493383742911154</v>
      </c>
      <c r="Q11">
        <f t="shared" si="4"/>
        <v>2.7069943289224954</v>
      </c>
      <c r="R11">
        <f t="shared" si="5"/>
        <v>2.4991485822306241</v>
      </c>
      <c r="S11">
        <f t="shared" si="6"/>
        <v>24.606578449905481</v>
      </c>
    </row>
    <row r="12" spans="1:19" x14ac:dyDescent="0.25">
      <c r="A12" s="11">
        <v>10.119999999999999</v>
      </c>
      <c r="B12" s="11">
        <v>101.64</v>
      </c>
      <c r="C12" s="11">
        <v>8.7799999999999994</v>
      </c>
      <c r="D12" s="11">
        <f t="shared" si="0"/>
        <v>100.26934424655985</v>
      </c>
      <c r="E12" s="11">
        <f t="shared" si="1"/>
        <v>100.97113544549302</v>
      </c>
      <c r="O12">
        <f t="shared" si="2"/>
        <v>1.2972120319010384E-2</v>
      </c>
      <c r="P12">
        <f t="shared" si="3"/>
        <v>0.13127785762838506</v>
      </c>
      <c r="Q12">
        <f t="shared" si="4"/>
        <v>1.3184863092242154</v>
      </c>
      <c r="R12">
        <f t="shared" si="5"/>
        <v>1.3285319191992568</v>
      </c>
      <c r="S12">
        <f t="shared" si="6"/>
        <v>13.343081449349061</v>
      </c>
    </row>
    <row r="13" spans="1:19" x14ac:dyDescent="0.25">
      <c r="A13" s="11">
        <v>11.19</v>
      </c>
      <c r="B13" s="11">
        <v>115.27</v>
      </c>
      <c r="C13" s="11">
        <v>7.9</v>
      </c>
      <c r="D13" s="11">
        <f t="shared" si="0"/>
        <v>111.27980481020495</v>
      </c>
      <c r="E13" s="11">
        <f t="shared" si="1"/>
        <v>111.93289192875865</v>
      </c>
      <c r="O13">
        <f t="shared" si="2"/>
        <v>1.6023073225444641E-2</v>
      </c>
      <c r="P13">
        <f t="shared" si="3"/>
        <v>0.17929818939272552</v>
      </c>
      <c r="Q13">
        <f t="shared" si="4"/>
        <v>1.8469796506970035</v>
      </c>
      <c r="R13">
        <f t="shared" si="5"/>
        <v>2.0063467393045982</v>
      </c>
      <c r="S13">
        <f t="shared" si="6"/>
        <v>20.667702291299467</v>
      </c>
    </row>
    <row r="14" spans="1:19" x14ac:dyDescent="0.25">
      <c r="A14" s="11">
        <v>12.13</v>
      </c>
      <c r="B14" s="11">
        <v>123.86</v>
      </c>
      <c r="C14" s="11">
        <v>7.53</v>
      </c>
      <c r="D14" s="11">
        <f t="shared" si="0"/>
        <v>120.95254586611749</v>
      </c>
      <c r="E14" s="11">
        <f t="shared" si="1"/>
        <v>121.56284622246868</v>
      </c>
      <c r="O14">
        <f t="shared" si="2"/>
        <v>1.7636404360424612E-2</v>
      </c>
      <c r="P14">
        <f t="shared" si="3"/>
        <v>0.21392958489195057</v>
      </c>
      <c r="Q14">
        <f t="shared" si="4"/>
        <v>2.1844450440821923</v>
      </c>
      <c r="R14">
        <f t="shared" si="5"/>
        <v>2.5949658647393608</v>
      </c>
      <c r="S14">
        <f t="shared" si="6"/>
        <v>26.497318384716998</v>
      </c>
    </row>
    <row r="15" spans="1:19" x14ac:dyDescent="0.25">
      <c r="A15" s="11">
        <v>13.13</v>
      </c>
      <c r="B15" s="11">
        <v>129.19</v>
      </c>
      <c r="C15" s="11">
        <v>9.1300000000000008</v>
      </c>
      <c r="D15" s="11">
        <f t="shared" si="0"/>
        <v>131.24269592559889</v>
      </c>
      <c r="E15" s="11">
        <f t="shared" si="1"/>
        <v>131.80747844981974</v>
      </c>
      <c r="O15">
        <f t="shared" si="2"/>
        <v>1.1996607359438749E-2</v>
      </c>
      <c r="P15">
        <f t="shared" si="3"/>
        <v>0.15751545462943078</v>
      </c>
      <c r="Q15">
        <f t="shared" si="4"/>
        <v>1.5498417047658919</v>
      </c>
      <c r="R15">
        <f t="shared" si="5"/>
        <v>2.0681779192844263</v>
      </c>
      <c r="S15">
        <f t="shared" si="6"/>
        <v>20.349421583576163</v>
      </c>
    </row>
    <row r="16" spans="1:19" x14ac:dyDescent="0.25">
      <c r="A16" s="11">
        <v>14.13</v>
      </c>
      <c r="B16" s="11">
        <v>133.9</v>
      </c>
      <c r="C16" s="11">
        <v>13.73</v>
      </c>
      <c r="D16" s="11">
        <f t="shared" si="0"/>
        <v>141.53284598508029</v>
      </c>
      <c r="E16" s="11">
        <f t="shared" si="1"/>
        <v>142.05211067717082</v>
      </c>
      <c r="O16">
        <f t="shared" si="2"/>
        <v>5.3046767621738357E-3</v>
      </c>
      <c r="P16">
        <f t="shared" si="3"/>
        <v>7.4955082649516294E-2</v>
      </c>
      <c r="Q16">
        <f t="shared" si="4"/>
        <v>0.71029621845507662</v>
      </c>
      <c r="R16">
        <f t="shared" si="5"/>
        <v>1.0591153178376653</v>
      </c>
      <c r="S16">
        <f t="shared" si="6"/>
        <v>10.036485566770233</v>
      </c>
    </row>
    <row r="17" spans="1:19" x14ac:dyDescent="0.25">
      <c r="A17" s="11">
        <v>15.17</v>
      </c>
      <c r="B17" s="11">
        <v>140.66999999999999</v>
      </c>
      <c r="C17" s="11">
        <v>14.39</v>
      </c>
      <c r="D17" s="11">
        <f t="shared" si="0"/>
        <v>152.23460204694092</v>
      </c>
      <c r="E17" s="11">
        <f t="shared" si="1"/>
        <v>152.7065281936159</v>
      </c>
      <c r="O17">
        <f t="shared" si="2"/>
        <v>4.8292358072381551E-3</v>
      </c>
      <c r="P17">
        <f t="shared" si="3"/>
        <v>7.3259507195802806E-2</v>
      </c>
      <c r="Q17">
        <f t="shared" si="4"/>
        <v>0.67932860100419123</v>
      </c>
      <c r="R17">
        <f t="shared" si="5"/>
        <v>1.1113467241603285</v>
      </c>
      <c r="S17">
        <f t="shared" si="6"/>
        <v>10.305414877233581</v>
      </c>
    </row>
    <row r="18" spans="1:19" x14ac:dyDescent="0.25">
      <c r="A18" s="11">
        <v>16.059999999999999</v>
      </c>
      <c r="B18" s="11">
        <v>167.2</v>
      </c>
      <c r="C18" s="11">
        <v>8.2799999999999994</v>
      </c>
      <c r="D18" s="11">
        <f t="shared" si="0"/>
        <v>161.39283559987936</v>
      </c>
      <c r="E18" s="11">
        <f t="shared" si="1"/>
        <v>161.82425087595834</v>
      </c>
      <c r="O18">
        <f t="shared" si="2"/>
        <v>1.4586104693225048E-2</v>
      </c>
      <c r="P18">
        <f t="shared" si="3"/>
        <v>0.23425284137319424</v>
      </c>
      <c r="Q18">
        <f t="shared" si="4"/>
        <v>2.4387967047072276</v>
      </c>
      <c r="R18">
        <f t="shared" si="5"/>
        <v>3.7621006324534996</v>
      </c>
      <c r="S18">
        <f t="shared" si="6"/>
        <v>39.167075077598078</v>
      </c>
    </row>
    <row r="19" spans="1:19" x14ac:dyDescent="0.25">
      <c r="A19" s="11">
        <v>17.16</v>
      </c>
      <c r="B19" s="11">
        <v>173.74</v>
      </c>
      <c r="C19" s="11">
        <v>16.96</v>
      </c>
      <c r="D19" s="11">
        <f t="shared" si="0"/>
        <v>172.71200066530892</v>
      </c>
      <c r="E19" s="11">
        <f t="shared" si="1"/>
        <v>173.09334632604453</v>
      </c>
      <c r="O19">
        <f t="shared" si="2"/>
        <v>3.4765485938056243E-3</v>
      </c>
      <c r="P19">
        <f t="shared" si="3"/>
        <v>5.9657573869704515E-2</v>
      </c>
      <c r="Q19">
        <f t="shared" si="4"/>
        <v>0.60401555268778917</v>
      </c>
      <c r="R19">
        <f t="shared" si="5"/>
        <v>1.0237239676041294</v>
      </c>
      <c r="S19">
        <f t="shared" si="6"/>
        <v>10.364906884122462</v>
      </c>
    </row>
    <row r="20" spans="1:19" x14ac:dyDescent="0.25">
      <c r="A20" s="11">
        <v>18.14</v>
      </c>
      <c r="B20" s="11">
        <v>183.49</v>
      </c>
      <c r="C20" s="11">
        <v>9.27</v>
      </c>
      <c r="D20" s="11">
        <f t="shared" si="0"/>
        <v>182.79634772360069</v>
      </c>
      <c r="E20" s="11">
        <f t="shared" si="1"/>
        <v>183.13308590884859</v>
      </c>
      <c r="O20">
        <f t="shared" si="2"/>
        <v>1.1636986532515487E-2</v>
      </c>
      <c r="P20">
        <f t="shared" si="3"/>
        <v>0.21109493569983095</v>
      </c>
      <c r="Q20">
        <f t="shared" si="4"/>
        <v>2.1352706588512671</v>
      </c>
      <c r="R20">
        <f t="shared" si="5"/>
        <v>3.8292621335949337</v>
      </c>
      <c r="S20">
        <f t="shared" si="6"/>
        <v>38.733809751561978</v>
      </c>
    </row>
    <row r="21" spans="1:19" x14ac:dyDescent="0.25">
      <c r="A21" s="11">
        <v>19.010000000000002</v>
      </c>
      <c r="B21" s="11">
        <v>195.27</v>
      </c>
      <c r="C21" s="11">
        <v>16.68</v>
      </c>
      <c r="D21" s="11">
        <f t="shared" si="0"/>
        <v>191.74877827534954</v>
      </c>
      <c r="E21" s="11">
        <f t="shared" si="1"/>
        <v>192.04591594664402</v>
      </c>
      <c r="O21">
        <f t="shared" si="2"/>
        <v>3.5942469046345658E-3</v>
      </c>
      <c r="P21">
        <f t="shared" si="3"/>
        <v>6.8326633657103106E-2</v>
      </c>
      <c r="Q21">
        <f t="shared" si="4"/>
        <v>0.70184859306799174</v>
      </c>
      <c r="R21">
        <f t="shared" si="5"/>
        <v>1.2988893058215301</v>
      </c>
      <c r="S21">
        <f t="shared" si="6"/>
        <v>13.342141754222522</v>
      </c>
    </row>
    <row r="22" spans="1:19" x14ac:dyDescent="0.25">
      <c r="A22" s="11">
        <v>20.13</v>
      </c>
      <c r="B22" s="11">
        <v>195.4</v>
      </c>
      <c r="C22" s="11">
        <v>11.22</v>
      </c>
      <c r="D22" s="11">
        <f t="shared" si="0"/>
        <v>203.27374634196866</v>
      </c>
      <c r="E22" s="11">
        <f t="shared" si="1"/>
        <v>203.51990404127719</v>
      </c>
      <c r="O22">
        <f t="shared" si="2"/>
        <v>7.9435436465949191E-3</v>
      </c>
      <c r="P22">
        <f t="shared" si="3"/>
        <v>0.15990353360595572</v>
      </c>
      <c r="Q22">
        <f t="shared" si="4"/>
        <v>1.5521684285446473</v>
      </c>
      <c r="R22">
        <f t="shared" si="5"/>
        <v>3.2188581314878886</v>
      </c>
      <c r="S22">
        <f t="shared" si="6"/>
        <v>31.24515046660375</v>
      </c>
    </row>
    <row r="23" spans="1:19" x14ac:dyDescent="0.25">
      <c r="A23" s="11">
        <v>21.17</v>
      </c>
      <c r="B23" s="11">
        <v>218.03</v>
      </c>
      <c r="C23" s="11">
        <v>19.420000000000002</v>
      </c>
      <c r="D23" s="11">
        <f t="shared" si="0"/>
        <v>213.97550240382935</v>
      </c>
      <c r="E23" s="11">
        <f t="shared" si="1"/>
        <v>214.17432155772232</v>
      </c>
      <c r="O23">
        <f t="shared" si="2"/>
        <v>2.65156054944577E-3</v>
      </c>
      <c r="P23">
        <f t="shared" si="3"/>
        <v>5.6133536831766959E-2</v>
      </c>
      <c r="Q23">
        <f t="shared" si="4"/>
        <v>0.57811974659566123</v>
      </c>
      <c r="R23">
        <f t="shared" si="5"/>
        <v>1.1883469747285067</v>
      </c>
      <c r="S23">
        <f t="shared" si="6"/>
        <v>12.238795035430151</v>
      </c>
    </row>
    <row r="24" spans="1:19" x14ac:dyDescent="0.25">
      <c r="A24" s="11">
        <v>22.08</v>
      </c>
      <c r="B24" s="11">
        <v>238.44</v>
      </c>
      <c r="C24" s="11">
        <v>18.09</v>
      </c>
      <c r="D24" s="11">
        <f t="shared" si="0"/>
        <v>223.33953895795739</v>
      </c>
      <c r="E24" s="11">
        <f t="shared" si="1"/>
        <v>223.49693688461176</v>
      </c>
      <c r="O24">
        <f t="shared" si="2"/>
        <v>3.0557855034146872E-3</v>
      </c>
      <c r="P24">
        <f t="shared" si="3"/>
        <v>6.7471743915396287E-2</v>
      </c>
      <c r="Q24">
        <f t="shared" si="4"/>
        <v>0.72862149543419807</v>
      </c>
      <c r="R24">
        <f t="shared" si="5"/>
        <v>1.4897761056519498</v>
      </c>
      <c r="S24">
        <f t="shared" si="6"/>
        <v>16.087962619187092</v>
      </c>
    </row>
    <row r="25" spans="1:19" x14ac:dyDescent="0.25">
      <c r="A25" s="11">
        <v>23.14</v>
      </c>
      <c r="B25" s="11">
        <v>213.33</v>
      </c>
      <c r="C25" s="11">
        <v>17.77</v>
      </c>
      <c r="D25" s="11">
        <f t="shared" si="0"/>
        <v>234.2470980210077</v>
      </c>
      <c r="E25" s="11">
        <f t="shared" si="1"/>
        <v>234.35624704560391</v>
      </c>
      <c r="O25">
        <f t="shared" si="2"/>
        <v>3.1668328726119311E-3</v>
      </c>
      <c r="P25">
        <f t="shared" si="3"/>
        <v>7.3280512672240089E-2</v>
      </c>
      <c r="Q25">
        <f t="shared" si="4"/>
        <v>0.67558045671430322</v>
      </c>
      <c r="R25">
        <f t="shared" si="5"/>
        <v>1.6957110632356356</v>
      </c>
      <c r="S25">
        <f t="shared" si="6"/>
        <v>15.632931768368978</v>
      </c>
    </row>
    <row r="26" spans="1:19" x14ac:dyDescent="0.25">
      <c r="A26" s="11">
        <v>24.08</v>
      </c>
      <c r="B26" s="11">
        <v>255.38</v>
      </c>
      <c r="C26" s="11">
        <v>14.67</v>
      </c>
      <c r="D26" s="11">
        <f t="shared" si="0"/>
        <v>243.9198390769202</v>
      </c>
      <c r="E26" s="11">
        <f t="shared" si="1"/>
        <v>243.98620133931391</v>
      </c>
      <c r="O26">
        <f t="shared" si="2"/>
        <v>4.6466479778484995E-3</v>
      </c>
      <c r="P26">
        <f t="shared" si="3"/>
        <v>0.11189128330659187</v>
      </c>
      <c r="Q26">
        <f t="shared" si="4"/>
        <v>1.1866609605829499</v>
      </c>
      <c r="R26">
        <f t="shared" si="5"/>
        <v>2.6943421020227318</v>
      </c>
      <c r="S26">
        <f t="shared" si="6"/>
        <v>28.574795930837428</v>
      </c>
    </row>
    <row r="28" spans="1:19" x14ac:dyDescent="0.25">
      <c r="B28" s="2" t="s">
        <v>3</v>
      </c>
      <c r="C28" s="2" t="s">
        <v>4</v>
      </c>
      <c r="D28" s="2"/>
      <c r="E28" s="2"/>
      <c r="O28">
        <f>SUM(O3:O26)</f>
        <v>3.0568650716626067</v>
      </c>
      <c r="P28">
        <f t="shared" ref="P28:S28" si="7">SUM(P3:P26)</f>
        <v>8.1733961043771028</v>
      </c>
      <c r="Q28">
        <f t="shared" si="7"/>
        <v>75.466015037725171</v>
      </c>
      <c r="R28">
        <f t="shared" si="7"/>
        <v>51.803739983970623</v>
      </c>
      <c r="S28">
        <f t="shared" si="7"/>
        <v>508.60496540721562</v>
      </c>
    </row>
    <row r="29" spans="1:19" x14ac:dyDescent="0.25">
      <c r="A29" t="s">
        <v>5</v>
      </c>
      <c r="B29" s="2">
        <f t="array" ref="B29:C33">LINEST(B3:B26,A3:A26,TRUE,TRUE)</f>
        <v>10.2901500594814</v>
      </c>
      <c r="C29" s="2">
        <v>-3.8669743553919034</v>
      </c>
      <c r="D29" s="2"/>
      <c r="E29" s="2"/>
    </row>
    <row r="30" spans="1:19" x14ac:dyDescent="0.25">
      <c r="A30" t="s">
        <v>6</v>
      </c>
      <c r="B30" s="2">
        <v>0.21612094921770325</v>
      </c>
      <c r="C30" s="2">
        <v>3.1109867769993325</v>
      </c>
      <c r="D30" s="2"/>
      <c r="E30" s="2"/>
      <c r="O30" s="8" t="s">
        <v>3</v>
      </c>
      <c r="P30" s="8">
        <f>(O28*S28-P28*Q28)/(O28*R28-P28^2)</f>
        <v>10.244632227351067</v>
      </c>
    </row>
    <row r="31" spans="1:19" x14ac:dyDescent="0.25">
      <c r="A31" s="1" t="s">
        <v>7</v>
      </c>
      <c r="B31">
        <v>0.99038877582091345</v>
      </c>
      <c r="C31">
        <v>7.3124103854067037</v>
      </c>
      <c r="O31" s="8" t="s">
        <v>4</v>
      </c>
      <c r="P31" s="8">
        <f>(Q28*R28-P28*S28)/(O28*R28-P28^2)</f>
        <v>-2.7045426952997849</v>
      </c>
    </row>
    <row r="32" spans="1:19" x14ac:dyDescent="0.25">
      <c r="A32" s="1" t="s">
        <v>8</v>
      </c>
      <c r="B32">
        <v>2266.9904126750757</v>
      </c>
      <c r="C32">
        <v>22</v>
      </c>
      <c r="O32" s="8" t="s">
        <v>43</v>
      </c>
      <c r="P32" s="8">
        <f>SQRT(O28/(O28*R28-P28^2))</f>
        <v>0.1827269899010972</v>
      </c>
    </row>
    <row r="33" spans="1:16" x14ac:dyDescent="0.25">
      <c r="A33" s="1" t="s">
        <v>9</v>
      </c>
      <c r="B33">
        <v>121219.02792915204</v>
      </c>
      <c r="C33">
        <v>1176.3696041812841</v>
      </c>
      <c r="O33" s="8" t="s">
        <v>44</v>
      </c>
      <c r="P33" s="8">
        <f>SQRT(R28/(O28*R28-P28^2))</f>
        <v>0.7522204268370043</v>
      </c>
    </row>
    <row r="34" spans="1:16" x14ac:dyDescent="0.25">
      <c r="O34" s="8" t="s">
        <v>45</v>
      </c>
      <c r="P34" s="8">
        <f>-P28/(O28*R28-P28^2)</f>
        <v>-8.9275373737288069E-2</v>
      </c>
    </row>
    <row r="35" spans="1:16" x14ac:dyDescent="0.25">
      <c r="O35" s="8" t="s">
        <v>46</v>
      </c>
      <c r="P35" s="8">
        <f>P34/(P32*P33)</f>
        <v>-0.6495070272672343</v>
      </c>
    </row>
  </sheetData>
  <mergeCells count="1">
    <mergeCell ref="O1:S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regrese</vt:lpstr>
      <vt:lpstr>nejmensi ctverce</vt:lpstr>
      <vt:lpstr>priklad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2022-12-13T09:56:59Z</dcterms:modified>
</cp:coreProperties>
</file>